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7.04 проекты планов\проекты планов  4 апр\проекти на сайт\072 Фінанси\"/>
    </mc:Choice>
  </mc:AlternateContent>
  <bookViews>
    <workbookView xWindow="4005" yWindow="1185" windowWidth="21600" windowHeight="11385" firstSheet="2" activeTab="3"/>
  </bookViews>
  <sheets>
    <sheet name="до наказу" sheetId="8" state="hidden" r:id="rId1"/>
    <sheet name="Титул 073 уск" sheetId="5" state="hidden" r:id="rId2"/>
    <sheet name="титульний заочн" sheetId="12" r:id="rId3"/>
    <sheet name="план" sheetId="7" r:id="rId4"/>
    <sheet name="семестровка" sheetId="17" state="hidden" r:id="rId5"/>
    <sheet name="Лист1" sheetId="10" state="hidden" r:id="rId6"/>
    <sheet name="Семестровка -ввод данных" sheetId="4" state="hidden" r:id="rId7"/>
    <sheet name="до наказу (2)" sheetId="15" state="hidden" r:id="rId8"/>
    <sheet name="Семестровка -дисп" sheetId="16" state="hidden" r:id="rId9"/>
    <sheet name="семестровка4р" sheetId="11" state="hidden" r:id="rId10"/>
    <sheet name="Семестровка уск (2)" sheetId="9" state="hidden" r:id="rId11"/>
  </sheets>
  <externalReferences>
    <externalReference r:id="rId12"/>
    <externalReference r:id="rId13"/>
  </externalReferences>
  <definedNames>
    <definedName name="_xlnm._FilterDatabase" localSheetId="0" hidden="1">'до наказу'!$A$1:$A$243</definedName>
    <definedName name="_xlnm._FilterDatabase" localSheetId="6" hidden="1">'Семестровка -ввод данных'!$Q$1:$Q$150</definedName>
    <definedName name="_xlnm._FilterDatabase" localSheetId="8" hidden="1">'Семестровка -дисп'!$Q$1:$Q$38</definedName>
    <definedName name="_xlnm.Print_Area" localSheetId="0">'до наказу'!$A$1:$K$202</definedName>
    <definedName name="_xlnm.Print_Area" localSheetId="7">'до наказу (2)'!$A$1:$Q$50</definedName>
    <definedName name="_xlnm.Print_Area" localSheetId="3">план!$A$1:$AB$222</definedName>
    <definedName name="_xlnm.Print_Area" localSheetId="4">семестровка!$A$1:$Q$158</definedName>
    <definedName name="_xlnm.Print_Area" localSheetId="6">'Семестровка -ввод данных'!$A$1:$AL$135</definedName>
    <definedName name="_xlnm.Print_Area" localSheetId="8">'Семестровка -дисп'!$A$1:$AK$38</definedName>
    <definedName name="_xlnm.Print_Area" localSheetId="10">'Семестровка уск (2)'!$A$1:$P$109</definedName>
    <definedName name="_xlnm.Print_Area" localSheetId="2">'титульний заочн'!$A$1:$BB$33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3" i="17" l="1"/>
  <c r="G49" i="7"/>
  <c r="I178" i="7"/>
  <c r="M178" i="7" s="1"/>
  <c r="H13" i="7"/>
  <c r="H15" i="7"/>
  <c r="H18" i="7"/>
  <c r="G23" i="7"/>
  <c r="H27" i="7"/>
  <c r="H30" i="7"/>
  <c r="G33" i="7"/>
  <c r="H33" i="7" s="1"/>
  <c r="G36" i="7"/>
  <c r="H36" i="7"/>
  <c r="G41" i="7"/>
  <c r="H41" i="7"/>
  <c r="H44" i="7"/>
  <c r="M44" i="7"/>
  <c r="G56" i="7"/>
  <c r="H56" i="7"/>
  <c r="M56" i="7" s="1"/>
  <c r="H71" i="7"/>
  <c r="H72" i="7"/>
  <c r="M72" i="7" s="1"/>
  <c r="H79" i="7"/>
  <c r="H82" i="7"/>
  <c r="G83" i="7"/>
  <c r="H83" i="7"/>
  <c r="H86" i="7"/>
  <c r="M86" i="7" s="1"/>
  <c r="H88" i="7"/>
  <c r="M88" i="7"/>
  <c r="H91" i="7"/>
  <c r="G92" i="7"/>
  <c r="H92" i="7"/>
  <c r="H14" i="7"/>
  <c r="H17" i="7"/>
  <c r="G20" i="7"/>
  <c r="H20" i="7"/>
  <c r="G22" i="7"/>
  <c r="H22" i="7"/>
  <c r="H26" i="7"/>
  <c r="H29" i="7"/>
  <c r="H32" i="7"/>
  <c r="H35" i="7"/>
  <c r="G37" i="7"/>
  <c r="H37" i="7"/>
  <c r="G38" i="7"/>
  <c r="H38" i="7"/>
  <c r="H40" i="7"/>
  <c r="H45" i="7"/>
  <c r="G67" i="7"/>
  <c r="H67" i="7"/>
  <c r="H81" i="7"/>
  <c r="H98" i="7"/>
  <c r="G99" i="7"/>
  <c r="G98" i="7"/>
  <c r="M47" i="7"/>
  <c r="H43" i="7"/>
  <c r="M43" i="7" s="1"/>
  <c r="H42" i="7"/>
  <c r="H51" i="7"/>
  <c r="H52" i="7"/>
  <c r="H55" i="7"/>
  <c r="H59" i="7"/>
  <c r="H62" i="7"/>
  <c r="H66" i="7"/>
  <c r="M107" i="7"/>
  <c r="H111" i="7"/>
  <c r="I111" i="7"/>
  <c r="H158" i="7"/>
  <c r="H162" i="7"/>
  <c r="H166" i="7"/>
  <c r="M166" i="7" s="1"/>
  <c r="H170" i="7"/>
  <c r="H174" i="7"/>
  <c r="M174" i="7"/>
  <c r="H178" i="7"/>
  <c r="H182" i="7"/>
  <c r="H186" i="7"/>
  <c r="H190" i="7"/>
  <c r="M190" i="7" s="1"/>
  <c r="H121" i="7"/>
  <c r="G129" i="7"/>
  <c r="H135" i="7"/>
  <c r="G141" i="7"/>
  <c r="H141" i="7"/>
  <c r="H147" i="7"/>
  <c r="AC115" i="7"/>
  <c r="AD201" i="7"/>
  <c r="AD200" i="7"/>
  <c r="AC193" i="7"/>
  <c r="I112" i="7"/>
  <c r="H50" i="7"/>
  <c r="H54" i="7"/>
  <c r="H58" i="7"/>
  <c r="H102" i="7"/>
  <c r="H107" i="7" s="1"/>
  <c r="H108" i="7" s="1"/>
  <c r="H112" i="7"/>
  <c r="M98" i="7"/>
  <c r="M108" i="7"/>
  <c r="G151" i="7"/>
  <c r="G194" i="7" s="1"/>
  <c r="G192" i="7"/>
  <c r="G193" i="7" s="1"/>
  <c r="G107" i="7"/>
  <c r="G108" i="7" s="1"/>
  <c r="G112" i="7"/>
  <c r="AC101" i="7"/>
  <c r="AC47" i="7"/>
  <c r="AC46" i="7"/>
  <c r="AC45" i="7"/>
  <c r="H192" i="7"/>
  <c r="H194" i="7"/>
  <c r="H120" i="7"/>
  <c r="H125" i="7"/>
  <c r="H151" i="7"/>
  <c r="H191" i="7"/>
  <c r="H193" i="7" s="1"/>
  <c r="I151" i="7"/>
  <c r="R162" i="7"/>
  <c r="AC162" i="7" s="1"/>
  <c r="AC191" i="7"/>
  <c r="AC174" i="7"/>
  <c r="AC171" i="7"/>
  <c r="AC170" i="7"/>
  <c r="AC169" i="7"/>
  <c r="AC168" i="7"/>
  <c r="AC167" i="7"/>
  <c r="AC164" i="7"/>
  <c r="AC163" i="7"/>
  <c r="AC161" i="7"/>
  <c r="AC160" i="7"/>
  <c r="AC159" i="7"/>
  <c r="AC156" i="7"/>
  <c r="Q135" i="7"/>
  <c r="AC135" i="7" s="1"/>
  <c r="P129" i="7"/>
  <c r="AC129" i="7"/>
  <c r="AC143" i="7"/>
  <c r="AC142" i="7"/>
  <c r="AC141" i="7"/>
  <c r="AC140" i="7"/>
  <c r="AC139" i="7"/>
  <c r="AC137" i="7"/>
  <c r="AC136" i="7"/>
  <c r="AC134" i="7"/>
  <c r="AC133" i="7"/>
  <c r="AC131" i="7"/>
  <c r="AC130" i="7"/>
  <c r="AC128" i="7"/>
  <c r="AC127" i="7"/>
  <c r="AC126" i="7"/>
  <c r="AC125" i="7"/>
  <c r="AC122" i="7"/>
  <c r="AC119" i="7"/>
  <c r="K153" i="7" s="1"/>
  <c r="G172" i="7"/>
  <c r="R158" i="7"/>
  <c r="L158" i="7"/>
  <c r="K158" i="7"/>
  <c r="J158" i="7"/>
  <c r="H126" i="7"/>
  <c r="L121" i="7"/>
  <c r="K121" i="7"/>
  <c r="G119" i="7"/>
  <c r="H119" i="7" s="1"/>
  <c r="G122" i="7"/>
  <c r="G136" i="7"/>
  <c r="G133" i="7"/>
  <c r="G25" i="7"/>
  <c r="G57" i="7"/>
  <c r="H57" i="7"/>
  <c r="H210" i="7"/>
  <c r="M210" i="7" s="1"/>
  <c r="I210" i="7"/>
  <c r="H209" i="7"/>
  <c r="I209" i="7"/>
  <c r="H208" i="7"/>
  <c r="I208" i="7"/>
  <c r="M208" i="7"/>
  <c r="L207" i="7"/>
  <c r="K207" i="7"/>
  <c r="J207" i="7"/>
  <c r="G207" i="7"/>
  <c r="R57" i="17"/>
  <c r="R56" i="17"/>
  <c r="G26" i="17"/>
  <c r="J123" i="17"/>
  <c r="F152" i="17"/>
  <c r="J152" i="17"/>
  <c r="F151" i="17"/>
  <c r="J151" i="17" s="1"/>
  <c r="F150" i="17"/>
  <c r="F149" i="17"/>
  <c r="J149" i="17"/>
  <c r="F148" i="17"/>
  <c r="J148" i="17"/>
  <c r="F147" i="17"/>
  <c r="J147" i="17"/>
  <c r="F146" i="17"/>
  <c r="F25" i="17"/>
  <c r="F24" i="17"/>
  <c r="F23" i="17"/>
  <c r="J23" i="17"/>
  <c r="F22" i="17"/>
  <c r="J22" i="17"/>
  <c r="F21" i="17"/>
  <c r="J21" i="17" s="1"/>
  <c r="F20" i="17"/>
  <c r="F19" i="17"/>
  <c r="F18" i="17"/>
  <c r="F17" i="17"/>
  <c r="J17" i="17"/>
  <c r="F16" i="17"/>
  <c r="F15" i="17"/>
  <c r="F14" i="17"/>
  <c r="F12" i="17"/>
  <c r="F11" i="17"/>
  <c r="J11" i="17"/>
  <c r="F49" i="17"/>
  <c r="F48" i="17"/>
  <c r="J48" i="17"/>
  <c r="F47" i="17"/>
  <c r="J47" i="17" s="1"/>
  <c r="F46" i="17"/>
  <c r="F45" i="17"/>
  <c r="F44" i="17"/>
  <c r="J44" i="17"/>
  <c r="F43" i="17"/>
  <c r="F40" i="17"/>
  <c r="F39" i="17"/>
  <c r="J39" i="17"/>
  <c r="F80" i="17"/>
  <c r="F79" i="17"/>
  <c r="F78" i="17"/>
  <c r="J78" i="17"/>
  <c r="F77" i="17"/>
  <c r="J77" i="17" s="1"/>
  <c r="F76" i="17"/>
  <c r="F75" i="17"/>
  <c r="F74" i="17"/>
  <c r="J74" i="17"/>
  <c r="F73" i="17"/>
  <c r="J73" i="17" s="1"/>
  <c r="F72" i="17"/>
  <c r="F71" i="17"/>
  <c r="F70" i="17"/>
  <c r="J70" i="17"/>
  <c r="F69" i="17"/>
  <c r="F68" i="17"/>
  <c r="F99" i="17"/>
  <c r="J99" i="17"/>
  <c r="F98" i="17"/>
  <c r="J98" i="17"/>
  <c r="F97" i="17"/>
  <c r="J97" i="17"/>
  <c r="F96" i="17"/>
  <c r="F95" i="17"/>
  <c r="F94" i="17"/>
  <c r="F108" i="17" s="1"/>
  <c r="J94" i="17"/>
  <c r="J93" i="17"/>
  <c r="F131" i="17"/>
  <c r="F130" i="17"/>
  <c r="J130" i="17"/>
  <c r="F129" i="17"/>
  <c r="F128" i="17"/>
  <c r="J128" i="17"/>
  <c r="F127" i="17"/>
  <c r="F126" i="17"/>
  <c r="J126" i="17"/>
  <c r="F125" i="17"/>
  <c r="F136" i="17" s="1"/>
  <c r="F122" i="17"/>
  <c r="J122" i="17"/>
  <c r="F124" i="17"/>
  <c r="E21" i="17"/>
  <c r="E38" i="17"/>
  <c r="E100" i="17"/>
  <c r="E101" i="17"/>
  <c r="E102" i="17"/>
  <c r="E103" i="17"/>
  <c r="E104" i="17"/>
  <c r="E152" i="17"/>
  <c r="E151" i="17"/>
  <c r="E150" i="17"/>
  <c r="J150" i="17" s="1"/>
  <c r="E149" i="17"/>
  <c r="E148" i="17"/>
  <c r="E147" i="17"/>
  <c r="E146" i="17"/>
  <c r="E131" i="17"/>
  <c r="J131" i="17" s="1"/>
  <c r="E130" i="17"/>
  <c r="E129" i="17"/>
  <c r="J129" i="17" s="1"/>
  <c r="E128" i="17"/>
  <c r="E127" i="17"/>
  <c r="J127" i="17" s="1"/>
  <c r="E126" i="17"/>
  <c r="E125" i="17"/>
  <c r="E124" i="17"/>
  <c r="J124" i="17" s="1"/>
  <c r="E123" i="17"/>
  <c r="E122" i="17"/>
  <c r="E106" i="17"/>
  <c r="E105" i="17"/>
  <c r="E99" i="17"/>
  <c r="E98" i="17"/>
  <c r="E97" i="17"/>
  <c r="E96" i="17"/>
  <c r="J96" i="17" s="1"/>
  <c r="E95" i="17"/>
  <c r="J95" i="17" s="1"/>
  <c r="E94" i="17"/>
  <c r="E93" i="17"/>
  <c r="E80" i="17"/>
  <c r="J80" i="17" s="1"/>
  <c r="E79" i="17"/>
  <c r="J79" i="17" s="1"/>
  <c r="E78" i="17"/>
  <c r="E77" i="17"/>
  <c r="E76" i="17"/>
  <c r="J76" i="17" s="1"/>
  <c r="E75" i="17"/>
  <c r="J75" i="17" s="1"/>
  <c r="E74" i="17"/>
  <c r="E73" i="17"/>
  <c r="E72" i="17"/>
  <c r="J72" i="17" s="1"/>
  <c r="E71" i="17"/>
  <c r="J71" i="17" s="1"/>
  <c r="E70" i="17"/>
  <c r="E69" i="17"/>
  <c r="E68" i="17"/>
  <c r="E49" i="17"/>
  <c r="J49" i="17" s="1"/>
  <c r="E48" i="17"/>
  <c r="E47" i="17"/>
  <c r="E46" i="17"/>
  <c r="J46" i="17" s="1"/>
  <c r="E45" i="17"/>
  <c r="J45" i="17" s="1"/>
  <c r="E44" i="17"/>
  <c r="E43" i="17"/>
  <c r="E40" i="17"/>
  <c r="J40" i="17" s="1"/>
  <c r="E39" i="17"/>
  <c r="E12" i="17"/>
  <c r="E14" i="17"/>
  <c r="J14" i="17" s="1"/>
  <c r="E15" i="17"/>
  <c r="J15" i="17" s="1"/>
  <c r="E16" i="17"/>
  <c r="J16" i="17" s="1"/>
  <c r="E17" i="17"/>
  <c r="E18" i="17"/>
  <c r="J18" i="17" s="1"/>
  <c r="E19" i="17"/>
  <c r="J19" i="17" s="1"/>
  <c r="E20" i="17"/>
  <c r="J20" i="17" s="1"/>
  <c r="E22" i="17"/>
  <c r="E23" i="17"/>
  <c r="E24" i="17"/>
  <c r="J24" i="17" s="1"/>
  <c r="E25" i="17"/>
  <c r="J25" i="17" s="1"/>
  <c r="E11" i="17"/>
  <c r="G50" i="17"/>
  <c r="D136" i="17"/>
  <c r="D108" i="17"/>
  <c r="D26" i="17"/>
  <c r="D53" i="17"/>
  <c r="D82" i="17"/>
  <c r="D155" i="17"/>
  <c r="C108" i="17"/>
  <c r="C136" i="17"/>
  <c r="C26" i="17"/>
  <c r="C53" i="17"/>
  <c r="C82" i="17"/>
  <c r="C155" i="17"/>
  <c r="C156" i="17"/>
  <c r="G153" i="17"/>
  <c r="G155" i="17" s="1"/>
  <c r="G132" i="17"/>
  <c r="G136" i="17"/>
  <c r="G108" i="17"/>
  <c r="G67" i="17"/>
  <c r="G82" i="17"/>
  <c r="G51" i="17"/>
  <c r="G38" i="17"/>
  <c r="AC37" i="16"/>
  <c r="AB37" i="16"/>
  <c r="AA37" i="16"/>
  <c r="Z37" i="16"/>
  <c r="Y37" i="16"/>
  <c r="X37" i="16"/>
  <c r="E37" i="16"/>
  <c r="D37" i="16"/>
  <c r="AI36" i="16"/>
  <c r="AH36" i="16"/>
  <c r="AG36" i="16"/>
  <c r="AJ36" i="16" s="1"/>
  <c r="AE36" i="16"/>
  <c r="AD36" i="16"/>
  <c r="AF36" i="16" s="1"/>
  <c r="AI35" i="16"/>
  <c r="AH35" i="16"/>
  <c r="AJ35" i="16"/>
  <c r="AG35" i="16"/>
  <c r="AE35" i="16"/>
  <c r="AD35" i="16"/>
  <c r="AF35" i="16"/>
  <c r="AI34" i="16"/>
  <c r="AH34" i="16"/>
  <c r="AG34" i="16"/>
  <c r="AJ34" i="16" s="1"/>
  <c r="AE34" i="16"/>
  <c r="AD34" i="16"/>
  <c r="AF34" i="16"/>
  <c r="AF37" i="16" s="1"/>
  <c r="AI33" i="16"/>
  <c r="AH33" i="16"/>
  <c r="AG33" i="16"/>
  <c r="AE33" i="16"/>
  <c r="AD33" i="16"/>
  <c r="AF33" i="16"/>
  <c r="S33" i="16"/>
  <c r="R33" i="16"/>
  <c r="G33" i="16"/>
  <c r="F33" i="16"/>
  <c r="AI32" i="16"/>
  <c r="AH32" i="16"/>
  <c r="AJ32" i="16"/>
  <c r="AG32" i="16"/>
  <c r="AE32" i="16"/>
  <c r="AD32" i="16"/>
  <c r="AF32" i="16"/>
  <c r="G32" i="16"/>
  <c r="F32" i="16"/>
  <c r="N32" i="16" s="1"/>
  <c r="AX31" i="16"/>
  <c r="AW31" i="16"/>
  <c r="BD31" i="16"/>
  <c r="AV31" i="16"/>
  <c r="AU31" i="16"/>
  <c r="AT31" i="16"/>
  <c r="AZ31" i="16" s="1"/>
  <c r="AS31" i="16"/>
  <c r="AQ31" i="16"/>
  <c r="AP31" i="16"/>
  <c r="AI31" i="16"/>
  <c r="AI37" i="16" s="1"/>
  <c r="AH31" i="16"/>
  <c r="AH37" i="16" s="1"/>
  <c r="AG31" i="16"/>
  <c r="AE31" i="16"/>
  <c r="AE37" i="16" s="1"/>
  <c r="AD31" i="16"/>
  <c r="AD37" i="16" s="1"/>
  <c r="S31" i="16"/>
  <c r="R31" i="16"/>
  <c r="G31" i="16"/>
  <c r="L31" i="16" s="1"/>
  <c r="F31" i="16"/>
  <c r="AX29" i="16"/>
  <c r="AW29" i="16"/>
  <c r="BD29" i="16" s="1"/>
  <c r="AV29" i="16"/>
  <c r="AU29" i="16"/>
  <c r="BC29" i="16"/>
  <c r="AT29" i="16"/>
  <c r="AZ29" i="16" s="1"/>
  <c r="AS29" i="16"/>
  <c r="BB29" i="16"/>
  <c r="BE29" i="16" s="1"/>
  <c r="AQ29" i="16"/>
  <c r="AP29" i="16"/>
  <c r="AX28" i="16"/>
  <c r="AZ28" i="16" s="1"/>
  <c r="AW28" i="16"/>
  <c r="BD28" i="16" s="1"/>
  <c r="AV28" i="16"/>
  <c r="AU28" i="16"/>
  <c r="BC28" i="16" s="1"/>
  <c r="AT28" i="16"/>
  <c r="AS28" i="16"/>
  <c r="AQ28" i="16"/>
  <c r="AP28" i="16"/>
  <c r="AC19" i="16"/>
  <c r="AB19" i="16"/>
  <c r="AA19" i="16"/>
  <c r="Z19" i="16"/>
  <c r="Y19" i="16"/>
  <c r="X19" i="16"/>
  <c r="E19" i="16"/>
  <c r="D19" i="16"/>
  <c r="AX18" i="16"/>
  <c r="AW18" i="16"/>
  <c r="BD18" i="16" s="1"/>
  <c r="AV18" i="16"/>
  <c r="AU18" i="16"/>
  <c r="BC18" i="16" s="1"/>
  <c r="AT18" i="16"/>
  <c r="AS18" i="16"/>
  <c r="AY18" i="16" s="1"/>
  <c r="AI18" i="16"/>
  <c r="AH18" i="16"/>
  <c r="AJ18" i="16"/>
  <c r="AG18" i="16"/>
  <c r="AE18" i="16"/>
  <c r="AD18" i="16"/>
  <c r="AF18" i="16"/>
  <c r="S18" i="16"/>
  <c r="S37" i="16" s="1"/>
  <c r="R18" i="16"/>
  <c r="G18" i="16"/>
  <c r="N18" i="16"/>
  <c r="F18" i="16"/>
  <c r="AI17" i="16"/>
  <c r="AH17" i="16"/>
  <c r="AH19" i="16"/>
  <c r="AG17" i="16"/>
  <c r="AJ17" i="16" s="1"/>
  <c r="AE17" i="16"/>
  <c r="AD17" i="16"/>
  <c r="S17" i="16"/>
  <c r="R17" i="16"/>
  <c r="G17" i="16"/>
  <c r="N17" i="16"/>
  <c r="F17" i="16"/>
  <c r="AI16" i="16"/>
  <c r="AG16" i="16"/>
  <c r="AJ16" i="16"/>
  <c r="AE16" i="16"/>
  <c r="AF16" i="16" s="1"/>
  <c r="AD16" i="16"/>
  <c r="S16" i="16"/>
  <c r="R16" i="16"/>
  <c r="G16" i="16"/>
  <c r="L16" i="16"/>
  <c r="F16" i="16"/>
  <c r="N16" i="16"/>
  <c r="AI15" i="16"/>
  <c r="AH15" i="16"/>
  <c r="AG15" i="16"/>
  <c r="AJ15" i="16"/>
  <c r="AE15" i="16"/>
  <c r="AD15" i="16"/>
  <c r="S15" i="16"/>
  <c r="R15" i="16"/>
  <c r="G15" i="16"/>
  <c r="N15" i="16" s="1"/>
  <c r="L15" i="16"/>
  <c r="F15" i="16"/>
  <c r="K15" i="16" s="1"/>
  <c r="AI14" i="16"/>
  <c r="AH14" i="16"/>
  <c r="AG14" i="16"/>
  <c r="AJ14" i="16" s="1"/>
  <c r="AE14" i="16"/>
  <c r="AD14" i="16"/>
  <c r="AF14" i="16" s="1"/>
  <c r="S14" i="16"/>
  <c r="R14" i="16"/>
  <c r="G14" i="16"/>
  <c r="F14" i="16"/>
  <c r="AI13" i="16"/>
  <c r="AH13" i="16"/>
  <c r="AG13" i="16"/>
  <c r="AE13" i="16"/>
  <c r="AD13" i="16"/>
  <c r="S13" i="16"/>
  <c r="R13" i="16"/>
  <c r="N13" i="16"/>
  <c r="G13" i="16"/>
  <c r="L13" i="16" s="1"/>
  <c r="F13" i="16"/>
  <c r="K13" i="16"/>
  <c r="AI12" i="16"/>
  <c r="AJ12" i="16" s="1"/>
  <c r="AH12" i="16"/>
  <c r="AG12" i="16"/>
  <c r="AE12" i="16"/>
  <c r="AD12" i="16"/>
  <c r="S12" i="16"/>
  <c r="S19" i="16" s="1"/>
  <c r="R12" i="16"/>
  <c r="G12" i="16"/>
  <c r="L12" i="16"/>
  <c r="F12" i="16"/>
  <c r="K12" i="16" s="1"/>
  <c r="AI11" i="16"/>
  <c r="AH11" i="16"/>
  <c r="AG11" i="16"/>
  <c r="AJ11" i="16" s="1"/>
  <c r="AE11" i="16"/>
  <c r="AD11" i="16"/>
  <c r="AF11" i="16" s="1"/>
  <c r="R11" i="16"/>
  <c r="AX10" i="16"/>
  <c r="AX12" i="16" s="1"/>
  <c r="AW10" i="16"/>
  <c r="BD10" i="16" s="1"/>
  <c r="BD12" i="16" s="1"/>
  <c r="AW12" i="16"/>
  <c r="AV10" i="16"/>
  <c r="AV12" i="16" s="1"/>
  <c r="AU10" i="16"/>
  <c r="AT10" i="16"/>
  <c r="AT12" i="16" s="1"/>
  <c r="AS10" i="16"/>
  <c r="AS12" i="16"/>
  <c r="AQ10" i="16"/>
  <c r="AQ12" i="16" s="1"/>
  <c r="AP10" i="16"/>
  <c r="AP12" i="16" s="1"/>
  <c r="AR12" i="16" s="1"/>
  <c r="AI10" i="16"/>
  <c r="AH10" i="16"/>
  <c r="AG10" i="16"/>
  <c r="AE10" i="16"/>
  <c r="AD10" i="16"/>
  <c r="AF10" i="16" s="1"/>
  <c r="G10" i="16"/>
  <c r="L10" i="16" s="1"/>
  <c r="F10" i="16"/>
  <c r="S48" i="15"/>
  <c r="O48" i="15"/>
  <c r="N48" i="15"/>
  <c r="M48" i="15"/>
  <c r="I48" i="15"/>
  <c r="A47" i="15"/>
  <c r="S45" i="15"/>
  <c r="O45" i="15"/>
  <c r="N45" i="15"/>
  <c r="M45" i="15"/>
  <c r="I45" i="15"/>
  <c r="A44" i="15"/>
  <c r="S42" i="15"/>
  <c r="O42" i="15"/>
  <c r="N42" i="15"/>
  <c r="M42" i="15"/>
  <c r="I42" i="15"/>
  <c r="A41" i="15"/>
  <c r="S39" i="15"/>
  <c r="O39" i="15"/>
  <c r="N39" i="15"/>
  <c r="M39" i="15"/>
  <c r="I39" i="15"/>
  <c r="A38" i="15"/>
  <c r="S36" i="15"/>
  <c r="O36" i="15"/>
  <c r="N36" i="15"/>
  <c r="M36" i="15"/>
  <c r="I36" i="15"/>
  <c r="A35" i="15"/>
  <c r="S33" i="15"/>
  <c r="O33" i="15"/>
  <c r="N33" i="15"/>
  <c r="M33" i="15"/>
  <c r="I33" i="15"/>
  <c r="A32" i="15"/>
  <c r="S30" i="15"/>
  <c r="O30" i="15"/>
  <c r="N30" i="15"/>
  <c r="M30" i="15"/>
  <c r="I30" i="15"/>
  <c r="A29" i="15"/>
  <c r="S27" i="15"/>
  <c r="O27" i="15"/>
  <c r="N27" i="15"/>
  <c r="M27" i="15"/>
  <c r="I27" i="15"/>
  <c r="A26" i="15"/>
  <c r="S24" i="15"/>
  <c r="O24" i="15"/>
  <c r="N24" i="15"/>
  <c r="M24" i="15"/>
  <c r="I24" i="15"/>
  <c r="A23" i="15"/>
  <c r="S21" i="15"/>
  <c r="O21" i="15"/>
  <c r="N21" i="15"/>
  <c r="M21" i="15"/>
  <c r="I21" i="15"/>
  <c r="A20" i="15"/>
  <c r="S18" i="15"/>
  <c r="O18" i="15"/>
  <c r="N18" i="15"/>
  <c r="M18" i="15"/>
  <c r="I18" i="15"/>
  <c r="A17" i="15"/>
  <c r="S15" i="15"/>
  <c r="O15" i="15"/>
  <c r="N15" i="15"/>
  <c r="M15" i="15"/>
  <c r="I15" i="15"/>
  <c r="A14" i="15"/>
  <c r="S12" i="15"/>
  <c r="O12" i="15"/>
  <c r="N12" i="15"/>
  <c r="M12" i="15"/>
  <c r="I12" i="15"/>
  <c r="A11" i="15"/>
  <c r="S9" i="15"/>
  <c r="O9" i="15"/>
  <c r="N9" i="15"/>
  <c r="M9" i="15"/>
  <c r="I9" i="15"/>
  <c r="A8" i="15"/>
  <c r="S6" i="15"/>
  <c r="O6" i="15"/>
  <c r="N6" i="15"/>
  <c r="M6" i="15"/>
  <c r="I6" i="15"/>
  <c r="A5" i="15"/>
  <c r="BB10" i="16"/>
  <c r="BB12" i="16" s="1"/>
  <c r="K16" i="16"/>
  <c r="AF17" i="16"/>
  <c r="AF31" i="16"/>
  <c r="AJ31" i="16"/>
  <c r="AJ10" i="16"/>
  <c r="AI19" i="16"/>
  <c r="AZ10" i="16"/>
  <c r="AZ12" i="16"/>
  <c r="AF13" i="16"/>
  <c r="AF15" i="16"/>
  <c r="K17" i="16"/>
  <c r="L17" i="16"/>
  <c r="K18" i="16"/>
  <c r="L18" i="16"/>
  <c r="AR28" i="16"/>
  <c r="AR29" i="16"/>
  <c r="AY29" i="16"/>
  <c r="BA29" i="16" s="1"/>
  <c r="K31" i="16"/>
  <c r="AY31" i="16"/>
  <c r="BA31" i="16"/>
  <c r="L32" i="16"/>
  <c r="L33" i="16"/>
  <c r="T31" i="12"/>
  <c r="F31" i="12"/>
  <c r="C31" i="12"/>
  <c r="W28" i="12"/>
  <c r="W27" i="12"/>
  <c r="W26" i="12"/>
  <c r="W31" i="12"/>
  <c r="O229" i="4"/>
  <c r="O228" i="4"/>
  <c r="O217" i="4"/>
  <c r="O216" i="4"/>
  <c r="O205" i="4"/>
  <c r="O204" i="4"/>
  <c r="O194" i="4"/>
  <c r="O193" i="4"/>
  <c r="O183" i="4"/>
  <c r="O182" i="4"/>
  <c r="O171" i="4"/>
  <c r="O170" i="4"/>
  <c r="O160" i="4"/>
  <c r="O159" i="4"/>
  <c r="L182" i="7"/>
  <c r="J182" i="7"/>
  <c r="R182" i="7"/>
  <c r="G180" i="7"/>
  <c r="H180" i="7" s="1"/>
  <c r="S178" i="7"/>
  <c r="L178" i="7"/>
  <c r="J178" i="7"/>
  <c r="G177" i="7"/>
  <c r="H177" i="7"/>
  <c r="S174" i="7"/>
  <c r="L174" i="7"/>
  <c r="J174" i="7"/>
  <c r="S170" i="7"/>
  <c r="L170" i="7"/>
  <c r="J170" i="7"/>
  <c r="Q166" i="7"/>
  <c r="J166" i="7"/>
  <c r="L162" i="7"/>
  <c r="J162" i="7"/>
  <c r="G161" i="7"/>
  <c r="H161" i="7"/>
  <c r="L124" i="7"/>
  <c r="J124" i="7"/>
  <c r="H124" i="7"/>
  <c r="H123" i="7"/>
  <c r="K124" i="7"/>
  <c r="I122" i="7"/>
  <c r="P83" i="7"/>
  <c r="R86" i="7"/>
  <c r="L86" i="7"/>
  <c r="J86" i="7"/>
  <c r="G85" i="7"/>
  <c r="H85" i="7"/>
  <c r="Q79" i="7"/>
  <c r="J79" i="7"/>
  <c r="G78" i="7"/>
  <c r="H78" i="7"/>
  <c r="P56" i="7"/>
  <c r="L56" i="7"/>
  <c r="J56" i="7"/>
  <c r="Q52" i="7"/>
  <c r="L52" i="7"/>
  <c r="AI62" i="4"/>
  <c r="AH62" i="4"/>
  <c r="AG62" i="4"/>
  <c r="AJ62" i="4" s="1"/>
  <c r="AE62" i="4"/>
  <c r="AD62" i="4"/>
  <c r="AF62" i="4" s="1"/>
  <c r="I52" i="7" s="1"/>
  <c r="P51" i="7"/>
  <c r="L51" i="7"/>
  <c r="J51" i="7"/>
  <c r="AI41" i="4"/>
  <c r="AH41" i="4"/>
  <c r="AG41" i="4"/>
  <c r="AJ41" i="4" s="1"/>
  <c r="AE41" i="4"/>
  <c r="AD41" i="4"/>
  <c r="Q30" i="7"/>
  <c r="N41" i="7"/>
  <c r="AI84" i="4"/>
  <c r="AH84" i="4"/>
  <c r="AG84" i="4"/>
  <c r="AE84" i="4"/>
  <c r="AF84" i="4" s="1"/>
  <c r="I86" i="7" s="1"/>
  <c r="AD84" i="4"/>
  <c r="AI83" i="4"/>
  <c r="AH83" i="4"/>
  <c r="AG83" i="4"/>
  <c r="AJ83" i="4" s="1"/>
  <c r="AE83" i="4"/>
  <c r="AD83" i="4"/>
  <c r="AI82" i="4"/>
  <c r="AH82" i="4"/>
  <c r="AJ82" i="4" s="1"/>
  <c r="AG82" i="4"/>
  <c r="AE82" i="4"/>
  <c r="AD82" i="4"/>
  <c r="AI80" i="4"/>
  <c r="AH80" i="4"/>
  <c r="AG80" i="4"/>
  <c r="AE80" i="4"/>
  <c r="AD80" i="4"/>
  <c r="AF80" i="4" s="1"/>
  <c r="I162" i="7" s="1"/>
  <c r="M162" i="7" s="1"/>
  <c r="X111" i="4"/>
  <c r="AI108" i="4"/>
  <c r="AH108" i="4"/>
  <c r="AG108" i="4"/>
  <c r="AJ108" i="4" s="1"/>
  <c r="AE108" i="4"/>
  <c r="AD108" i="4"/>
  <c r="AI107" i="4"/>
  <c r="AH107" i="4"/>
  <c r="AJ107" i="4" s="1"/>
  <c r="AG107" i="4"/>
  <c r="AE107" i="4"/>
  <c r="AF107" i="4" s="1"/>
  <c r="AD107" i="4"/>
  <c r="AI106" i="4"/>
  <c r="AH106" i="4"/>
  <c r="AG106" i="4"/>
  <c r="AE106" i="4"/>
  <c r="AD106" i="4"/>
  <c r="AF106" i="4" s="1"/>
  <c r="I170" i="7" s="1"/>
  <c r="M170" i="7" s="1"/>
  <c r="AI105" i="4"/>
  <c r="AH105" i="4"/>
  <c r="AG105" i="4"/>
  <c r="AE105" i="4"/>
  <c r="AF105" i="4" s="1"/>
  <c r="I174" i="7" s="1"/>
  <c r="AD105" i="4"/>
  <c r="D47" i="4"/>
  <c r="E68" i="4"/>
  <c r="AI79" i="4"/>
  <c r="AH79" i="4"/>
  <c r="AG79" i="4"/>
  <c r="AE79" i="4"/>
  <c r="AD79" i="4"/>
  <c r="AI40" i="4"/>
  <c r="AH40" i="4"/>
  <c r="AJ40" i="4" s="1"/>
  <c r="AG40" i="4"/>
  <c r="AE40" i="4"/>
  <c r="AF40" i="4" s="1"/>
  <c r="I56" i="7" s="1"/>
  <c r="AD40" i="4"/>
  <c r="AI61" i="4"/>
  <c r="AH61" i="4"/>
  <c r="AG61" i="4"/>
  <c r="AJ61" i="4" s="1"/>
  <c r="AE61" i="4"/>
  <c r="AD61" i="4"/>
  <c r="AI60" i="4"/>
  <c r="AH60" i="4"/>
  <c r="AJ60" i="4" s="1"/>
  <c r="AG60" i="4"/>
  <c r="AE60" i="4"/>
  <c r="AD60" i="4"/>
  <c r="L190" i="7"/>
  <c r="J190" i="7"/>
  <c r="T190" i="7"/>
  <c r="T186" i="7"/>
  <c r="G189" i="7"/>
  <c r="K186" i="7"/>
  <c r="J186" i="7"/>
  <c r="G185" i="7"/>
  <c r="T92" i="7"/>
  <c r="T91" i="7"/>
  <c r="L92" i="7"/>
  <c r="L91" i="7"/>
  <c r="J91" i="7"/>
  <c r="H89" i="7"/>
  <c r="G89" i="7"/>
  <c r="AJ105" i="4"/>
  <c r="G176" i="7"/>
  <c r="H176" i="7" s="1"/>
  <c r="G160" i="7"/>
  <c r="H160" i="7" s="1"/>
  <c r="AF82" i="4"/>
  <c r="I182" i="7" s="1"/>
  <c r="M182" i="7" s="1"/>
  <c r="AF41" i="4"/>
  <c r="I51" i="7" s="1"/>
  <c r="G164" i="7"/>
  <c r="H164" i="7"/>
  <c r="G168" i="7"/>
  <c r="H168" i="7"/>
  <c r="H172" i="7"/>
  <c r="AF61" i="4"/>
  <c r="I166" i="7" s="1"/>
  <c r="AF79" i="4"/>
  <c r="AF108" i="4"/>
  <c r="AF83" i="4"/>
  <c r="AJ84" i="4"/>
  <c r="G84" i="7"/>
  <c r="H84" i="7"/>
  <c r="H122" i="7"/>
  <c r="G77" i="7"/>
  <c r="H77" i="7" s="1"/>
  <c r="AF60" i="4"/>
  <c r="I79" i="7" s="1"/>
  <c r="M79" i="7" s="1"/>
  <c r="AI126" i="4"/>
  <c r="AH126" i="4"/>
  <c r="AJ126" i="4" s="1"/>
  <c r="AG126" i="4"/>
  <c r="AE126" i="4"/>
  <c r="AD126" i="4"/>
  <c r="AI125" i="4"/>
  <c r="AH125" i="4"/>
  <c r="AG125" i="4"/>
  <c r="AE125" i="4"/>
  <c r="AD125" i="4"/>
  <c r="AF125" i="4" s="1"/>
  <c r="I186" i="7" s="1"/>
  <c r="M186" i="7" s="1"/>
  <c r="AI124" i="4"/>
  <c r="AH124" i="4"/>
  <c r="AG124" i="4"/>
  <c r="AE124" i="4"/>
  <c r="AF124" i="4" s="1"/>
  <c r="I92" i="7" s="1"/>
  <c r="AD124" i="4"/>
  <c r="AI123" i="4"/>
  <c r="AH123" i="4"/>
  <c r="AG123" i="4"/>
  <c r="AJ123" i="4" s="1"/>
  <c r="AE123" i="4"/>
  <c r="AD123" i="4"/>
  <c r="AF123" i="4" s="1"/>
  <c r="I91" i="7" s="1"/>
  <c r="L83" i="7"/>
  <c r="AI42" i="4"/>
  <c r="AH42" i="4"/>
  <c r="AG42" i="4"/>
  <c r="AE42" i="4"/>
  <c r="AF42" i="4" s="1"/>
  <c r="I83" i="7" s="1"/>
  <c r="M83" i="7" s="1"/>
  <c r="AD42" i="4"/>
  <c r="G76" i="7"/>
  <c r="H76" i="7" s="1"/>
  <c r="AI58" i="4"/>
  <c r="AJ58" i="4" s="1"/>
  <c r="AH58" i="4"/>
  <c r="AG58" i="4"/>
  <c r="AE58" i="4"/>
  <c r="AD58" i="4"/>
  <c r="AF58" i="4" s="1"/>
  <c r="N59" i="7"/>
  <c r="J59" i="7"/>
  <c r="AI14" i="4"/>
  <c r="AH14" i="4"/>
  <c r="AJ14" i="4" s="1"/>
  <c r="AG14" i="4"/>
  <c r="AE14" i="4"/>
  <c r="AD14" i="4"/>
  <c r="AJ124" i="4"/>
  <c r="AF126" i="4"/>
  <c r="I190" i="7" s="1"/>
  <c r="G75" i="7"/>
  <c r="H75" i="7" s="1"/>
  <c r="AF14" i="4"/>
  <c r="I59" i="7" s="1"/>
  <c r="AH282" i="11"/>
  <c r="AG282" i="11"/>
  <c r="AF282" i="11"/>
  <c r="AE282" i="11"/>
  <c r="AH281" i="11"/>
  <c r="AG281" i="11"/>
  <c r="AF281" i="11"/>
  <c r="AE281" i="11"/>
  <c r="AH280" i="11"/>
  <c r="AG280" i="11"/>
  <c r="AF280" i="11"/>
  <c r="AE280" i="11"/>
  <c r="AH279" i="11"/>
  <c r="AG279" i="11"/>
  <c r="AF279" i="11"/>
  <c r="AE279" i="11"/>
  <c r="AH278" i="11"/>
  <c r="AG278" i="11"/>
  <c r="AF278" i="11"/>
  <c r="AE278" i="11"/>
  <c r="AH277" i="11"/>
  <c r="AG277" i="11"/>
  <c r="AF277" i="11"/>
  <c r="AE277" i="11"/>
  <c r="AH276" i="11"/>
  <c r="AG276" i="11"/>
  <c r="AF276" i="11"/>
  <c r="AE276" i="11"/>
  <c r="AH275" i="11"/>
  <c r="AG275" i="11"/>
  <c r="AF275" i="11"/>
  <c r="AE275" i="11"/>
  <c r="AH274" i="11"/>
  <c r="AG274" i="11"/>
  <c r="AF274" i="11"/>
  <c r="AE274" i="11"/>
  <c r="AH273" i="11"/>
  <c r="AG273" i="11"/>
  <c r="AF273" i="11"/>
  <c r="AE273" i="11"/>
  <c r="AH272" i="11"/>
  <c r="AG272" i="11"/>
  <c r="AF272" i="11"/>
  <c r="AE272" i="11"/>
  <c r="AH271" i="11"/>
  <c r="AG271" i="11"/>
  <c r="AF271" i="11"/>
  <c r="AE271" i="11"/>
  <c r="AH270" i="11"/>
  <c r="AG270" i="11"/>
  <c r="AF270" i="11"/>
  <c r="AE270" i="11"/>
  <c r="AH269" i="11"/>
  <c r="AG269" i="11"/>
  <c r="AF269" i="11"/>
  <c r="AE269" i="11"/>
  <c r="AH268" i="11"/>
  <c r="AG268" i="11"/>
  <c r="AF268" i="11"/>
  <c r="AE268" i="11"/>
  <c r="AH267" i="11"/>
  <c r="AG267" i="11"/>
  <c r="AF267" i="11"/>
  <c r="AE267" i="11"/>
  <c r="AH266" i="11"/>
  <c r="AG266" i="11"/>
  <c r="AF266" i="11"/>
  <c r="AE266" i="11"/>
  <c r="AH265" i="11"/>
  <c r="AG265" i="11"/>
  <c r="AF265" i="11"/>
  <c r="AE265" i="11"/>
  <c r="AH264" i="11"/>
  <c r="AG264" i="11"/>
  <c r="AF264" i="11"/>
  <c r="AE264" i="11"/>
  <c r="AH263" i="11"/>
  <c r="AG263" i="11"/>
  <c r="AF263" i="11"/>
  <c r="AE263" i="11"/>
  <c r="AH262" i="11"/>
  <c r="AG262" i="11"/>
  <c r="AF262" i="11"/>
  <c r="AE262" i="11"/>
  <c r="AH261" i="11"/>
  <c r="AG261" i="11"/>
  <c r="AF261" i="11"/>
  <c r="AE261" i="11"/>
  <c r="AH260" i="11"/>
  <c r="AG260" i="11"/>
  <c r="AF260" i="11"/>
  <c r="AE260" i="11"/>
  <c r="AH259" i="11"/>
  <c r="AG259" i="11"/>
  <c r="AF259" i="11"/>
  <c r="AE259" i="11"/>
  <c r="AH258" i="11"/>
  <c r="AH283" i="11"/>
  <c r="AG258" i="11"/>
  <c r="AF258" i="11"/>
  <c r="AF283" i="11"/>
  <c r="AE258" i="11"/>
  <c r="AE283" i="11" s="1"/>
  <c r="AB216" i="11"/>
  <c r="AA216" i="11"/>
  <c r="AI216" i="11" s="1"/>
  <c r="Z216" i="11"/>
  <c r="Y216" i="11"/>
  <c r="X216" i="11"/>
  <c r="W216" i="11"/>
  <c r="AB215" i="11"/>
  <c r="AA215" i="11"/>
  <c r="Z215" i="11"/>
  <c r="Y215" i="11"/>
  <c r="Y217" i="11" s="1"/>
  <c r="AH217" i="11" s="1"/>
  <c r="X215" i="11"/>
  <c r="W215" i="11"/>
  <c r="AB214" i="11"/>
  <c r="AB255" i="11"/>
  <c r="AA214" i="11"/>
  <c r="Z214" i="11"/>
  <c r="Z255" i="11" s="1"/>
  <c r="Y214" i="11"/>
  <c r="Y255" i="11" s="1"/>
  <c r="X214" i="11"/>
  <c r="X255" i="11" s="1"/>
  <c r="W214" i="11"/>
  <c r="AD213" i="11"/>
  <c r="AC213" i="11"/>
  <c r="AB213" i="11"/>
  <c r="AB254" i="11"/>
  <c r="AA213" i="11"/>
  <c r="AA254" i="11" s="1"/>
  <c r="Z213" i="11"/>
  <c r="Z254" i="11"/>
  <c r="Y213" i="11"/>
  <c r="X213" i="11"/>
  <c r="X254" i="11"/>
  <c r="W213" i="11"/>
  <c r="W254" i="11" s="1"/>
  <c r="AI212" i="11"/>
  <c r="AH212" i="11"/>
  <c r="AG212" i="11"/>
  <c r="AF212" i="11"/>
  <c r="AB210" i="11"/>
  <c r="AA210" i="11"/>
  <c r="Z210" i="11"/>
  <c r="Z252" i="11" s="1"/>
  <c r="Y210" i="11"/>
  <c r="X210" i="11"/>
  <c r="W210" i="11"/>
  <c r="AB209" i="11"/>
  <c r="AA209" i="11"/>
  <c r="Z209" i="11"/>
  <c r="Y209" i="11"/>
  <c r="X209" i="11"/>
  <c r="W209" i="11"/>
  <c r="AB208" i="11"/>
  <c r="AB252" i="11"/>
  <c r="AA208" i="11"/>
  <c r="Z208" i="11"/>
  <c r="Y208" i="11"/>
  <c r="X208" i="11"/>
  <c r="X252" i="11" s="1"/>
  <c r="W208" i="11"/>
  <c r="AB207" i="11"/>
  <c r="AI207" i="11" s="1"/>
  <c r="AJ207" i="11" s="1"/>
  <c r="AA207" i="11"/>
  <c r="AA251" i="11" s="1"/>
  <c r="Z207" i="11"/>
  <c r="Z251" i="11"/>
  <c r="Y207" i="11"/>
  <c r="Y251" i="11" s="1"/>
  <c r="X207" i="11"/>
  <c r="W207" i="11"/>
  <c r="W251" i="11" s="1"/>
  <c r="AI206" i="11"/>
  <c r="AH206" i="11"/>
  <c r="AG206" i="11"/>
  <c r="AF206" i="11"/>
  <c r="AB204" i="11"/>
  <c r="AA204" i="11"/>
  <c r="Z204" i="11"/>
  <c r="Z249" i="11" s="1"/>
  <c r="Y204" i="11"/>
  <c r="X204" i="11"/>
  <c r="W204" i="11"/>
  <c r="AB203" i="11"/>
  <c r="AA203" i="11"/>
  <c r="Z203" i="11"/>
  <c r="Y203" i="11"/>
  <c r="X203" i="11"/>
  <c r="AG203" i="11" s="1"/>
  <c r="W203" i="11"/>
  <c r="AB202" i="11"/>
  <c r="AB249" i="11"/>
  <c r="AA202" i="11"/>
  <c r="Z202" i="11"/>
  <c r="Y202" i="11"/>
  <c r="Y249" i="11" s="1"/>
  <c r="X202" i="11"/>
  <c r="X249" i="11"/>
  <c r="W202" i="11"/>
  <c r="AD201" i="11"/>
  <c r="AC201" i="11"/>
  <c r="AB201" i="11"/>
  <c r="AB248" i="11"/>
  <c r="AA201" i="11"/>
  <c r="AA248" i="11" s="1"/>
  <c r="Z201" i="11"/>
  <c r="Z248" i="11"/>
  <c r="Y201" i="11"/>
  <c r="Y248" i="11" s="1"/>
  <c r="X201" i="11"/>
  <c r="X248" i="11"/>
  <c r="W201" i="11"/>
  <c r="W248" i="11" s="1"/>
  <c r="AI200" i="11"/>
  <c r="AH200" i="11"/>
  <c r="AG200" i="11"/>
  <c r="AF200" i="11"/>
  <c r="AB198" i="11"/>
  <c r="AA198" i="11"/>
  <c r="Z198" i="11"/>
  <c r="Z246" i="11" s="1"/>
  <c r="Y198" i="11"/>
  <c r="X198" i="11"/>
  <c r="W198" i="11"/>
  <c r="AB197" i="11"/>
  <c r="AA197" i="11"/>
  <c r="Z197" i="11"/>
  <c r="Y197" i="11"/>
  <c r="X197" i="11"/>
  <c r="W197" i="11"/>
  <c r="AB196" i="11"/>
  <c r="AB246" i="11"/>
  <c r="AA196" i="11"/>
  <c r="Z196" i="11"/>
  <c r="Y196" i="11"/>
  <c r="Y246" i="11" s="1"/>
  <c r="X196" i="11"/>
  <c r="X246" i="11"/>
  <c r="W196" i="11"/>
  <c r="AD195" i="11"/>
  <c r="AC195" i="11"/>
  <c r="AB195" i="11"/>
  <c r="AB245" i="11"/>
  <c r="AA195" i="11"/>
  <c r="AA245" i="11" s="1"/>
  <c r="Z195" i="11"/>
  <c r="Z245" i="11"/>
  <c r="Y195" i="11"/>
  <c r="Y245" i="11" s="1"/>
  <c r="X195" i="11"/>
  <c r="X245" i="11"/>
  <c r="W195" i="11"/>
  <c r="W245" i="11" s="1"/>
  <c r="AI194" i="11"/>
  <c r="AH194" i="11"/>
  <c r="AG194" i="11"/>
  <c r="AF194" i="11"/>
  <c r="AD192" i="11"/>
  <c r="AC192" i="11"/>
  <c r="AB192" i="11"/>
  <c r="AB243" i="11" s="1"/>
  <c r="AA192" i="11"/>
  <c r="Z192" i="11"/>
  <c r="Y192" i="11"/>
  <c r="X192" i="11"/>
  <c r="W192" i="11"/>
  <c r="AB191" i="11"/>
  <c r="AA191" i="11"/>
  <c r="AA242" i="11" s="1"/>
  <c r="Z191" i="11"/>
  <c r="Y191" i="11"/>
  <c r="X191" i="11"/>
  <c r="AG191" i="11"/>
  <c r="W191" i="11"/>
  <c r="W242" i="11" s="1"/>
  <c r="AB190" i="11"/>
  <c r="AA190" i="11"/>
  <c r="Z190" i="11"/>
  <c r="Z243" i="11" s="1"/>
  <c r="Y190" i="11"/>
  <c r="Y243" i="11"/>
  <c r="X190" i="11"/>
  <c r="X243" i="11" s="1"/>
  <c r="W190" i="11"/>
  <c r="AB189" i="11"/>
  <c r="AB242" i="11" s="1"/>
  <c r="AA189" i="11"/>
  <c r="Z189" i="11"/>
  <c r="Z242" i="11" s="1"/>
  <c r="Y189" i="11"/>
  <c r="Y242" i="11"/>
  <c r="X189" i="11"/>
  <c r="W189" i="11"/>
  <c r="AI188" i="11"/>
  <c r="AH188" i="11"/>
  <c r="AG188" i="11"/>
  <c r="AF188" i="11"/>
  <c r="AD186" i="11"/>
  <c r="AC186" i="11"/>
  <c r="AB186" i="11"/>
  <c r="AA186" i="11"/>
  <c r="Z186" i="11"/>
  <c r="Y186" i="11"/>
  <c r="X186" i="11"/>
  <c r="W186" i="11"/>
  <c r="AB185" i="11"/>
  <c r="AA185" i="11"/>
  <c r="Z185" i="11"/>
  <c r="Y185" i="11"/>
  <c r="X185" i="11"/>
  <c r="W185" i="11"/>
  <c r="AB184" i="11"/>
  <c r="AA184" i="11"/>
  <c r="AA240" i="11"/>
  <c r="Z184" i="11"/>
  <c r="Y184" i="11"/>
  <c r="Y240" i="11"/>
  <c r="X184" i="11"/>
  <c r="X240" i="11" s="1"/>
  <c r="W184" i="11"/>
  <c r="W240" i="11"/>
  <c r="AB183" i="11"/>
  <c r="AA183" i="11"/>
  <c r="Z183" i="11"/>
  <c r="Y183" i="11"/>
  <c r="Y223" i="11" s="1"/>
  <c r="X183" i="11"/>
  <c r="W183" i="11"/>
  <c r="AI182" i="11"/>
  <c r="AH182" i="11"/>
  <c r="AG182" i="11"/>
  <c r="AF182" i="11"/>
  <c r="AD180" i="11"/>
  <c r="AB180" i="11"/>
  <c r="AI180" i="11" s="1"/>
  <c r="AA180" i="11"/>
  <c r="Z180" i="11"/>
  <c r="Y180" i="11"/>
  <c r="X180" i="11"/>
  <c r="W180" i="11"/>
  <c r="AD179" i="11"/>
  <c r="AC179" i="11"/>
  <c r="AB179" i="11"/>
  <c r="AA179" i="11"/>
  <c r="Z179" i="11"/>
  <c r="Y179" i="11"/>
  <c r="AH179" i="11" s="1"/>
  <c r="X179" i="11"/>
  <c r="W179" i="11"/>
  <c r="AG179" i="11"/>
  <c r="AD178" i="11"/>
  <c r="AC178" i="11"/>
  <c r="AC237" i="11"/>
  <c r="AB178" i="11"/>
  <c r="AB237" i="11" s="1"/>
  <c r="AA178" i="11"/>
  <c r="AA237" i="11"/>
  <c r="Z178" i="11"/>
  <c r="Y178" i="11"/>
  <c r="X178" i="11"/>
  <c r="X237" i="11" s="1"/>
  <c r="W178" i="11"/>
  <c r="AB177" i="11"/>
  <c r="AB236" i="11" s="1"/>
  <c r="AA177" i="11"/>
  <c r="AA236" i="11" s="1"/>
  <c r="Z177" i="11"/>
  <c r="Z236" i="11" s="1"/>
  <c r="Y177" i="11"/>
  <c r="Y236" i="11" s="1"/>
  <c r="X177" i="11"/>
  <c r="X236" i="11" s="1"/>
  <c r="W177" i="11"/>
  <c r="W236" i="11" s="1"/>
  <c r="AI176" i="11"/>
  <c r="AH176" i="11"/>
  <c r="AJ176" i="11" s="1"/>
  <c r="AG176" i="11"/>
  <c r="AF176" i="11"/>
  <c r="AD174" i="11"/>
  <c r="AC174" i="11"/>
  <c r="AB174" i="11"/>
  <c r="AA174" i="11"/>
  <c r="Z174" i="11"/>
  <c r="Y174" i="11"/>
  <c r="Y226" i="11"/>
  <c r="X174" i="11"/>
  <c r="W174" i="11"/>
  <c r="AD173" i="11"/>
  <c r="AC173" i="11"/>
  <c r="AB173" i="11"/>
  <c r="AA173" i="11"/>
  <c r="Z173" i="11"/>
  <c r="Z225" i="11" s="1"/>
  <c r="Y173" i="11"/>
  <c r="X173" i="11"/>
  <c r="AG173" i="11" s="1"/>
  <c r="W173" i="11"/>
  <c r="W225" i="11" s="1"/>
  <c r="AD172" i="11"/>
  <c r="AC172" i="11"/>
  <c r="AB172" i="11"/>
  <c r="AB234" i="11" s="1"/>
  <c r="AA172" i="11"/>
  <c r="Z172" i="11"/>
  <c r="AF172" i="11" s="1"/>
  <c r="Y172" i="11"/>
  <c r="X172" i="11"/>
  <c r="W172" i="11"/>
  <c r="AG172" i="11"/>
  <c r="AB171" i="11"/>
  <c r="AA171" i="11"/>
  <c r="Z171" i="11"/>
  <c r="Y171" i="11"/>
  <c r="Y233" i="11" s="1"/>
  <c r="X171" i="11"/>
  <c r="W171" i="11"/>
  <c r="D168" i="11"/>
  <c r="E168" i="11"/>
  <c r="E167" i="11"/>
  <c r="D167" i="11"/>
  <c r="D166" i="11" s="1"/>
  <c r="D165" i="11"/>
  <c r="E165" i="11"/>
  <c r="D164" i="11"/>
  <c r="E164" i="11"/>
  <c r="N163" i="11"/>
  <c r="N162" i="11"/>
  <c r="N161" i="11"/>
  <c r="D161" i="11"/>
  <c r="E161" i="11" s="1"/>
  <c r="N160" i="11"/>
  <c r="D160" i="11"/>
  <c r="N159" i="11"/>
  <c r="Z156" i="11"/>
  <c r="Y156" i="11"/>
  <c r="X156" i="11"/>
  <c r="W156" i="11"/>
  <c r="V156" i="11"/>
  <c r="U156" i="11"/>
  <c r="L156" i="11"/>
  <c r="I156" i="11"/>
  <c r="H156" i="11"/>
  <c r="G156" i="11"/>
  <c r="D156" i="11"/>
  <c r="D157" i="11" s="1"/>
  <c r="AB155" i="11"/>
  <c r="AA155" i="11"/>
  <c r="F155" i="11"/>
  <c r="J155" i="11" s="1"/>
  <c r="E155" i="11"/>
  <c r="AB154" i="11"/>
  <c r="AD216" i="11" s="1"/>
  <c r="AA154" i="11"/>
  <c r="AC216" i="11" s="1"/>
  <c r="F154" i="11"/>
  <c r="E154" i="11"/>
  <c r="AB153" i="11"/>
  <c r="AA153" i="11"/>
  <c r="F153" i="11"/>
  <c r="E153" i="11"/>
  <c r="AB152" i="11"/>
  <c r="AA152" i="11"/>
  <c r="F152" i="11"/>
  <c r="J152" i="11" s="1"/>
  <c r="E152" i="11"/>
  <c r="AB151" i="11"/>
  <c r="AD214" i="11" s="1"/>
  <c r="AD255" i="11"/>
  <c r="AA151" i="11"/>
  <c r="AC214" i="11"/>
  <c r="AC255" i="11" s="1"/>
  <c r="F151" i="11"/>
  <c r="E151" i="11"/>
  <c r="M151" i="11" s="1"/>
  <c r="AB150" i="11"/>
  <c r="AA150" i="11"/>
  <c r="AC215" i="11" s="1"/>
  <c r="F150" i="11"/>
  <c r="K150" i="11"/>
  <c r="E150" i="11"/>
  <c r="AB149" i="11"/>
  <c r="AD215" i="11" s="1"/>
  <c r="AA149" i="11"/>
  <c r="F149" i="11"/>
  <c r="K149" i="11" s="1"/>
  <c r="E149" i="11"/>
  <c r="E156" i="11"/>
  <c r="AB148" i="11"/>
  <c r="AA148" i="11"/>
  <c r="AA156" i="11"/>
  <c r="Z138" i="11"/>
  <c r="Y138" i="11"/>
  <c r="X138" i="11"/>
  <c r="W138" i="11"/>
  <c r="V138" i="11"/>
  <c r="U138" i="11"/>
  <c r="L138" i="11"/>
  <c r="K138" i="11"/>
  <c r="I138" i="11"/>
  <c r="H138" i="11"/>
  <c r="G138" i="11"/>
  <c r="D138" i="11"/>
  <c r="D139" i="11" s="1"/>
  <c r="AB137" i="11"/>
  <c r="AA137" i="11"/>
  <c r="F137" i="11"/>
  <c r="M137" i="11" s="1"/>
  <c r="E137" i="11"/>
  <c r="AB136" i="11"/>
  <c r="AD207" i="11" s="1"/>
  <c r="AA136" i="11"/>
  <c r="AC207" i="11" s="1"/>
  <c r="F136" i="11"/>
  <c r="J136" i="11" s="1"/>
  <c r="E136" i="11"/>
  <c r="AB135" i="11"/>
  <c r="AA135" i="11"/>
  <c r="F135" i="11"/>
  <c r="M135" i="11" s="1"/>
  <c r="E135" i="11"/>
  <c r="AB134" i="11"/>
  <c r="AA134" i="11"/>
  <c r="F134" i="11"/>
  <c r="J134" i="11" s="1"/>
  <c r="E134" i="11"/>
  <c r="AB133" i="11"/>
  <c r="AD210" i="11" s="1"/>
  <c r="AA133" i="11"/>
  <c r="AC210" i="11" s="1"/>
  <c r="F133" i="11"/>
  <c r="E133" i="11"/>
  <c r="AB132" i="11"/>
  <c r="AD209" i="11" s="1"/>
  <c r="AA132" i="11"/>
  <c r="AC209" i="11" s="1"/>
  <c r="F132" i="11"/>
  <c r="E132" i="11"/>
  <c r="AB131" i="11"/>
  <c r="AA131" i="11"/>
  <c r="AC208" i="11"/>
  <c r="F131" i="11"/>
  <c r="E131" i="11"/>
  <c r="Z121" i="11"/>
  <c r="Y121" i="11"/>
  <c r="X121" i="11"/>
  <c r="W121" i="11"/>
  <c r="V121" i="11"/>
  <c r="U121" i="11"/>
  <c r="K121" i="11"/>
  <c r="I121" i="11"/>
  <c r="H121" i="11"/>
  <c r="G121" i="11"/>
  <c r="D121" i="11"/>
  <c r="D122" i="11" s="1"/>
  <c r="AB120" i="11"/>
  <c r="AA120" i="11"/>
  <c r="F120" i="11"/>
  <c r="J120" i="11" s="1"/>
  <c r="E120" i="11"/>
  <c r="AB119" i="11"/>
  <c r="AA119" i="11"/>
  <c r="F119" i="11"/>
  <c r="E119" i="11"/>
  <c r="AB118" i="11"/>
  <c r="AA118" i="11"/>
  <c r="F118" i="11"/>
  <c r="M118" i="11" s="1"/>
  <c r="E118" i="11"/>
  <c r="AB117" i="11"/>
  <c r="AD203" i="11" s="1"/>
  <c r="AA117" i="11"/>
  <c r="AC203" i="11" s="1"/>
  <c r="F117" i="11"/>
  <c r="J117" i="11" s="1"/>
  <c r="E117" i="11"/>
  <c r="AB116" i="11"/>
  <c r="AD204" i="11" s="1"/>
  <c r="AA116" i="11"/>
  <c r="AC204" i="11" s="1"/>
  <c r="F116" i="11"/>
  <c r="E116" i="11"/>
  <c r="AB115" i="11"/>
  <c r="AD202" i="11" s="1"/>
  <c r="AD249" i="11" s="1"/>
  <c r="AA115" i="11"/>
  <c r="AC202" i="11" s="1"/>
  <c r="F115" i="11"/>
  <c r="F121" i="11" s="1"/>
  <c r="E115" i="11"/>
  <c r="Z102" i="11"/>
  <c r="Y102" i="11"/>
  <c r="X102" i="11"/>
  <c r="W102" i="11"/>
  <c r="V102" i="11"/>
  <c r="U102" i="11"/>
  <c r="L102" i="11"/>
  <c r="K102" i="11"/>
  <c r="I102" i="11"/>
  <c r="H102" i="11"/>
  <c r="G102" i="11"/>
  <c r="D102" i="11"/>
  <c r="D103" i="11"/>
  <c r="AB101" i="11"/>
  <c r="AA101" i="11"/>
  <c r="F101" i="11"/>
  <c r="E101" i="11"/>
  <c r="M101" i="11" s="1"/>
  <c r="AB100" i="11"/>
  <c r="AA100" i="11"/>
  <c r="F100" i="11"/>
  <c r="E100" i="11"/>
  <c r="AB99" i="11"/>
  <c r="AD198" i="11"/>
  <c r="AD226" i="11" s="1"/>
  <c r="AA99" i="11"/>
  <c r="AC198" i="11"/>
  <c r="F99" i="11"/>
  <c r="E99" i="11"/>
  <c r="J99" i="11" s="1"/>
  <c r="AB98" i="11"/>
  <c r="AA98" i="11"/>
  <c r="F98" i="11"/>
  <c r="E98" i="11"/>
  <c r="AB97" i="11"/>
  <c r="AA97" i="11"/>
  <c r="F97" i="11"/>
  <c r="E97" i="11"/>
  <c r="M97" i="11" s="1"/>
  <c r="AB96" i="11"/>
  <c r="AD197" i="11"/>
  <c r="AD245" i="11" s="1"/>
  <c r="AA96" i="11"/>
  <c r="AC197" i="11"/>
  <c r="AF197" i="11" s="1"/>
  <c r="F96" i="11"/>
  <c r="E96" i="11"/>
  <c r="AB95" i="11"/>
  <c r="AD196" i="11"/>
  <c r="AD246" i="11" s="1"/>
  <c r="AA95" i="11"/>
  <c r="F95" i="11"/>
  <c r="J95" i="11" s="1"/>
  <c r="E95" i="11"/>
  <c r="Z83" i="11"/>
  <c r="Y83" i="11"/>
  <c r="X83" i="11"/>
  <c r="W83" i="11"/>
  <c r="V83" i="11"/>
  <c r="U83" i="11"/>
  <c r="K83" i="11"/>
  <c r="I83" i="11"/>
  <c r="H83" i="11"/>
  <c r="G83" i="11"/>
  <c r="D83" i="11"/>
  <c r="D84" i="11"/>
  <c r="AB81" i="11"/>
  <c r="AD190" i="11"/>
  <c r="AD243" i="11" s="1"/>
  <c r="AA81" i="11"/>
  <c r="AC190" i="11" s="1"/>
  <c r="AC243" i="11" s="1"/>
  <c r="F81" i="11"/>
  <c r="M81" i="11" s="1"/>
  <c r="E81" i="11"/>
  <c r="AB80" i="11"/>
  <c r="AA80" i="11"/>
  <c r="F80" i="11"/>
  <c r="J80" i="11" s="1"/>
  <c r="E80" i="11"/>
  <c r="AB79" i="11"/>
  <c r="AA79" i="11"/>
  <c r="F79" i="11"/>
  <c r="M79" i="11" s="1"/>
  <c r="E79" i="11"/>
  <c r="AB78" i="11"/>
  <c r="AD191" i="11" s="1"/>
  <c r="AA78" i="11"/>
  <c r="AC191" i="11" s="1"/>
  <c r="AF191" i="11" s="1"/>
  <c r="F78" i="11"/>
  <c r="E78" i="11"/>
  <c r="AB76" i="11"/>
  <c r="AD189" i="11" s="1"/>
  <c r="AD193" i="11" s="1"/>
  <c r="AA76" i="11"/>
  <c r="AC189" i="11" s="1"/>
  <c r="AC193" i="11" s="1"/>
  <c r="F76" i="11"/>
  <c r="E76" i="11"/>
  <c r="E83" i="11"/>
  <c r="Z64" i="11"/>
  <c r="Y64" i="11"/>
  <c r="X64" i="11"/>
  <c r="W64" i="11"/>
  <c r="V64" i="11"/>
  <c r="U64" i="11"/>
  <c r="L64" i="11"/>
  <c r="I64" i="11"/>
  <c r="H64" i="11"/>
  <c r="G64" i="11"/>
  <c r="D64" i="11"/>
  <c r="D65" i="11"/>
  <c r="F63" i="11"/>
  <c r="M63" i="11" s="1"/>
  <c r="E63" i="11"/>
  <c r="AB62" i="11"/>
  <c r="AD184" i="11"/>
  <c r="AA62" i="11"/>
  <c r="AC184" i="11"/>
  <c r="AC240" i="11" s="1"/>
  <c r="F62" i="11"/>
  <c r="E62" i="11"/>
  <c r="AB61" i="11"/>
  <c r="AA61" i="11"/>
  <c r="F61" i="11"/>
  <c r="E61" i="11"/>
  <c r="AB60" i="11"/>
  <c r="AD185" i="11"/>
  <c r="AA60" i="11"/>
  <c r="F60" i="11"/>
  <c r="M60" i="11" s="1"/>
  <c r="E60" i="11"/>
  <c r="J60" i="11" s="1"/>
  <c r="AA59" i="11"/>
  <c r="AC185" i="11" s="1"/>
  <c r="F59" i="11"/>
  <c r="E59" i="11"/>
  <c r="AB58" i="11"/>
  <c r="AA58" i="11"/>
  <c r="F58" i="11"/>
  <c r="E58" i="11"/>
  <c r="AB56" i="11"/>
  <c r="AA56" i="11"/>
  <c r="F56" i="11"/>
  <c r="E56" i="11"/>
  <c r="M56" i="11" s="1"/>
  <c r="Z42" i="11"/>
  <c r="Y42" i="11"/>
  <c r="X42" i="11"/>
  <c r="W42" i="11"/>
  <c r="V42" i="11"/>
  <c r="U42" i="11"/>
  <c r="L42" i="11"/>
  <c r="I42" i="11"/>
  <c r="H42" i="11"/>
  <c r="G42" i="11"/>
  <c r="D42" i="11"/>
  <c r="D43" i="11"/>
  <c r="F41" i="11"/>
  <c r="M41" i="11" s="1"/>
  <c r="E41" i="11"/>
  <c r="AB40" i="11"/>
  <c r="AA40" i="11"/>
  <c r="F40" i="11"/>
  <c r="E40" i="11"/>
  <c r="J40" i="11" s="1"/>
  <c r="AB39" i="11"/>
  <c r="AA39" i="11"/>
  <c r="AB38" i="11"/>
  <c r="AA38" i="11"/>
  <c r="F38" i="11"/>
  <c r="E38" i="11"/>
  <c r="M38" i="11" s="1"/>
  <c r="AB36" i="11"/>
  <c r="AA36" i="11"/>
  <c r="F36" i="11"/>
  <c r="E36" i="11"/>
  <c r="J36" i="11" s="1"/>
  <c r="AB34" i="11"/>
  <c r="AA34" i="11"/>
  <c r="F34" i="11"/>
  <c r="E34" i="11"/>
  <c r="M34" i="11" s="1"/>
  <c r="AB33" i="11"/>
  <c r="AB42" i="11" s="1"/>
  <c r="AA33" i="11"/>
  <c r="AB32" i="11"/>
  <c r="AD177" i="11"/>
  <c r="AD236" i="11" s="1"/>
  <c r="AA32" i="11"/>
  <c r="AC177" i="11" s="1"/>
  <c r="AF177" i="11" s="1"/>
  <c r="AA42" i="11"/>
  <c r="F32" i="11"/>
  <c r="E32" i="11"/>
  <c r="M32" i="11" s="1"/>
  <c r="Z21" i="11"/>
  <c r="Y21" i="11"/>
  <c r="X21" i="11"/>
  <c r="W21" i="11"/>
  <c r="V21" i="11"/>
  <c r="U21" i="11"/>
  <c r="L21" i="11"/>
  <c r="K21" i="11"/>
  <c r="I21" i="11"/>
  <c r="H21" i="11"/>
  <c r="G21" i="11"/>
  <c r="D21" i="11"/>
  <c r="D22" i="11"/>
  <c r="AB19" i="11"/>
  <c r="AA19" i="11"/>
  <c r="AC171" i="11" s="1"/>
  <c r="F19" i="11"/>
  <c r="E19" i="11"/>
  <c r="J19" i="11" s="1"/>
  <c r="AB17" i="11"/>
  <c r="AA17" i="11"/>
  <c r="F17" i="11"/>
  <c r="J17" i="11" s="1"/>
  <c r="E17" i="11"/>
  <c r="AB15" i="11"/>
  <c r="AA15" i="11"/>
  <c r="F15" i="11"/>
  <c r="E15" i="11"/>
  <c r="AB13" i="11"/>
  <c r="AB21" i="11" s="1"/>
  <c r="AA13" i="11"/>
  <c r="F13" i="11"/>
  <c r="M13" i="11" s="1"/>
  <c r="E13" i="11"/>
  <c r="J13" i="11"/>
  <c r="AB12" i="11"/>
  <c r="AA12" i="11"/>
  <c r="AB11" i="11"/>
  <c r="AD171" i="11"/>
  <c r="AA11" i="11"/>
  <c r="F11" i="11"/>
  <c r="F21" i="11"/>
  <c r="E11" i="11"/>
  <c r="J11" i="11"/>
  <c r="M36" i="11"/>
  <c r="M40" i="11"/>
  <c r="E64" i="11"/>
  <c r="J59" i="11"/>
  <c r="AF185" i="11"/>
  <c r="M61" i="11"/>
  <c r="AD240" i="11"/>
  <c r="J78" i="11"/>
  <c r="J79" i="11"/>
  <c r="J81" i="11"/>
  <c r="M99" i="11"/>
  <c r="AF209" i="11"/>
  <c r="AF210" i="11"/>
  <c r="J135" i="11"/>
  <c r="J137" i="11"/>
  <c r="M150" i="11"/>
  <c r="J151" i="11"/>
  <c r="J153" i="11"/>
  <c r="X225" i="11"/>
  <c r="AB225" i="11"/>
  <c r="X226" i="11"/>
  <c r="Z226" i="11"/>
  <c r="AB226" i="11"/>
  <c r="AD237" i="11"/>
  <c r="AG185" i="11"/>
  <c r="AH185" i="11"/>
  <c r="AI185" i="11"/>
  <c r="AG186" i="11"/>
  <c r="AJ186" i="11" s="1"/>
  <c r="AH186" i="11"/>
  <c r="AI186" i="11"/>
  <c r="AI191" i="11"/>
  <c r="AG192" i="11"/>
  <c r="AH192" i="11"/>
  <c r="AI192" i="11"/>
  <c r="AJ194" i="11"/>
  <c r="AG198" i="11"/>
  <c r="AH198" i="11"/>
  <c r="AI198" i="11"/>
  <c r="AJ200" i="11"/>
  <c r="AI203" i="11"/>
  <c r="AG204" i="11"/>
  <c r="AH204" i="11"/>
  <c r="AI204" i="11"/>
  <c r="AJ206" i="11"/>
  <c r="AG210" i="11"/>
  <c r="AH210" i="11"/>
  <c r="AI210" i="11"/>
  <c r="AJ212" i="11"/>
  <c r="AH216" i="11"/>
  <c r="M17" i="11"/>
  <c r="J34" i="11"/>
  <c r="J38" i="11"/>
  <c r="J41" i="11"/>
  <c r="AD183" i="11"/>
  <c r="AD187" i="11" s="1"/>
  <c r="M59" i="11"/>
  <c r="J61" i="11"/>
  <c r="J63" i="11"/>
  <c r="M78" i="11"/>
  <c r="M80" i="11"/>
  <c r="J97" i="11"/>
  <c r="J101" i="11"/>
  <c r="AF204" i="11"/>
  <c r="J118" i="11"/>
  <c r="M132" i="11"/>
  <c r="M134" i="11"/>
  <c r="M136" i="11"/>
  <c r="M149" i="11"/>
  <c r="M152" i="11"/>
  <c r="M155" i="11"/>
  <c r="AI179" i="11"/>
  <c r="AJ179" i="11" s="1"/>
  <c r="AG183" i="11"/>
  <c r="AI183" i="11"/>
  <c r="AF186" i="11"/>
  <c r="AJ192" i="11"/>
  <c r="AF192" i="11"/>
  <c r="AG197" i="11"/>
  <c r="AI197" i="11"/>
  <c r="AH203" i="11"/>
  <c r="AJ203" i="11" s="1"/>
  <c r="AF179" i="11"/>
  <c r="AF180" i="11"/>
  <c r="AJ188" i="11"/>
  <c r="AH191" i="11"/>
  <c r="AJ191" i="11"/>
  <c r="AG201" i="11"/>
  <c r="AJ204" i="11"/>
  <c r="X211" i="11"/>
  <c r="AI209" i="11"/>
  <c r="AG215" i="11"/>
  <c r="AI215" i="11"/>
  <c r="AD239" i="11"/>
  <c r="AD181" i="11"/>
  <c r="E163" i="11"/>
  <c r="F163" i="11" s="1"/>
  <c r="M11" i="11"/>
  <c r="F42" i="11"/>
  <c r="K63" i="11"/>
  <c r="K64" i="11" s="1"/>
  <c r="F64" i="11"/>
  <c r="AB64" i="11"/>
  <c r="J76" i="11"/>
  <c r="AC242" i="11"/>
  <c r="AF190" i="11"/>
  <c r="AB102" i="11"/>
  <c r="AC249" i="11"/>
  <c r="AB121" i="11"/>
  <c r="AC252" i="11"/>
  <c r="AC251" i="11"/>
  <c r="AA138" i="11"/>
  <c r="K156" i="11"/>
  <c r="J150" i="11"/>
  <c r="F156" i="11"/>
  <c r="D163" i="11"/>
  <c r="N164" i="11"/>
  <c r="E166" i="11"/>
  <c r="F166" i="11" s="1"/>
  <c r="W233" i="11"/>
  <c r="W223" i="11"/>
  <c r="W229" i="11"/>
  <c r="AA233" i="11"/>
  <c r="AA223" i="11"/>
  <c r="AH171" i="11"/>
  <c r="X234" i="11"/>
  <c r="X224" i="11"/>
  <c r="Z234" i="11"/>
  <c r="Z224" i="11"/>
  <c r="Z230" i="11"/>
  <c r="AB224" i="11"/>
  <c r="AD234" i="11"/>
  <c r="AH173" i="11"/>
  <c r="AG174" i="11"/>
  <c r="AI174" i="11"/>
  <c r="W175" i="11"/>
  <c r="AG175" i="11" s="1"/>
  <c r="Y175" i="11"/>
  <c r="AA175" i="11"/>
  <c r="AH177" i="11"/>
  <c r="AG178" i="11"/>
  <c r="AJ178" i="11" s="1"/>
  <c r="AI178" i="11"/>
  <c r="X181" i="11"/>
  <c r="Z181" i="11"/>
  <c r="AB181" i="11"/>
  <c r="AB220" i="11" s="1"/>
  <c r="X239" i="11"/>
  <c r="X187" i="11"/>
  <c r="Z239" i="11"/>
  <c r="Z187" i="11"/>
  <c r="AB239" i="11"/>
  <c r="AB187" i="11"/>
  <c r="AD248" i="11"/>
  <c r="J56" i="11"/>
  <c r="AF184" i="11"/>
  <c r="AD242" i="11"/>
  <c r="AB83" i="11"/>
  <c r="AD205" i="11"/>
  <c r="AA121" i="11"/>
  <c r="AD251" i="11"/>
  <c r="J149" i="11"/>
  <c r="X233" i="11"/>
  <c r="Z223" i="11"/>
  <c r="Z229" i="11" s="1"/>
  <c r="Z233" i="11"/>
  <c r="AB233" i="11"/>
  <c r="AG171" i="11"/>
  <c r="AI171" i="11"/>
  <c r="W234" i="11"/>
  <c r="W224" i="11"/>
  <c r="Y234" i="11"/>
  <c r="Y224" i="11"/>
  <c r="Y230" i="11"/>
  <c r="AA234" i="11"/>
  <c r="AA224" i="11"/>
  <c r="AC234" i="11"/>
  <c r="AH172" i="11"/>
  <c r="AI173" i="11"/>
  <c r="AC226" i="11"/>
  <c r="AF174" i="11"/>
  <c r="AH174" i="11"/>
  <c r="X175" i="11"/>
  <c r="Z175" i="11"/>
  <c r="Z220" i="11" s="1"/>
  <c r="AB175" i="11"/>
  <c r="AG177" i="11"/>
  <c r="AI177" i="11"/>
  <c r="AF178" i="11"/>
  <c r="AH178" i="11"/>
  <c r="W181" i="11"/>
  <c r="Y181" i="11"/>
  <c r="AH181" i="11" s="1"/>
  <c r="AA181" i="11"/>
  <c r="W239" i="11"/>
  <c r="W187" i="11"/>
  <c r="AA239" i="11"/>
  <c r="AA187" i="11"/>
  <c r="AA220" i="11" s="1"/>
  <c r="AI220" i="11" s="1"/>
  <c r="AH183" i="11"/>
  <c r="AJ183" i="11" s="1"/>
  <c r="AB240" i="11"/>
  <c r="AI184" i="11"/>
  <c r="AH184" i="11"/>
  <c r="AJ184" i="11" s="1"/>
  <c r="AI189" i="11"/>
  <c r="Z193" i="11"/>
  <c r="AG195" i="11"/>
  <c r="W246" i="11"/>
  <c r="AG196" i="11"/>
  <c r="AA246" i="11"/>
  <c r="AI196" i="11"/>
  <c r="AH196" i="11"/>
  <c r="AJ196" i="11" s="1"/>
  <c r="AH197" i="11"/>
  <c r="AJ197" i="11"/>
  <c r="Z199" i="11"/>
  <c r="AD199" i="11"/>
  <c r="W249" i="11"/>
  <c r="AG202" i="11"/>
  <c r="AA249" i="11"/>
  <c r="AI202" i="11"/>
  <c r="AH202" i="11"/>
  <c r="Z205" i="11"/>
  <c r="AG209" i="11"/>
  <c r="AB211" i="11"/>
  <c r="AI213" i="11"/>
  <c r="X217" i="11"/>
  <c r="AB217" i="11"/>
  <c r="AG184" i="11"/>
  <c r="W243" i="11"/>
  <c r="AG190" i="11"/>
  <c r="AA243" i="11"/>
  <c r="AI190" i="11"/>
  <c r="AH190" i="11"/>
  <c r="AJ190" i="11" s="1"/>
  <c r="AB193" i="11"/>
  <c r="AI195" i="11"/>
  <c r="X199" i="11"/>
  <c r="AB199" i="11"/>
  <c r="AI201" i="11"/>
  <c r="X205" i="11"/>
  <c r="AB205" i="11"/>
  <c r="X251" i="11"/>
  <c r="AG207" i="11"/>
  <c r="W252" i="11"/>
  <c r="AG208" i="11"/>
  <c r="Y252" i="11"/>
  <c r="AA252" i="11"/>
  <c r="AI208" i="11"/>
  <c r="AH208" i="11"/>
  <c r="AH209" i="11"/>
  <c r="Z211" i="11"/>
  <c r="AG213" i="11"/>
  <c r="AG214" i="11"/>
  <c r="AJ214" i="11" s="1"/>
  <c r="AI214" i="11"/>
  <c r="AH214" i="11"/>
  <c r="AH215" i="11"/>
  <c r="AJ215" i="11" s="1"/>
  <c r="Z217" i="11"/>
  <c r="AH189" i="11"/>
  <c r="W193" i="11"/>
  <c r="Y193" i="11"/>
  <c r="AH193" i="11"/>
  <c r="AA193" i="11"/>
  <c r="AI193" i="11"/>
  <c r="AF195" i="11"/>
  <c r="AH195" i="11"/>
  <c r="W199" i="11"/>
  <c r="AG199" i="11" s="1"/>
  <c r="AJ199" i="11" s="1"/>
  <c r="Y199" i="11"/>
  <c r="AH199" i="11" s="1"/>
  <c r="AA199" i="11"/>
  <c r="AI199" i="11"/>
  <c r="AF201" i="11"/>
  <c r="AH201" i="11"/>
  <c r="AJ201" i="11"/>
  <c r="W205" i="11"/>
  <c r="Y205" i="11"/>
  <c r="AH205" i="11" s="1"/>
  <c r="AA205" i="11"/>
  <c r="AI205" i="11" s="1"/>
  <c r="AC205" i="11"/>
  <c r="AH207" i="11"/>
  <c r="W211" i="11"/>
  <c r="AG211" i="11"/>
  <c r="Y211" i="11"/>
  <c r="AH211" i="11" s="1"/>
  <c r="AA211" i="11"/>
  <c r="AF213" i="11"/>
  <c r="AH213" i="11"/>
  <c r="AA217" i="11"/>
  <c r="AI217" i="11" s="1"/>
  <c r="AJ210" i="11"/>
  <c r="AJ185" i="11"/>
  <c r="AB230" i="11"/>
  <c r="X230" i="11"/>
  <c r="AJ198" i="11"/>
  <c r="AG205" i="11"/>
  <c r="AJ205" i="11" s="1"/>
  <c r="AJ171" i="11"/>
  <c r="AJ208" i="11"/>
  <c r="AJ202" i="11"/>
  <c r="AJ177" i="11"/>
  <c r="AJ173" i="11"/>
  <c r="AI175" i="11"/>
  <c r="AJ174" i="11"/>
  <c r="F167" i="11"/>
  <c r="F164" i="11"/>
  <c r="AJ213" i="11"/>
  <c r="AJ209" i="11"/>
  <c r="AJ195" i="11"/>
  <c r="AC181" i="11"/>
  <c r="AF181" i="11" s="1"/>
  <c r="AH175" i="11"/>
  <c r="F168" i="11"/>
  <c r="S13" i="7"/>
  <c r="Q138" i="7"/>
  <c r="P71" i="7"/>
  <c r="Y91" i="4"/>
  <c r="Z91" i="4"/>
  <c r="AA91" i="4"/>
  <c r="AB91" i="4"/>
  <c r="AC91" i="4"/>
  <c r="AH91" i="4"/>
  <c r="AI91" i="4"/>
  <c r="X91" i="4"/>
  <c r="H191" i="4"/>
  <c r="I191" i="4"/>
  <c r="J191" i="4"/>
  <c r="K191" i="4"/>
  <c r="L191" i="4"/>
  <c r="N191" i="4" s="1"/>
  <c r="N194" i="4" s="1"/>
  <c r="H190" i="4"/>
  <c r="I190" i="4"/>
  <c r="J190" i="4"/>
  <c r="K190" i="4"/>
  <c r="L190" i="4"/>
  <c r="H188" i="4"/>
  <c r="H194" i="4" s="1"/>
  <c r="I188" i="4"/>
  <c r="I194" i="4" s="1"/>
  <c r="J188" i="4"/>
  <c r="J194" i="4" s="1"/>
  <c r="K188" i="4"/>
  <c r="K194" i="4" s="1"/>
  <c r="L188" i="4"/>
  <c r="L194" i="4" s="1"/>
  <c r="H187" i="4"/>
  <c r="H193" i="4" s="1"/>
  <c r="I187" i="4"/>
  <c r="I193" i="4" s="1"/>
  <c r="J187" i="4"/>
  <c r="J193" i="4" s="1"/>
  <c r="K187" i="4"/>
  <c r="K193" i="4" s="1"/>
  <c r="L187" i="4"/>
  <c r="L193" i="4" s="1"/>
  <c r="G188" i="4"/>
  <c r="G190" i="4"/>
  <c r="G191" i="4"/>
  <c r="G192" i="4" s="1"/>
  <c r="G187" i="4"/>
  <c r="G193" i="4"/>
  <c r="E188" i="4"/>
  <c r="E190" i="4"/>
  <c r="E191" i="4"/>
  <c r="E187" i="4"/>
  <c r="E193" i="4" s="1"/>
  <c r="D188" i="4"/>
  <c r="D194" i="4" s="1"/>
  <c r="D190" i="4"/>
  <c r="D191" i="4"/>
  <c r="D187" i="4"/>
  <c r="D192" i="4" s="1"/>
  <c r="D193" i="4"/>
  <c r="X24" i="4"/>
  <c r="E194" i="4"/>
  <c r="G194" i="4"/>
  <c r="H49" i="7"/>
  <c r="E91" i="4"/>
  <c r="D91" i="4"/>
  <c r="AE91" i="4"/>
  <c r="E47" i="4"/>
  <c r="D68" i="4"/>
  <c r="E24" i="4"/>
  <c r="D24" i="4"/>
  <c r="X47" i="4"/>
  <c r="N36" i="7"/>
  <c r="L36" i="7"/>
  <c r="J36" i="7"/>
  <c r="AI18" i="4"/>
  <c r="AH18" i="4"/>
  <c r="AG18" i="4"/>
  <c r="AE18" i="4"/>
  <c r="AD18" i="4"/>
  <c r="AF18" i="4" s="1"/>
  <c r="I36" i="7" s="1"/>
  <c r="AJ18" i="4"/>
  <c r="AD91" i="4"/>
  <c r="AG91" i="4"/>
  <c r="G34" i="7"/>
  <c r="AF91" i="4"/>
  <c r="P82" i="7"/>
  <c r="J82" i="7"/>
  <c r="G80" i="7"/>
  <c r="H80" i="7" s="1"/>
  <c r="G122" i="4"/>
  <c r="N122" i="4" s="1"/>
  <c r="F122" i="4"/>
  <c r="E111" i="4"/>
  <c r="D111" i="4"/>
  <c r="K122" i="4"/>
  <c r="L122" i="4"/>
  <c r="Q66" i="7"/>
  <c r="L66" i="7"/>
  <c r="J66" i="7"/>
  <c r="AI66" i="4"/>
  <c r="AJ66" i="4" s="1"/>
  <c r="AH66" i="4"/>
  <c r="AG66" i="4"/>
  <c r="AE66" i="4"/>
  <c r="AD66" i="4"/>
  <c r="Y47" i="4"/>
  <c r="Z47" i="4"/>
  <c r="AA47" i="4"/>
  <c r="AB47" i="4"/>
  <c r="AC47" i="4"/>
  <c r="Y24" i="4"/>
  <c r="Z24" i="4"/>
  <c r="AA24" i="4"/>
  <c r="AB24" i="4"/>
  <c r="AC24" i="4"/>
  <c r="P55" i="7"/>
  <c r="L55" i="7"/>
  <c r="J55" i="7"/>
  <c r="AI37" i="4"/>
  <c r="AH37" i="4"/>
  <c r="AG37" i="4"/>
  <c r="AE37" i="4"/>
  <c r="AD37" i="4"/>
  <c r="I55" i="7" s="1"/>
  <c r="G37" i="4"/>
  <c r="F37" i="4"/>
  <c r="K37" i="4" s="1"/>
  <c r="H157" i="4"/>
  <c r="I157" i="4"/>
  <c r="J157" i="4"/>
  <c r="K157" i="4"/>
  <c r="K160" i="4" s="1"/>
  <c r="L157" i="4"/>
  <c r="H156" i="4"/>
  <c r="I156" i="4"/>
  <c r="J156" i="4"/>
  <c r="J159" i="4" s="1"/>
  <c r="K156" i="4"/>
  <c r="L156" i="4"/>
  <c r="H154" i="4"/>
  <c r="H160" i="4"/>
  <c r="I154" i="4"/>
  <c r="I160" i="4"/>
  <c r="J154" i="4"/>
  <c r="J160" i="4"/>
  <c r="K154" i="4"/>
  <c r="L154" i="4"/>
  <c r="L160" i="4"/>
  <c r="H153" i="4"/>
  <c r="H159" i="4"/>
  <c r="I153" i="4"/>
  <c r="I159" i="4"/>
  <c r="J153" i="4"/>
  <c r="K153" i="4"/>
  <c r="K159" i="4"/>
  <c r="L153" i="4"/>
  <c r="L159" i="4"/>
  <c r="G154" i="4"/>
  <c r="G156" i="4"/>
  <c r="M156" i="4" s="1"/>
  <c r="G157" i="4"/>
  <c r="G153" i="4"/>
  <c r="G159" i="4" s="1"/>
  <c r="E154" i="4"/>
  <c r="E160" i="4" s="1"/>
  <c r="E155" i="4"/>
  <c r="E156" i="4"/>
  <c r="E157" i="4"/>
  <c r="E153" i="4"/>
  <c r="E159" i="4" s="1"/>
  <c r="D154" i="4"/>
  <c r="D160" i="4" s="1"/>
  <c r="D155" i="4"/>
  <c r="D158" i="4" s="1"/>
  <c r="D156" i="4"/>
  <c r="D157" i="4"/>
  <c r="D153" i="4"/>
  <c r="D159" i="4"/>
  <c r="N62" i="7"/>
  <c r="G160" i="4"/>
  <c r="AF66" i="4"/>
  <c r="I66" i="7" s="1"/>
  <c r="M66" i="7" s="1"/>
  <c r="AF37" i="4"/>
  <c r="AJ37" i="4"/>
  <c r="G53" i="7"/>
  <c r="H53" i="7" s="1"/>
  <c r="L37" i="4"/>
  <c r="S224" i="4"/>
  <c r="R224" i="4"/>
  <c r="Q224" i="4"/>
  <c r="N224" i="4"/>
  <c r="P224" i="4" s="1"/>
  <c r="M224" i="4"/>
  <c r="H214" i="4"/>
  <c r="I214" i="4"/>
  <c r="J214" i="4"/>
  <c r="J226" i="4" s="1"/>
  <c r="K214" i="4"/>
  <c r="L214" i="4"/>
  <c r="H213" i="4"/>
  <c r="I213" i="4"/>
  <c r="R213" i="4" s="1"/>
  <c r="J213" i="4"/>
  <c r="K213" i="4"/>
  <c r="L213" i="4"/>
  <c r="H211" i="4"/>
  <c r="H217" i="4" s="1"/>
  <c r="I211" i="4"/>
  <c r="I217" i="4" s="1"/>
  <c r="J211" i="4"/>
  <c r="J217" i="4" s="1"/>
  <c r="K211" i="4"/>
  <c r="K217" i="4" s="1"/>
  <c r="L211" i="4"/>
  <c r="L217" i="4" s="1"/>
  <c r="H210" i="4"/>
  <c r="H216" i="4" s="1"/>
  <c r="I210" i="4"/>
  <c r="I216" i="4" s="1"/>
  <c r="J210" i="4"/>
  <c r="J216" i="4" s="1"/>
  <c r="K210" i="4"/>
  <c r="K216" i="4" s="1"/>
  <c r="L210" i="4"/>
  <c r="L216" i="4" s="1"/>
  <c r="G211" i="4"/>
  <c r="G217" i="4" s="1"/>
  <c r="Q212" i="4"/>
  <c r="G213" i="4"/>
  <c r="G214" i="4"/>
  <c r="G210" i="4"/>
  <c r="E211" i="4"/>
  <c r="E213" i="4"/>
  <c r="E214" i="4"/>
  <c r="E210" i="4"/>
  <c r="E216" i="4"/>
  <c r="D211" i="4"/>
  <c r="D213" i="4"/>
  <c r="D214" i="4"/>
  <c r="D210" i="4"/>
  <c r="D216" i="4"/>
  <c r="S212" i="4"/>
  <c r="R212" i="4"/>
  <c r="N212" i="4"/>
  <c r="Q211" i="4"/>
  <c r="H202" i="4"/>
  <c r="I202" i="4"/>
  <c r="J202" i="4"/>
  <c r="K202" i="4"/>
  <c r="L202" i="4"/>
  <c r="H201" i="4"/>
  <c r="I201" i="4"/>
  <c r="J201" i="4"/>
  <c r="K201" i="4"/>
  <c r="L201" i="4"/>
  <c r="H199" i="4"/>
  <c r="H205" i="4"/>
  <c r="I199" i="4"/>
  <c r="I205" i="4"/>
  <c r="J199" i="4"/>
  <c r="J205" i="4"/>
  <c r="K199" i="4"/>
  <c r="L199" i="4"/>
  <c r="L205" i="4"/>
  <c r="H198" i="4"/>
  <c r="H204" i="4"/>
  <c r="I198" i="4"/>
  <c r="I204" i="4"/>
  <c r="J198" i="4"/>
  <c r="K198" i="4"/>
  <c r="K204" i="4"/>
  <c r="L198" i="4"/>
  <c r="L204" i="4"/>
  <c r="G199" i="4"/>
  <c r="G201" i="4"/>
  <c r="G202" i="4"/>
  <c r="G198" i="4"/>
  <c r="G204" i="4" s="1"/>
  <c r="E199" i="4"/>
  <c r="E205" i="4" s="1"/>
  <c r="E201" i="4"/>
  <c r="E202" i="4"/>
  <c r="D199" i="4"/>
  <c r="D201" i="4"/>
  <c r="D202" i="4"/>
  <c r="E198" i="4"/>
  <c r="D198" i="4"/>
  <c r="D204" i="4"/>
  <c r="S200" i="4"/>
  <c r="R200" i="4"/>
  <c r="Q200" i="4"/>
  <c r="N200" i="4"/>
  <c r="M200" i="4"/>
  <c r="N198" i="4"/>
  <c r="R191" i="4"/>
  <c r="Q188" i="4"/>
  <c r="Q189" i="4"/>
  <c r="F187" i="4"/>
  <c r="R190" i="4"/>
  <c r="S189" i="4"/>
  <c r="R189" i="4"/>
  <c r="N189" i="4"/>
  <c r="N188" i="4"/>
  <c r="F188" i="4"/>
  <c r="F194" i="4" s="1"/>
  <c r="H180" i="4"/>
  <c r="I180" i="4"/>
  <c r="J180" i="4"/>
  <c r="K180" i="4"/>
  <c r="L180" i="4"/>
  <c r="H179" i="4"/>
  <c r="I179" i="4"/>
  <c r="J179" i="4"/>
  <c r="K179" i="4"/>
  <c r="L179" i="4"/>
  <c r="H177" i="4"/>
  <c r="H183" i="4"/>
  <c r="I177" i="4"/>
  <c r="I183" i="4"/>
  <c r="J177" i="4"/>
  <c r="J183" i="4"/>
  <c r="K177" i="4"/>
  <c r="L177" i="4"/>
  <c r="L183" i="4"/>
  <c r="H176" i="4"/>
  <c r="H182" i="4"/>
  <c r="I176" i="4"/>
  <c r="I182" i="4"/>
  <c r="J176" i="4"/>
  <c r="K176" i="4"/>
  <c r="K182" i="4"/>
  <c r="L176" i="4"/>
  <c r="L182" i="4" s="1"/>
  <c r="G177" i="4"/>
  <c r="Q178" i="4"/>
  <c r="G179" i="4"/>
  <c r="M179" i="4" s="1"/>
  <c r="G180" i="4"/>
  <c r="M180" i="4"/>
  <c r="G176" i="4"/>
  <c r="G182" i="4" s="1"/>
  <c r="E177" i="4"/>
  <c r="E179" i="4"/>
  <c r="E180" i="4"/>
  <c r="E176" i="4"/>
  <c r="D177" i="4"/>
  <c r="D179" i="4"/>
  <c r="D180" i="4"/>
  <c r="D176" i="4"/>
  <c r="S178" i="4"/>
  <c r="R178" i="4"/>
  <c r="N178" i="4"/>
  <c r="H168" i="4"/>
  <c r="I168" i="4"/>
  <c r="J168" i="4"/>
  <c r="K168" i="4"/>
  <c r="L168" i="4"/>
  <c r="H167" i="4"/>
  <c r="I167" i="4"/>
  <c r="J167" i="4"/>
  <c r="K167" i="4"/>
  <c r="L167" i="4"/>
  <c r="H165" i="4"/>
  <c r="H171" i="4" s="1"/>
  <c r="I165" i="4"/>
  <c r="R165" i="4" s="1"/>
  <c r="T165" i="4" s="1"/>
  <c r="J165" i="4"/>
  <c r="J171" i="4" s="1"/>
  <c r="K165" i="4"/>
  <c r="K171" i="4"/>
  <c r="L165" i="4"/>
  <c r="L171" i="4" s="1"/>
  <c r="H164" i="4"/>
  <c r="H222" i="4" s="1"/>
  <c r="H170" i="4"/>
  <c r="I164" i="4"/>
  <c r="I170" i="4" s="1"/>
  <c r="J164" i="4"/>
  <c r="J170" i="4"/>
  <c r="K164" i="4"/>
  <c r="K170" i="4" s="1"/>
  <c r="L164" i="4"/>
  <c r="G165" i="4"/>
  <c r="Q166" i="4"/>
  <c r="G167" i="4"/>
  <c r="G168" i="4"/>
  <c r="G164" i="4"/>
  <c r="G170" i="4"/>
  <c r="E165" i="4"/>
  <c r="E167" i="4"/>
  <c r="E168" i="4"/>
  <c r="D165" i="4"/>
  <c r="D171" i="4" s="1"/>
  <c r="D167" i="4"/>
  <c r="F167" i="4" s="1"/>
  <c r="D168" i="4"/>
  <c r="E164" i="4"/>
  <c r="E170" i="4"/>
  <c r="D164" i="4"/>
  <c r="S166" i="4"/>
  <c r="R166" i="4"/>
  <c r="N166" i="4"/>
  <c r="N165" i="4"/>
  <c r="Q154" i="4"/>
  <c r="Q155" i="4"/>
  <c r="AP33" i="4"/>
  <c r="S155" i="4"/>
  <c r="R155" i="4"/>
  <c r="N155" i="4"/>
  <c r="E183" i="4"/>
  <c r="D205" i="4"/>
  <c r="G216" i="4"/>
  <c r="F176" i="4"/>
  <c r="F182" i="4" s="1"/>
  <c r="D182" i="4"/>
  <c r="Q177" i="4"/>
  <c r="G183" i="4"/>
  <c r="E204" i="4"/>
  <c r="Q199" i="4"/>
  <c r="G205" i="4"/>
  <c r="D217" i="4"/>
  <c r="F180" i="4"/>
  <c r="Q213" i="4"/>
  <c r="T213" i="4" s="1"/>
  <c r="I222" i="4"/>
  <c r="K225" i="4"/>
  <c r="H226" i="4"/>
  <c r="F199" i="4"/>
  <c r="E203" i="4"/>
  <c r="R199" i="4"/>
  <c r="S214" i="4"/>
  <c r="S213" i="4"/>
  <c r="M167" i="4"/>
  <c r="H181" i="4"/>
  <c r="G222" i="4"/>
  <c r="S168" i="4"/>
  <c r="R177" i="4"/>
  <c r="D225" i="4"/>
  <c r="N176" i="4"/>
  <c r="L226" i="4"/>
  <c r="R167" i="4"/>
  <c r="N199" i="4"/>
  <c r="N205" i="4" s="1"/>
  <c r="L215" i="4"/>
  <c r="N164" i="4"/>
  <c r="S165" i="4"/>
  <c r="S171" i="4"/>
  <c r="R154" i="4"/>
  <c r="R160" i="4" s="1"/>
  <c r="D226" i="4"/>
  <c r="E225" i="4"/>
  <c r="E232" i="4" s="1"/>
  <c r="L222" i="4"/>
  <c r="J222" i="4"/>
  <c r="K223" i="4"/>
  <c r="I223" i="4"/>
  <c r="H225" i="4"/>
  <c r="F168" i="4"/>
  <c r="M190" i="4"/>
  <c r="L192" i="4"/>
  <c r="H215" i="4"/>
  <c r="R188" i="4"/>
  <c r="R194" i="4"/>
  <c r="N213" i="4"/>
  <c r="N216" i="4" s="1"/>
  <c r="F156" i="4"/>
  <c r="I181" i="4"/>
  <c r="S177" i="4"/>
  <c r="R180" i="4"/>
  <c r="E192" i="4"/>
  <c r="F198" i="4"/>
  <c r="G203" i="4"/>
  <c r="S199" i="4"/>
  <c r="T155" i="4"/>
  <c r="T166" i="4"/>
  <c r="T178" i="4"/>
  <c r="Q165" i="4"/>
  <c r="N177" i="4"/>
  <c r="L181" i="4"/>
  <c r="S188" i="4"/>
  <c r="H192" i="4"/>
  <c r="S191" i="4"/>
  <c r="S194" i="4" s="1"/>
  <c r="I192" i="4"/>
  <c r="T200" i="4"/>
  <c r="F202" i="4"/>
  <c r="R202" i="4"/>
  <c r="F211" i="4"/>
  <c r="D223" i="4"/>
  <c r="D229" i="4" s="1"/>
  <c r="K226" i="4"/>
  <c r="S226" i="4" s="1"/>
  <c r="T224" i="4"/>
  <c r="I215" i="4"/>
  <c r="T212" i="4"/>
  <c r="M212" i="4"/>
  <c r="P212" i="4"/>
  <c r="F210" i="4"/>
  <c r="N210" i="4"/>
  <c r="Q210" i="4"/>
  <c r="Q216" i="4"/>
  <c r="M213" i="4"/>
  <c r="G215" i="4"/>
  <c r="I203" i="4"/>
  <c r="H203" i="4"/>
  <c r="L203" i="4"/>
  <c r="Q202" i="4"/>
  <c r="M198" i="4"/>
  <c r="R198" i="4"/>
  <c r="M199" i="4"/>
  <c r="N201" i="4"/>
  <c r="N204" i="4" s="1"/>
  <c r="S201" i="4"/>
  <c r="N202" i="4"/>
  <c r="Q198" i="4"/>
  <c r="S198" i="4"/>
  <c r="S204" i="4"/>
  <c r="K192" i="4"/>
  <c r="M189" i="4"/>
  <c r="P189" i="4"/>
  <c r="Q191" i="4"/>
  <c r="F191" i="4"/>
  <c r="M187" i="4"/>
  <c r="M188" i="4"/>
  <c r="F190" i="4"/>
  <c r="F193" i="4" s="1"/>
  <c r="N190" i="4"/>
  <c r="Q190" i="4"/>
  <c r="T190" i="4" s="1"/>
  <c r="S190" i="4"/>
  <c r="Q187" i="4"/>
  <c r="S187" i="4"/>
  <c r="M178" i="4"/>
  <c r="P178" i="4"/>
  <c r="Q180" i="4"/>
  <c r="G181" i="4"/>
  <c r="M176" i="4"/>
  <c r="R176" i="4"/>
  <c r="M177" i="4"/>
  <c r="F179" i="4"/>
  <c r="Q179" i="4"/>
  <c r="S179" i="4"/>
  <c r="N180" i="4"/>
  <c r="N183" i="4" s="1"/>
  <c r="Q176" i="4"/>
  <c r="S176" i="4"/>
  <c r="S182" i="4"/>
  <c r="J169" i="4"/>
  <c r="L169" i="4"/>
  <c r="M166" i="4"/>
  <c r="P166" i="4"/>
  <c r="R164" i="4"/>
  <c r="R170" i="4"/>
  <c r="M165" i="4"/>
  <c r="Q167" i="4"/>
  <c r="N168" i="4"/>
  <c r="Q164" i="4"/>
  <c r="S164" i="4"/>
  <c r="S156" i="4"/>
  <c r="F157" i="4"/>
  <c r="L158" i="4"/>
  <c r="H158" i="4"/>
  <c r="S154" i="4"/>
  <c r="Q156" i="4"/>
  <c r="R157" i="4"/>
  <c r="Q157" i="4"/>
  <c r="Q160" i="4"/>
  <c r="R156" i="4"/>
  <c r="I158" i="4"/>
  <c r="G158" i="4"/>
  <c r="M155" i="4"/>
  <c r="P155" i="4" s="1"/>
  <c r="N153" i="4"/>
  <c r="Q153" i="4"/>
  <c r="S153" i="4"/>
  <c r="M154" i="4"/>
  <c r="N157" i="4"/>
  <c r="M153" i="4"/>
  <c r="M159" i="4" s="1"/>
  <c r="R153" i="4"/>
  <c r="R159" i="4"/>
  <c r="N154" i="4"/>
  <c r="N160" i="4" s="1"/>
  <c r="R183" i="4"/>
  <c r="F205" i="4"/>
  <c r="Q182" i="4"/>
  <c r="S193" i="4"/>
  <c r="R205" i="4"/>
  <c r="T154" i="4"/>
  <c r="P199" i="4"/>
  <c r="P177" i="4"/>
  <c r="T177" i="4"/>
  <c r="P213" i="4"/>
  <c r="T198" i="4"/>
  <c r="Q192" i="4"/>
  <c r="P190" i="4"/>
  <c r="P176" i="4"/>
  <c r="R158" i="4"/>
  <c r="T153" i="4"/>
  <c r="S103" i="4"/>
  <c r="S63" i="4"/>
  <c r="S91" i="4"/>
  <c r="S22" i="4"/>
  <c r="S44" i="4"/>
  <c r="S67" i="4"/>
  <c r="S38" i="4"/>
  <c r="S66" i="4"/>
  <c r="S39" i="4"/>
  <c r="S36" i="4"/>
  <c r="S23" i="4"/>
  <c r="S47" i="4"/>
  <c r="S21" i="4"/>
  <c r="S19" i="4"/>
  <c r="S18" i="4"/>
  <c r="S64" i="4"/>
  <c r="S16" i="4"/>
  <c r="S15" i="4"/>
  <c r="S11" i="4"/>
  <c r="S24" i="4" s="1"/>
  <c r="S68" i="4"/>
  <c r="L150" i="7"/>
  <c r="T147" i="7"/>
  <c r="T150" i="7" s="1"/>
  <c r="L147" i="7"/>
  <c r="J150" i="7" s="1"/>
  <c r="J13" i="7"/>
  <c r="L151" i="7"/>
  <c r="D150" i="7"/>
  <c r="G146" i="7"/>
  <c r="H146" i="7" s="1"/>
  <c r="G150" i="7"/>
  <c r="H150" i="7"/>
  <c r="G145" i="7"/>
  <c r="D144" i="7"/>
  <c r="S141" i="7"/>
  <c r="K141" i="7"/>
  <c r="L141" i="7"/>
  <c r="J144" i="7" s="1"/>
  <c r="J141" i="7"/>
  <c r="L144" i="7"/>
  <c r="S144" i="7"/>
  <c r="K135" i="7"/>
  <c r="L135" i="7"/>
  <c r="J138" i="7" s="1"/>
  <c r="J135" i="7"/>
  <c r="L138" i="7"/>
  <c r="J41" i="7"/>
  <c r="L30" i="7"/>
  <c r="J30" i="7"/>
  <c r="L71" i="7"/>
  <c r="J71" i="7"/>
  <c r="K129" i="7"/>
  <c r="L129" i="7"/>
  <c r="J132" i="7"/>
  <c r="J129" i="7"/>
  <c r="L132" i="7" s="1"/>
  <c r="L62" i="7"/>
  <c r="J62" i="7"/>
  <c r="AE21" i="4"/>
  <c r="N33" i="7"/>
  <c r="L33" i="7"/>
  <c r="J33" i="7"/>
  <c r="N18" i="7"/>
  <c r="K18" i="7"/>
  <c r="J18" i="7"/>
  <c r="N23" i="7"/>
  <c r="N27" i="7"/>
  <c r="L27" i="7"/>
  <c r="J27" i="7"/>
  <c r="J23" i="7"/>
  <c r="AT104" i="4"/>
  <c r="AU104" i="4"/>
  <c r="AV104" i="4"/>
  <c r="AW104" i="4"/>
  <c r="AX104" i="4"/>
  <c r="AT120" i="4"/>
  <c r="AU120" i="4"/>
  <c r="AV120" i="4"/>
  <c r="BC120" i="4" s="1"/>
  <c r="AW120" i="4"/>
  <c r="AX120" i="4"/>
  <c r="AT119" i="4"/>
  <c r="AU119" i="4"/>
  <c r="BC119" i="4" s="1"/>
  <c r="AV119" i="4"/>
  <c r="AW119" i="4"/>
  <c r="AX119" i="4"/>
  <c r="AS120" i="4"/>
  <c r="AY120" i="4" s="1"/>
  <c r="BA120" i="4" s="1"/>
  <c r="AS104" i="4"/>
  <c r="AS119" i="4"/>
  <c r="AQ120" i="4"/>
  <c r="AQ104" i="4"/>
  <c r="AQ119" i="4"/>
  <c r="AP120" i="4"/>
  <c r="AP104" i="4"/>
  <c r="AP119" i="4"/>
  <c r="AT102" i="4"/>
  <c r="AU102" i="4"/>
  <c r="AV102" i="4"/>
  <c r="AW102" i="4"/>
  <c r="BD102" i="4" s="1"/>
  <c r="AX102" i="4"/>
  <c r="AT100" i="4"/>
  <c r="AU100" i="4"/>
  <c r="AV100" i="4"/>
  <c r="AZ100" i="4" s="1"/>
  <c r="AW100" i="4"/>
  <c r="AX100" i="4"/>
  <c r="AT99" i="4"/>
  <c r="AU99" i="4"/>
  <c r="BC99" i="4" s="1"/>
  <c r="AV99" i="4"/>
  <c r="AW99" i="4"/>
  <c r="AX99" i="4"/>
  <c r="AS100" i="4"/>
  <c r="AS102" i="4"/>
  <c r="AS99" i="4"/>
  <c r="AQ100" i="4"/>
  <c r="AQ102" i="4"/>
  <c r="AQ99" i="4"/>
  <c r="AP100" i="4"/>
  <c r="AP102" i="4"/>
  <c r="AP99" i="4"/>
  <c r="AZ102" i="4"/>
  <c r="AT103" i="4"/>
  <c r="AU103" i="4"/>
  <c r="AV103" i="4"/>
  <c r="AW103" i="4"/>
  <c r="AX103" i="4"/>
  <c r="BD103" i="4" s="1"/>
  <c r="AT63" i="4"/>
  <c r="AU63" i="4"/>
  <c r="AV63" i="4"/>
  <c r="AW63" i="4"/>
  <c r="AY63" i="4" s="1"/>
  <c r="AX63" i="4"/>
  <c r="AT78" i="4"/>
  <c r="AU78" i="4"/>
  <c r="AV78" i="4"/>
  <c r="AZ78" i="4" s="1"/>
  <c r="AW78" i="4"/>
  <c r="AX78" i="4"/>
  <c r="AS63" i="4"/>
  <c r="AS103" i="4"/>
  <c r="BB103" i="4" s="1"/>
  <c r="BE103" i="4" s="1"/>
  <c r="AS78" i="4"/>
  <c r="AQ63" i="4"/>
  <c r="AQ103" i="4"/>
  <c r="AQ78" i="4"/>
  <c r="AP63" i="4"/>
  <c r="AP103" i="4"/>
  <c r="AR103" i="4" s="1"/>
  <c r="AP78" i="4"/>
  <c r="AT55" i="4"/>
  <c r="AZ55" i="4" s="1"/>
  <c r="AU55" i="4"/>
  <c r="AV55" i="4"/>
  <c r="AW55" i="4"/>
  <c r="AX55" i="4"/>
  <c r="AT54" i="4"/>
  <c r="AZ54" i="4" s="1"/>
  <c r="AZ132" i="4" s="1"/>
  <c r="AU54" i="4"/>
  <c r="BC54" i="4" s="1"/>
  <c r="AV54" i="4"/>
  <c r="AW54" i="4"/>
  <c r="AX54" i="4"/>
  <c r="AS55" i="4"/>
  <c r="AY55" i="4" s="1"/>
  <c r="BA55" i="4" s="1"/>
  <c r="AS54" i="4"/>
  <c r="AQ55" i="4"/>
  <c r="AQ54" i="4"/>
  <c r="AP55" i="4"/>
  <c r="AR55" i="4" s="1"/>
  <c r="AP54" i="4"/>
  <c r="Y129" i="4"/>
  <c r="Z129" i="4"/>
  <c r="AA129" i="4"/>
  <c r="AB129" i="4"/>
  <c r="AC129" i="4"/>
  <c r="X129" i="4"/>
  <c r="AI104" i="4"/>
  <c r="AH104" i="4"/>
  <c r="AG104" i="4"/>
  <c r="AE104" i="4"/>
  <c r="AD104" i="4"/>
  <c r="AI121" i="4"/>
  <c r="AH121" i="4"/>
  <c r="AH129" i="4" s="1"/>
  <c r="AG121" i="4"/>
  <c r="AG129" i="4" s="1"/>
  <c r="AE121" i="4"/>
  <c r="AE129" i="4"/>
  <c r="AD121" i="4"/>
  <c r="AD129" i="4" s="1"/>
  <c r="AF104" i="4"/>
  <c r="I13" i="7" s="1"/>
  <c r="AR120" i="4"/>
  <c r="BD120" i="4"/>
  <c r="BC104" i="4"/>
  <c r="AZ120" i="4"/>
  <c r="AR104" i="4"/>
  <c r="AY104" i="4"/>
  <c r="AZ104" i="4"/>
  <c r="BA104" i="4" s="1"/>
  <c r="AR102" i="4"/>
  <c r="AZ63" i="4"/>
  <c r="BC103" i="4"/>
  <c r="AY103" i="4"/>
  <c r="BC63" i="4"/>
  <c r="BC55" i="4"/>
  <c r="AY102" i="4"/>
  <c r="BA102" i="4" s="1"/>
  <c r="BD100" i="4"/>
  <c r="BC102" i="4"/>
  <c r="AY100" i="4"/>
  <c r="BA100" i="4" s="1"/>
  <c r="AR100" i="4"/>
  <c r="BC100" i="4"/>
  <c r="AR54" i="4"/>
  <c r="AI129" i="4"/>
  <c r="P132" i="7"/>
  <c r="BD104" i="4"/>
  <c r="BD55" i="4"/>
  <c r="AR119" i="4"/>
  <c r="AZ119" i="4"/>
  <c r="BB119" i="4"/>
  <c r="BE119" i="4" s="1"/>
  <c r="BD119" i="4"/>
  <c r="BB120" i="4"/>
  <c r="BB104" i="4"/>
  <c r="BE104" i="4" s="1"/>
  <c r="AY119" i="4"/>
  <c r="BA119" i="4" s="1"/>
  <c r="AR99" i="4"/>
  <c r="AZ99" i="4"/>
  <c r="BB99" i="4"/>
  <c r="BD99" i="4"/>
  <c r="BB100" i="4"/>
  <c r="BE100" i="4" s="1"/>
  <c r="BB102" i="4"/>
  <c r="AY99" i="4"/>
  <c r="AR78" i="4"/>
  <c r="BB78" i="4"/>
  <c r="BD78" i="4"/>
  <c r="BB63" i="4"/>
  <c r="AY78" i="4"/>
  <c r="BA78" i="4" s="1"/>
  <c r="BB55" i="4"/>
  <c r="BE55" i="4" s="1"/>
  <c r="BD54" i="4"/>
  <c r="BA63" i="4"/>
  <c r="BE120" i="4"/>
  <c r="BE102" i="4"/>
  <c r="BA99" i="4"/>
  <c r="Y111" i="4"/>
  <c r="Z111" i="4"/>
  <c r="AA111" i="4"/>
  <c r="AB111" i="4"/>
  <c r="AC111" i="4"/>
  <c r="AI102" i="4"/>
  <c r="AH102" i="4"/>
  <c r="AJ102" i="4" s="1"/>
  <c r="AG102" i="4"/>
  <c r="AE102" i="4"/>
  <c r="AD102" i="4"/>
  <c r="AI103" i="4"/>
  <c r="AI111" i="4" s="1"/>
  <c r="AH103" i="4"/>
  <c r="AG103" i="4"/>
  <c r="AJ103" i="4" s="1"/>
  <c r="AE103" i="4"/>
  <c r="AD103" i="4"/>
  <c r="AD111" i="4" s="1"/>
  <c r="AI63" i="4"/>
  <c r="AH63" i="4"/>
  <c r="AG63" i="4"/>
  <c r="AJ63" i="4" s="1"/>
  <c r="AE63" i="4"/>
  <c r="AF63" i="4" s="1"/>
  <c r="AD63" i="4"/>
  <c r="Y68" i="4"/>
  <c r="Z68" i="4"/>
  <c r="AA68" i="4"/>
  <c r="AB68" i="4"/>
  <c r="AC68" i="4"/>
  <c r="X68" i="4"/>
  <c r="AI22" i="4"/>
  <c r="AJ22" i="4" s="1"/>
  <c r="AH22" i="4"/>
  <c r="AG22" i="4"/>
  <c r="AE22" i="4"/>
  <c r="AD22" i="4"/>
  <c r="AF22" i="4" s="1"/>
  <c r="I41" i="7" s="1"/>
  <c r="AE111" i="4"/>
  <c r="AG111" i="4"/>
  <c r="AH111" i="4"/>
  <c r="AF103" i="4"/>
  <c r="I124" i="7" s="1"/>
  <c r="I121" i="7" s="1"/>
  <c r="AF102" i="4"/>
  <c r="I141" i="7" s="1"/>
  <c r="M141" i="7" s="1"/>
  <c r="AQ34" i="4"/>
  <c r="AQ36" i="4"/>
  <c r="AP34" i="4"/>
  <c r="AP36" i="4"/>
  <c r="AR36" i="4" s="1"/>
  <c r="AQ33" i="4"/>
  <c r="AR33" i="4"/>
  <c r="BD12" i="4"/>
  <c r="BC12" i="4"/>
  <c r="BB12" i="4"/>
  <c r="AX34" i="4"/>
  <c r="AX23" i="4"/>
  <c r="AX36" i="4"/>
  <c r="AW34" i="4"/>
  <c r="AW23" i="4"/>
  <c r="BD23" i="4" s="1"/>
  <c r="AW36" i="4"/>
  <c r="AV34" i="4"/>
  <c r="BC34" i="4" s="1"/>
  <c r="AV23" i="4"/>
  <c r="AV36" i="4"/>
  <c r="AU34" i="4"/>
  <c r="AU23" i="4"/>
  <c r="AU36" i="4"/>
  <c r="AT34" i="4"/>
  <c r="AZ34" i="4" s="1"/>
  <c r="AT23" i="4"/>
  <c r="AT36" i="4"/>
  <c r="AZ36" i="4" s="1"/>
  <c r="BA36" i="4" s="1"/>
  <c r="AT33" i="4"/>
  <c r="AU33" i="4"/>
  <c r="AV33" i="4"/>
  <c r="AW33" i="4"/>
  <c r="BD33" i="4" s="1"/>
  <c r="BE33" i="4" s="1"/>
  <c r="AX33" i="4"/>
  <c r="AS34" i="4"/>
  <c r="BB34" i="4" s="1"/>
  <c r="BE34" i="4" s="1"/>
  <c r="AS23" i="4"/>
  <c r="AS36" i="4"/>
  <c r="AS33" i="4"/>
  <c r="BC23" i="4"/>
  <c r="BC36" i="4"/>
  <c r="BD34" i="4"/>
  <c r="I144" i="7"/>
  <c r="BD36" i="4"/>
  <c r="AR34" i="4"/>
  <c r="BE12" i="4"/>
  <c r="BB36" i="4"/>
  <c r="BB23" i="4"/>
  <c r="BE23" i="4" s="1"/>
  <c r="AY36" i="4"/>
  <c r="AZ23" i="4"/>
  <c r="AY23" i="4"/>
  <c r="AI67" i="4"/>
  <c r="AH67" i="4"/>
  <c r="AJ67" i="4" s="1"/>
  <c r="AG67" i="4"/>
  <c r="AE67" i="4"/>
  <c r="AD67" i="4"/>
  <c r="AI38" i="4"/>
  <c r="AI47" i="4" s="1"/>
  <c r="AH38" i="4"/>
  <c r="AG38" i="4"/>
  <c r="AJ38" i="4" s="1"/>
  <c r="AE38" i="4"/>
  <c r="AD38" i="4"/>
  <c r="AF38" i="4" s="1"/>
  <c r="AI36" i="4"/>
  <c r="AH36" i="4"/>
  <c r="AH47" i="4" s="1"/>
  <c r="AG36" i="4"/>
  <c r="AE36" i="4"/>
  <c r="AD36" i="4"/>
  <c r="AI23" i="4"/>
  <c r="AH23" i="4"/>
  <c r="AG23" i="4"/>
  <c r="AE23" i="4"/>
  <c r="AD23" i="4"/>
  <c r="AF23" i="4" s="1"/>
  <c r="I129" i="7" s="1"/>
  <c r="I132" i="7" s="1"/>
  <c r="AZ12" i="4"/>
  <c r="AY12" i="4"/>
  <c r="AX11" i="4"/>
  <c r="AX133" i="4"/>
  <c r="AX13" i="4"/>
  <c r="AX135" i="4"/>
  <c r="AX136" i="4"/>
  <c r="AW11" i="4"/>
  <c r="AW13" i="4"/>
  <c r="AV11" i="4"/>
  <c r="AV133" i="4" s="1"/>
  <c r="AV137" i="4" s="1"/>
  <c r="AV13" i="4"/>
  <c r="AV135" i="4" s="1"/>
  <c r="AV136" i="4"/>
  <c r="AU11" i="4"/>
  <c r="AU13" i="4"/>
  <c r="AU135" i="4" s="1"/>
  <c r="AT11" i="4"/>
  <c r="AT13" i="4"/>
  <c r="AT15" i="4" s="1"/>
  <c r="AZ136" i="4"/>
  <c r="AS13" i="4"/>
  <c r="AS135" i="4" s="1"/>
  <c r="AS136" i="4"/>
  <c r="AT10" i="4"/>
  <c r="AT132" i="4"/>
  <c r="AU10" i="4"/>
  <c r="AU132" i="4"/>
  <c r="AV10" i="4"/>
  <c r="AV132" i="4"/>
  <c r="AW10" i="4"/>
  <c r="AW15" i="4" s="1"/>
  <c r="AW132" i="4"/>
  <c r="AW137" i="4" s="1"/>
  <c r="AX10" i="4"/>
  <c r="AX132" i="4"/>
  <c r="AX137" i="4" s="1"/>
  <c r="AS10" i="4"/>
  <c r="AY10" i="4" s="1"/>
  <c r="AS132" i="4"/>
  <c r="AP10" i="4"/>
  <c r="AQ136" i="4"/>
  <c r="AQ13" i="4"/>
  <c r="AQ135" i="4"/>
  <c r="AQ142" i="4" s="1"/>
  <c r="AP13" i="4"/>
  <c r="AP135" i="4" s="1"/>
  <c r="AP11" i="4"/>
  <c r="AR11" i="4" s="1"/>
  <c r="AQ11" i="4"/>
  <c r="AQ133" i="4" s="1"/>
  <c r="AQ10" i="4"/>
  <c r="AQ132" i="4" s="1"/>
  <c r="S112" i="7"/>
  <c r="T112" i="7"/>
  <c r="AI21" i="4"/>
  <c r="AD21" i="4"/>
  <c r="AF21" i="4"/>
  <c r="I62" i="7" s="1"/>
  <c r="AG21" i="4"/>
  <c r="AJ21" i="4"/>
  <c r="AI19" i="4"/>
  <c r="AH19" i="4"/>
  <c r="AJ19" i="4" s="1"/>
  <c r="AG19" i="4"/>
  <c r="AE19" i="4"/>
  <c r="AF19" i="4" s="1"/>
  <c r="I33" i="7" s="1"/>
  <c r="AD19" i="4"/>
  <c r="AD16" i="4"/>
  <c r="AF16" i="4" s="1"/>
  <c r="I18" i="7" s="1"/>
  <c r="M18" i="7" s="1"/>
  <c r="AI16" i="4"/>
  <c r="AH16" i="4"/>
  <c r="AG16" i="4"/>
  <c r="AE16" i="4"/>
  <c r="AI15" i="4"/>
  <c r="AH15" i="4"/>
  <c r="AG15" i="4"/>
  <c r="AE15" i="4"/>
  <c r="AF15" i="4" s="1"/>
  <c r="I27" i="7" s="1"/>
  <c r="AD15" i="4"/>
  <c r="AI13" i="4"/>
  <c r="AJ13" i="4" s="1"/>
  <c r="AJ24" i="4" s="1"/>
  <c r="AH13" i="4"/>
  <c r="AH24" i="4"/>
  <c r="AG13" i="4"/>
  <c r="AE13" i="4"/>
  <c r="AE24" i="4" s="1"/>
  <c r="AD13" i="4"/>
  <c r="I23" i="7" s="1"/>
  <c r="AE47" i="4"/>
  <c r="AD68" i="4"/>
  <c r="AG68" i="4"/>
  <c r="AI68" i="4"/>
  <c r="AI24" i="4"/>
  <c r="AD47" i="4"/>
  <c r="AG47" i="4"/>
  <c r="AE68" i="4"/>
  <c r="AH68" i="4"/>
  <c r="AG24" i="4"/>
  <c r="BA12" i="4"/>
  <c r="BE36" i="4"/>
  <c r="AF36" i="4"/>
  <c r="I82" i="7" s="1"/>
  <c r="M82" i="7" s="1"/>
  <c r="AJ36" i="4"/>
  <c r="AP133" i="4"/>
  <c r="AQ15" i="4"/>
  <c r="AJ16" i="4"/>
  <c r="AR136" i="4"/>
  <c r="AP136" i="4"/>
  <c r="AP15" i="4"/>
  <c r="AR15" i="4" s="1"/>
  <c r="AR10" i="4"/>
  <c r="AR132" i="4" s="1"/>
  <c r="AP132" i="4"/>
  <c r="AP137" i="4" s="1"/>
  <c r="AS15" i="4"/>
  <c r="AJ23" i="4"/>
  <c r="AU136" i="4"/>
  <c r="BC136" i="4"/>
  <c r="AU133" i="4"/>
  <c r="BC11" i="4"/>
  <c r="BC133" i="4" s="1"/>
  <c r="AW136" i="4"/>
  <c r="BD136" i="4"/>
  <c r="AW133" i="4"/>
  <c r="BD11" i="4"/>
  <c r="AX15" i="4"/>
  <c r="AV15" i="4"/>
  <c r="BC10" i="4"/>
  <c r="BC15" i="4" s="1"/>
  <c r="AT136" i="4"/>
  <c r="AT133" i="4"/>
  <c r="BB11" i="4"/>
  <c r="BC13" i="4"/>
  <c r="BC135" i="4"/>
  <c r="AW135" i="4"/>
  <c r="BD13" i="4"/>
  <c r="BD135" i="4"/>
  <c r="AU15" i="4"/>
  <c r="BB10" i="4"/>
  <c r="BD10" i="4"/>
  <c r="BD132" i="4" s="1"/>
  <c r="AZ10" i="4"/>
  <c r="AY13" i="4"/>
  <c r="AY135" i="4" s="1"/>
  <c r="AY11" i="4"/>
  <c r="BA11" i="4" s="1"/>
  <c r="AZ13" i="4"/>
  <c r="AZ11" i="4"/>
  <c r="AZ133" i="4" s="1"/>
  <c r="BA23" i="4"/>
  <c r="AZ33" i="4"/>
  <c r="BB33" i="4"/>
  <c r="AY33" i="4"/>
  <c r="BA33" i="4" s="1"/>
  <c r="BC33" i="4"/>
  <c r="AF67" i="4"/>
  <c r="I30" i="7" s="1"/>
  <c r="M30" i="7" s="1"/>
  <c r="AJ15" i="4"/>
  <c r="BA13" i="4"/>
  <c r="BD15" i="4"/>
  <c r="BB136" i="4"/>
  <c r="BE136" i="4"/>
  <c r="AY136" i="4"/>
  <c r="BA136" i="4"/>
  <c r="BE10" i="4"/>
  <c r="E137" i="4"/>
  <c r="D132" i="4"/>
  <c r="D133" i="4" s="1"/>
  <c r="E129" i="4"/>
  <c r="F23" i="4"/>
  <c r="G23" i="4"/>
  <c r="K23" i="4" s="1"/>
  <c r="F36" i="4"/>
  <c r="K36" i="4" s="1"/>
  <c r="G36" i="4"/>
  <c r="N36" i="4" s="1"/>
  <c r="F22" i="4"/>
  <c r="N22" i="4" s="1"/>
  <c r="G22" i="4"/>
  <c r="R102" i="4"/>
  <c r="R128" i="4"/>
  <c r="R104" i="4"/>
  <c r="R121" i="4"/>
  <c r="R14" i="4"/>
  <c r="R63" i="4"/>
  <c r="R44" i="4"/>
  <c r="R67" i="4"/>
  <c r="R38" i="4"/>
  <c r="R66" i="4"/>
  <c r="R39" i="4"/>
  <c r="R103" i="4"/>
  <c r="R21" i="4"/>
  <c r="R19" i="4"/>
  <c r="R18" i="4"/>
  <c r="R64" i="4"/>
  <c r="R22" i="4"/>
  <c r="R16" i="4"/>
  <c r="R36" i="4"/>
  <c r="R15" i="4"/>
  <c r="R12" i="4"/>
  <c r="R130" i="4" s="1"/>
  <c r="R23" i="4"/>
  <c r="R127" i="4"/>
  <c r="N23" i="4"/>
  <c r="L23" i="4"/>
  <c r="K22" i="4"/>
  <c r="L22" i="4"/>
  <c r="I78" i="8"/>
  <c r="E78" i="8"/>
  <c r="F78" i="8"/>
  <c r="D78" i="8"/>
  <c r="A77" i="8"/>
  <c r="I42" i="8"/>
  <c r="E42" i="8"/>
  <c r="F42" i="8"/>
  <c r="D42" i="8"/>
  <c r="C42" i="8"/>
  <c r="A41" i="8"/>
  <c r="I18" i="8"/>
  <c r="E18" i="8"/>
  <c r="F18" i="8"/>
  <c r="D18" i="8"/>
  <c r="A17" i="8"/>
  <c r="I12" i="8"/>
  <c r="E12" i="8"/>
  <c r="F12" i="8"/>
  <c r="D12" i="8"/>
  <c r="A12" i="8"/>
  <c r="A11" i="8"/>
  <c r="C5" i="10"/>
  <c r="C9" i="10" s="1"/>
  <c r="C7" i="10"/>
  <c r="C8" i="10"/>
  <c r="C4" i="10"/>
  <c r="B5" i="10"/>
  <c r="B7" i="10"/>
  <c r="B8" i="10"/>
  <c r="B9" i="10" s="1"/>
  <c r="B4" i="10"/>
  <c r="J9" i="10"/>
  <c r="K9" i="10"/>
  <c r="H9" i="10"/>
  <c r="I9" i="10"/>
  <c r="F9" i="10"/>
  <c r="G9" i="10"/>
  <c r="E9" i="10"/>
  <c r="D9" i="10"/>
  <c r="AC16" i="7"/>
  <c r="AC17" i="7"/>
  <c r="AC19" i="7"/>
  <c r="AC20" i="7"/>
  <c r="E55" i="9"/>
  <c r="E119" i="9"/>
  <c r="F119" i="9"/>
  <c r="M118" i="9"/>
  <c r="E118" i="9"/>
  <c r="F118" i="9" s="1"/>
  <c r="M117" i="9"/>
  <c r="M116" i="9"/>
  <c r="O116" i="9" s="1"/>
  <c r="E116" i="9"/>
  <c r="F116" i="9" s="1"/>
  <c r="F114" i="9" s="1"/>
  <c r="G114" i="9" s="1"/>
  <c r="M115" i="9"/>
  <c r="O115" i="9" s="1"/>
  <c r="E115" i="9"/>
  <c r="F115" i="9"/>
  <c r="Z114" i="9"/>
  <c r="Y114" i="9"/>
  <c r="M114" i="9"/>
  <c r="O114" i="9" s="1"/>
  <c r="M113" i="9"/>
  <c r="O113" i="9" s="1"/>
  <c r="M112" i="9"/>
  <c r="E112" i="9"/>
  <c r="F112" i="9"/>
  <c r="M111" i="9"/>
  <c r="O111" i="9" s="1"/>
  <c r="E111" i="9"/>
  <c r="F111" i="9"/>
  <c r="M110" i="9"/>
  <c r="O110" i="9" s="1"/>
  <c r="E110" i="9"/>
  <c r="E103" i="9"/>
  <c r="D103" i="9"/>
  <c r="G102" i="9"/>
  <c r="L102" i="9"/>
  <c r="F102" i="9"/>
  <c r="Z101" i="9"/>
  <c r="Y101" i="9"/>
  <c r="G101" i="9"/>
  <c r="L101" i="9" s="1"/>
  <c r="F101" i="9"/>
  <c r="Z100" i="9"/>
  <c r="Y100" i="9"/>
  <c r="G100" i="9"/>
  <c r="L100" i="9"/>
  <c r="F100" i="9"/>
  <c r="G99" i="9"/>
  <c r="F99" i="9"/>
  <c r="G98" i="9"/>
  <c r="L98" i="9"/>
  <c r="F98" i="9"/>
  <c r="G97" i="9"/>
  <c r="F97" i="9"/>
  <c r="Z96" i="9"/>
  <c r="Y96" i="9"/>
  <c r="Y102" i="9" s="1"/>
  <c r="G96" i="9"/>
  <c r="F96" i="9"/>
  <c r="Z95" i="9"/>
  <c r="Z102" i="9"/>
  <c r="Y95" i="9"/>
  <c r="G95" i="9"/>
  <c r="F95" i="9"/>
  <c r="L94" i="9"/>
  <c r="F94" i="9"/>
  <c r="N94" i="9"/>
  <c r="G93" i="9"/>
  <c r="N93" i="9" s="1"/>
  <c r="F93" i="9"/>
  <c r="L92" i="9"/>
  <c r="G91" i="9"/>
  <c r="L91" i="9"/>
  <c r="F91" i="9"/>
  <c r="G90" i="9"/>
  <c r="L90" i="9"/>
  <c r="F90" i="9"/>
  <c r="K90" i="9" s="1"/>
  <c r="E80" i="9"/>
  <c r="D80" i="9"/>
  <c r="G76" i="9"/>
  <c r="L76" i="9"/>
  <c r="F76" i="9"/>
  <c r="F75" i="9"/>
  <c r="G74" i="9"/>
  <c r="F74" i="9"/>
  <c r="N74" i="9" s="1"/>
  <c r="Z73" i="9"/>
  <c r="Y73" i="9"/>
  <c r="G73" i="9"/>
  <c r="F73" i="9"/>
  <c r="K73" i="9" s="1"/>
  <c r="Z72" i="9"/>
  <c r="Y72" i="9"/>
  <c r="G72" i="9"/>
  <c r="L72" i="9"/>
  <c r="F72" i="9"/>
  <c r="G71" i="9"/>
  <c r="L71" i="9"/>
  <c r="F71" i="9"/>
  <c r="Z70" i="9"/>
  <c r="Y70" i="9"/>
  <c r="G70" i="9"/>
  <c r="F70" i="9"/>
  <c r="K70" i="9" s="1"/>
  <c r="Z69" i="9"/>
  <c r="Z74" i="9"/>
  <c r="Y69" i="9"/>
  <c r="G69" i="9"/>
  <c r="K69" i="9" s="1"/>
  <c r="F69" i="9"/>
  <c r="G68" i="9"/>
  <c r="L68" i="9"/>
  <c r="F68" i="9"/>
  <c r="G67" i="9"/>
  <c r="L67" i="9"/>
  <c r="F67" i="9"/>
  <c r="D55" i="9"/>
  <c r="Z47" i="9"/>
  <c r="Y47" i="9"/>
  <c r="T47" i="9"/>
  <c r="S47" i="9"/>
  <c r="G47" i="9"/>
  <c r="L47" i="9"/>
  <c r="F47" i="9"/>
  <c r="G53" i="9"/>
  <c r="L53" i="9" s="1"/>
  <c r="F53" i="9"/>
  <c r="G45" i="9"/>
  <c r="K45" i="9" s="1"/>
  <c r="L45" i="9"/>
  <c r="F45" i="9"/>
  <c r="G50" i="9"/>
  <c r="L50" i="9"/>
  <c r="F50" i="9"/>
  <c r="K50" i="9" s="1"/>
  <c r="G51" i="9"/>
  <c r="L51" i="9"/>
  <c r="F51" i="9"/>
  <c r="G48" i="9"/>
  <c r="N48" i="9" s="1"/>
  <c r="F48" i="9"/>
  <c r="Z52" i="9"/>
  <c r="Y52" i="9"/>
  <c r="G52" i="9"/>
  <c r="K52" i="9" s="1"/>
  <c r="F52" i="9"/>
  <c r="AB46" i="9"/>
  <c r="AA46" i="9"/>
  <c r="Z46" i="9"/>
  <c r="Y46" i="9"/>
  <c r="G46" i="9"/>
  <c r="L46" i="9"/>
  <c r="F46" i="9"/>
  <c r="N46" i="9" s="1"/>
  <c r="Z43" i="9"/>
  <c r="Y43" i="9"/>
  <c r="G43" i="9"/>
  <c r="L43" i="9" s="1"/>
  <c r="F43" i="9"/>
  <c r="Z42" i="9"/>
  <c r="Y42" i="9"/>
  <c r="G41" i="9"/>
  <c r="K41" i="9" s="1"/>
  <c r="L41" i="9"/>
  <c r="F41" i="9"/>
  <c r="G40" i="9"/>
  <c r="F40" i="9"/>
  <c r="K40" i="9" s="1"/>
  <c r="R34" i="9"/>
  <c r="E29" i="9"/>
  <c r="D29" i="9"/>
  <c r="D104" i="9" s="1"/>
  <c r="G28" i="9"/>
  <c r="K28" i="9" s="1"/>
  <c r="L28" i="9"/>
  <c r="F28" i="9"/>
  <c r="G27" i="9"/>
  <c r="L27" i="9" s="1"/>
  <c r="F27" i="9"/>
  <c r="R26" i="9"/>
  <c r="G26" i="9"/>
  <c r="F26" i="9"/>
  <c r="G25" i="9"/>
  <c r="K25" i="9" s="1"/>
  <c r="L25" i="9"/>
  <c r="F25" i="9"/>
  <c r="G22" i="9"/>
  <c r="F22" i="9"/>
  <c r="K22" i="9" s="1"/>
  <c r="G21" i="9"/>
  <c r="L21" i="9" s="1"/>
  <c r="F21" i="9"/>
  <c r="S20" i="9"/>
  <c r="G20" i="9"/>
  <c r="L20" i="9" s="1"/>
  <c r="F20" i="9"/>
  <c r="K20" i="9" s="1"/>
  <c r="S19" i="9"/>
  <c r="G19" i="9"/>
  <c r="L19" i="9" s="1"/>
  <c r="F19" i="9"/>
  <c r="G18" i="9"/>
  <c r="N18" i="9" s="1"/>
  <c r="F18" i="9"/>
  <c r="K18" i="9" s="1"/>
  <c r="AB17" i="9"/>
  <c r="AA17" i="9"/>
  <c r="Z17" i="9"/>
  <c r="Y17" i="9"/>
  <c r="Y115" i="9" s="1"/>
  <c r="S17" i="9"/>
  <c r="G17" i="9"/>
  <c r="N17" i="9" s="1"/>
  <c r="F17" i="9"/>
  <c r="S16" i="9"/>
  <c r="AB15" i="9"/>
  <c r="AA15" i="9"/>
  <c r="Z15" i="9"/>
  <c r="Z113" i="9" s="1"/>
  <c r="Y15" i="9"/>
  <c r="Y113" i="9" s="1"/>
  <c r="S15" i="9"/>
  <c r="G15" i="9"/>
  <c r="F15" i="9"/>
  <c r="AE14" i="9"/>
  <c r="AB14" i="9"/>
  <c r="AA14" i="9"/>
  <c r="Z14" i="9"/>
  <c r="Y14" i="9"/>
  <c r="S14" i="9"/>
  <c r="S13" i="9"/>
  <c r="T12" i="9"/>
  <c r="T21" i="9"/>
  <c r="S12" i="9"/>
  <c r="G12" i="9"/>
  <c r="F12" i="9"/>
  <c r="N12" i="9" s="1"/>
  <c r="G11" i="9"/>
  <c r="F11" i="9"/>
  <c r="E117" i="9"/>
  <c r="Y74" i="9"/>
  <c r="E104" i="9"/>
  <c r="K17" i="9"/>
  <c r="Z115" i="9"/>
  <c r="Z121" i="9" s="1"/>
  <c r="N67" i="9"/>
  <c r="K68" i="9"/>
  <c r="N71" i="9"/>
  <c r="K72" i="9"/>
  <c r="K93" i="9"/>
  <c r="K95" i="9"/>
  <c r="K96" i="9"/>
  <c r="K97" i="9"/>
  <c r="K98" i="9"/>
  <c r="K99" i="9"/>
  <c r="N100" i="9"/>
  <c r="K101" i="9"/>
  <c r="N102" i="9"/>
  <c r="G16" i="7"/>
  <c r="K19" i="9"/>
  <c r="K26" i="9"/>
  <c r="N27" i="9"/>
  <c r="K43" i="9"/>
  <c r="K46" i="9"/>
  <c r="K51" i="9"/>
  <c r="N50" i="9"/>
  <c r="K47" i="9"/>
  <c r="O117" i="9"/>
  <c r="N26" i="9"/>
  <c r="K27" i="9"/>
  <c r="N40" i="9"/>
  <c r="N43" i="9"/>
  <c r="N52" i="9"/>
  <c r="N70" i="9"/>
  <c r="N73" i="9"/>
  <c r="K76" i="9"/>
  <c r="N90" i="9"/>
  <c r="K91" i="9"/>
  <c r="K94" i="9"/>
  <c r="N95" i="9"/>
  <c r="N96" i="9"/>
  <c r="N97" i="9"/>
  <c r="N99" i="9"/>
  <c r="N11" i="9"/>
  <c r="Z116" i="9"/>
  <c r="O118" i="9"/>
  <c r="K21" i="9"/>
  <c r="Y116" i="9"/>
  <c r="O112" i="9"/>
  <c r="L12" i="9"/>
  <c r="Y112" i="9"/>
  <c r="Y117" i="9" s="1"/>
  <c r="L15" i="9"/>
  <c r="F110" i="9"/>
  <c r="G112" i="9" s="1"/>
  <c r="G110" i="9"/>
  <c r="Z112" i="9"/>
  <c r="Z117" i="9" s="1"/>
  <c r="L17" i="9"/>
  <c r="N19" i="9"/>
  <c r="N20" i="9"/>
  <c r="L22" i="9"/>
  <c r="N25" i="9"/>
  <c r="L26" i="9"/>
  <c r="N28" i="9"/>
  <c r="L40" i="9"/>
  <c r="N41" i="9"/>
  <c r="L52" i="9"/>
  <c r="N51" i="9"/>
  <c r="N45" i="9"/>
  <c r="N47" i="9"/>
  <c r="N68" i="9"/>
  <c r="N72" i="9"/>
  <c r="N76" i="9"/>
  <c r="N91" i="9"/>
  <c r="N98" i="9"/>
  <c r="N101" i="9"/>
  <c r="F117" i="9"/>
  <c r="G119" i="9"/>
  <c r="K67" i="9"/>
  <c r="K71" i="9"/>
  <c r="K100" i="9"/>
  <c r="K102" i="9"/>
  <c r="E114" i="9"/>
  <c r="G116" i="9"/>
  <c r="G115" i="9"/>
  <c r="AC24" i="7"/>
  <c r="AC25" i="7"/>
  <c r="AC26" i="7"/>
  <c r="AC28" i="7"/>
  <c r="G15" i="4"/>
  <c r="F15" i="4"/>
  <c r="K15" i="4"/>
  <c r="N15" i="4"/>
  <c r="L15" i="4"/>
  <c r="G67" i="4"/>
  <c r="F67" i="4"/>
  <c r="K67" i="4" s="1"/>
  <c r="G16" i="4"/>
  <c r="N16" i="4" s="1"/>
  <c r="F16" i="4"/>
  <c r="AC27" i="7"/>
  <c r="C12" i="8"/>
  <c r="L67" i="4"/>
  <c r="AC74" i="8"/>
  <c r="I74" i="8"/>
  <c r="F74" i="8"/>
  <c r="E74" i="8"/>
  <c r="D74" i="8"/>
  <c r="A73" i="8"/>
  <c r="AC71" i="8"/>
  <c r="I71" i="8"/>
  <c r="F71" i="8"/>
  <c r="E71" i="8"/>
  <c r="D71" i="8"/>
  <c r="A70" i="8"/>
  <c r="AC68" i="8"/>
  <c r="I68" i="8"/>
  <c r="F68" i="8"/>
  <c r="E68" i="8"/>
  <c r="D68" i="8"/>
  <c r="A67" i="8"/>
  <c r="AC65" i="8"/>
  <c r="I65" i="8"/>
  <c r="F65" i="8"/>
  <c r="E65" i="8"/>
  <c r="D65" i="8"/>
  <c r="A64" i="8"/>
  <c r="AC62" i="8"/>
  <c r="I62" i="8"/>
  <c r="F62" i="8"/>
  <c r="E62" i="8"/>
  <c r="D62" i="8"/>
  <c r="A61" i="8"/>
  <c r="AC59" i="8"/>
  <c r="I59" i="8"/>
  <c r="F59" i="8"/>
  <c r="E59" i="8"/>
  <c r="D59" i="8"/>
  <c r="C59" i="8"/>
  <c r="A58" i="8"/>
  <c r="AC56" i="8"/>
  <c r="I56" i="8"/>
  <c r="F56" i="8"/>
  <c r="E56" i="8"/>
  <c r="D56" i="8"/>
  <c r="A55" i="8"/>
  <c r="AC53" i="8"/>
  <c r="I53" i="8"/>
  <c r="F53" i="8"/>
  <c r="E53" i="8"/>
  <c r="D53" i="8"/>
  <c r="A52" i="8"/>
  <c r="AC50" i="8"/>
  <c r="I50" i="8"/>
  <c r="F50" i="8"/>
  <c r="E50" i="8"/>
  <c r="D50" i="8"/>
  <c r="A49" i="8"/>
  <c r="AC47" i="8"/>
  <c r="I47" i="8"/>
  <c r="E47" i="8"/>
  <c r="F47" i="8"/>
  <c r="D47" i="8"/>
  <c r="A46" i="8"/>
  <c r="I39" i="8"/>
  <c r="F39" i="8"/>
  <c r="E39" i="8"/>
  <c r="D39" i="8"/>
  <c r="A39" i="8"/>
  <c r="A38" i="8"/>
  <c r="I36" i="8"/>
  <c r="F36" i="8"/>
  <c r="E36" i="8"/>
  <c r="D36" i="8"/>
  <c r="A36" i="8"/>
  <c r="A35" i="8"/>
  <c r="I33" i="8"/>
  <c r="F33" i="8"/>
  <c r="E33" i="8"/>
  <c r="D33" i="8"/>
  <c r="A33" i="8"/>
  <c r="A32" i="8"/>
  <c r="I30" i="8"/>
  <c r="F30" i="8"/>
  <c r="E30" i="8"/>
  <c r="D30" i="8"/>
  <c r="A30" i="8"/>
  <c r="A29" i="8"/>
  <c r="I27" i="8"/>
  <c r="F27" i="8"/>
  <c r="E27" i="8"/>
  <c r="D27" i="8"/>
  <c r="A27" i="8"/>
  <c r="A26" i="8"/>
  <c r="I24" i="8"/>
  <c r="F24" i="8"/>
  <c r="E24" i="8"/>
  <c r="D24" i="8"/>
  <c r="A24" i="8"/>
  <c r="A23" i="8"/>
  <c r="I21" i="8"/>
  <c r="F21" i="8"/>
  <c r="E21" i="8"/>
  <c r="D21" i="8"/>
  <c r="A21" i="8"/>
  <c r="A20" i="8"/>
  <c r="I15" i="8"/>
  <c r="F15" i="8"/>
  <c r="E15" i="8"/>
  <c r="D15" i="8"/>
  <c r="A14" i="8"/>
  <c r="I9" i="8"/>
  <c r="F9" i="8"/>
  <c r="E9" i="8"/>
  <c r="D9" i="8"/>
  <c r="A9" i="8"/>
  <c r="A8" i="8"/>
  <c r="A5" i="8"/>
  <c r="I6" i="8"/>
  <c r="E6" i="8"/>
  <c r="F6" i="8"/>
  <c r="D6" i="8"/>
  <c r="A6" i="8"/>
  <c r="AC18" i="7"/>
  <c r="AC54" i="7"/>
  <c r="AC59" i="7"/>
  <c r="AC60" i="7"/>
  <c r="AC61" i="7"/>
  <c r="AC62" i="7"/>
  <c r="AC65" i="7"/>
  <c r="AC67" i="7"/>
  <c r="AC69" i="7"/>
  <c r="AC70" i="7"/>
  <c r="D129" i="4"/>
  <c r="G38" i="4"/>
  <c r="L38" i="4" s="1"/>
  <c r="F38" i="4"/>
  <c r="G103" i="4"/>
  <c r="L103" i="4" s="1"/>
  <c r="C50" i="8" s="1"/>
  <c r="F103" i="4"/>
  <c r="G63" i="4"/>
  <c r="F63" i="4"/>
  <c r="G19" i="4"/>
  <c r="N19" i="4" s="1"/>
  <c r="F19" i="4"/>
  <c r="K19" i="4"/>
  <c r="C56" i="8"/>
  <c r="C71" i="8"/>
  <c r="K38" i="4"/>
  <c r="N103" i="4"/>
  <c r="K103" i="4"/>
  <c r="C62" i="8"/>
  <c r="C65" i="8"/>
  <c r="C68" i="8"/>
  <c r="L19" i="4"/>
  <c r="C33" i="8"/>
  <c r="C6" i="8"/>
  <c r="C74" i="8"/>
  <c r="C53" i="8"/>
  <c r="C24" i="8"/>
  <c r="C36" i="8"/>
  <c r="E142" i="4"/>
  <c r="E140" i="4" s="1"/>
  <c r="E141" i="4"/>
  <c r="AC37" i="7"/>
  <c r="AC53" i="7"/>
  <c r="AC98" i="7"/>
  <c r="AC39" i="7"/>
  <c r="AC40" i="7"/>
  <c r="AC41" i="7"/>
  <c r="AC29" i="7"/>
  <c r="AC30" i="7"/>
  <c r="AC38" i="7"/>
  <c r="AC34" i="7"/>
  <c r="AC31" i="7"/>
  <c r="AC32" i="7"/>
  <c r="AC11" i="7"/>
  <c r="AC12" i="7"/>
  <c r="AC21" i="7"/>
  <c r="AC22" i="7"/>
  <c r="AC14" i="7"/>
  <c r="G12" i="7"/>
  <c r="H12" i="7" s="1"/>
  <c r="G11" i="7"/>
  <c r="H11" i="7" s="1"/>
  <c r="G140" i="7"/>
  <c r="G139" i="7" s="1"/>
  <c r="G143" i="7"/>
  <c r="H143" i="7" s="1"/>
  <c r="AC155" i="7"/>
  <c r="N192" i="7" s="1"/>
  <c r="AC192" i="7" s="1"/>
  <c r="G70" i="7"/>
  <c r="H70" i="7"/>
  <c r="G64" i="7"/>
  <c r="H64" i="7"/>
  <c r="G134" i="7"/>
  <c r="G137" i="7" s="1"/>
  <c r="H137" i="7" s="1"/>
  <c r="H140" i="7"/>
  <c r="AC55" i="7"/>
  <c r="AC71" i="7"/>
  <c r="W192" i="7"/>
  <c r="G144" i="7"/>
  <c r="H144" i="7"/>
  <c r="M144" i="7"/>
  <c r="G69" i="7"/>
  <c r="H69" i="7" s="1"/>
  <c r="H133" i="7"/>
  <c r="H134" i="7"/>
  <c r="H138" i="7"/>
  <c r="G61" i="7"/>
  <c r="AC33" i="7"/>
  <c r="G128" i="7"/>
  <c r="G131" i="7"/>
  <c r="I127" i="7"/>
  <c r="B19" i="7"/>
  <c r="AB200" i="7"/>
  <c r="AA200" i="7"/>
  <c r="Z200" i="7"/>
  <c r="Y200" i="7"/>
  <c r="X200" i="7"/>
  <c r="AB193" i="7"/>
  <c r="AA193" i="7"/>
  <c r="Z193" i="7"/>
  <c r="Z196" i="7" s="1"/>
  <c r="Y193" i="7"/>
  <c r="X193" i="7"/>
  <c r="AB153" i="7"/>
  <c r="AA153" i="7"/>
  <c r="AA196" i="7" s="1"/>
  <c r="Z153" i="7"/>
  <c r="Y153" i="7"/>
  <c r="X153" i="7"/>
  <c r="R112" i="7"/>
  <c r="Q112" i="7"/>
  <c r="P112" i="7"/>
  <c r="N112" i="7"/>
  <c r="L112" i="7"/>
  <c r="K112" i="7"/>
  <c r="J112" i="7"/>
  <c r="AB100" i="7"/>
  <c r="AA100" i="7"/>
  <c r="Z100" i="7"/>
  <c r="Y100" i="7"/>
  <c r="X100" i="7"/>
  <c r="AB47" i="7"/>
  <c r="AA47" i="7"/>
  <c r="Z47" i="7"/>
  <c r="Y47" i="7"/>
  <c r="X47" i="7"/>
  <c r="T36" i="5"/>
  <c r="Q36" i="5"/>
  <c r="N36" i="5"/>
  <c r="J36" i="5"/>
  <c r="G36" i="5"/>
  <c r="W33" i="5"/>
  <c r="C32" i="5"/>
  <c r="C36" i="5"/>
  <c r="D130" i="4"/>
  <c r="G104" i="4"/>
  <c r="L104" i="4"/>
  <c r="G102" i="4"/>
  <c r="L102" i="4" s="1"/>
  <c r="K152" i="7"/>
  <c r="F102" i="4"/>
  <c r="G21" i="4"/>
  <c r="L21" i="4" s="1"/>
  <c r="C39" i="8" s="1"/>
  <c r="F21" i="4"/>
  <c r="G18" i="4"/>
  <c r="L18" i="4" s="1"/>
  <c r="C30" i="8" s="1"/>
  <c r="F18" i="4"/>
  <c r="C27" i="8"/>
  <c r="G13" i="4"/>
  <c r="F13" i="4"/>
  <c r="G121" i="4"/>
  <c r="N121" i="4" s="1"/>
  <c r="L121" i="4"/>
  <c r="F121" i="4"/>
  <c r="G128" i="4"/>
  <c r="L128" i="4"/>
  <c r="F128" i="4"/>
  <c r="N128" i="4" s="1"/>
  <c r="G127" i="4"/>
  <c r="F127" i="4"/>
  <c r="F104" i="4"/>
  <c r="E145" i="4"/>
  <c r="F145" i="4" s="1"/>
  <c r="M144" i="4"/>
  <c r="E144" i="4"/>
  <c r="F144" i="4"/>
  <c r="M143" i="4"/>
  <c r="P143" i="4" s="1"/>
  <c r="M142" i="4"/>
  <c r="M141" i="4"/>
  <c r="P141" i="4" s="1"/>
  <c r="F141" i="4"/>
  <c r="M140" i="4"/>
  <c r="P140" i="4" s="1"/>
  <c r="M139" i="4"/>
  <c r="M138" i="4"/>
  <c r="P138" i="4" s="1"/>
  <c r="E138" i="4"/>
  <c r="F138" i="4"/>
  <c r="M137" i="4"/>
  <c r="P137" i="4" s="1"/>
  <c r="F137" i="4"/>
  <c r="M136" i="4"/>
  <c r="E130" i="4"/>
  <c r="H25" i="7"/>
  <c r="N127" i="4"/>
  <c r="N13" i="4"/>
  <c r="L127" i="4"/>
  <c r="K127" i="4"/>
  <c r="N21" i="4"/>
  <c r="K128" i="4"/>
  <c r="K102" i="4"/>
  <c r="L13" i="4"/>
  <c r="C9" i="8" s="1"/>
  <c r="K13" i="4"/>
  <c r="K121" i="4"/>
  <c r="N104" i="4"/>
  <c r="H16" i="7"/>
  <c r="AC13" i="7"/>
  <c r="E136" i="4"/>
  <c r="G39" i="7"/>
  <c r="H39" i="7"/>
  <c r="X196" i="7"/>
  <c r="H136" i="7"/>
  <c r="G60" i="7"/>
  <c r="H60" i="7" s="1"/>
  <c r="H61" i="7"/>
  <c r="G31" i="7"/>
  <c r="H31" i="7"/>
  <c r="H34" i="7"/>
  <c r="H131" i="7"/>
  <c r="G132" i="7"/>
  <c r="H132" i="7"/>
  <c r="M132" i="7" s="1"/>
  <c r="G127" i="7"/>
  <c r="H127" i="7"/>
  <c r="H128" i="7"/>
  <c r="G28" i="7"/>
  <c r="G24" i="7"/>
  <c r="G21" i="7"/>
  <c r="G19" i="7"/>
  <c r="H19" i="7" s="1"/>
  <c r="AB196" i="7"/>
  <c r="Y196" i="7"/>
  <c r="W32" i="5"/>
  <c r="W36" i="5"/>
  <c r="K104" i="4"/>
  <c r="N102" i="4"/>
  <c r="P144" i="4"/>
  <c r="G130" i="7"/>
  <c r="H130" i="7"/>
  <c r="H28" i="7"/>
  <c r="H24" i="7"/>
  <c r="H21" i="7"/>
  <c r="AC23" i="7"/>
  <c r="G100" i="7"/>
  <c r="G53" i="17"/>
  <c r="M119" i="9" l="1"/>
  <c r="O119" i="9" s="1"/>
  <c r="P142" i="4"/>
  <c r="M145" i="4"/>
  <c r="P145" i="4" s="1"/>
  <c r="G142" i="7"/>
  <c r="H142" i="7" s="1"/>
  <c r="H139" i="7"/>
  <c r="G145" i="4"/>
  <c r="F143" i="4"/>
  <c r="E143" i="4"/>
  <c r="P136" i="4"/>
  <c r="P139" i="4"/>
  <c r="G144" i="4"/>
  <c r="K21" i="4"/>
  <c r="K18" i="4"/>
  <c r="N18" i="4"/>
  <c r="F142" i="4"/>
  <c r="F136" i="4"/>
  <c r="L63" i="4"/>
  <c r="N63" i="4"/>
  <c r="N67" i="4"/>
  <c r="S21" i="9"/>
  <c r="AJ68" i="4"/>
  <c r="BA103" i="4"/>
  <c r="V192" i="7"/>
  <c r="K63" i="4"/>
  <c r="N38" i="4"/>
  <c r="G111" i="9"/>
  <c r="K12" i="9"/>
  <c r="BE99" i="4"/>
  <c r="C15" i="8"/>
  <c r="C78" i="8"/>
  <c r="L16" i="4"/>
  <c r="C18" i="8" s="1"/>
  <c r="K16" i="4"/>
  <c r="L11" i="9"/>
  <c r="L29" i="9" s="1"/>
  <c r="K11" i="9"/>
  <c r="AB115" i="9"/>
  <c r="Y121" i="9"/>
  <c r="G118" i="9"/>
  <c r="G117" i="9" s="1"/>
  <c r="AQ137" i="4"/>
  <c r="AO139" i="4"/>
  <c r="AU137" i="4"/>
  <c r="K15" i="9"/>
  <c r="N15" i="9"/>
  <c r="BA135" i="4"/>
  <c r="AO140" i="4"/>
  <c r="AY15" i="4"/>
  <c r="BA10" i="4"/>
  <c r="I71" i="7"/>
  <c r="M71" i="7" s="1"/>
  <c r="AF47" i="4"/>
  <c r="I135" i="7"/>
  <c r="AF68" i="4"/>
  <c r="K53" i="9"/>
  <c r="N69" i="9"/>
  <c r="N22" i="9"/>
  <c r="N53" i="9"/>
  <c r="K48" i="9"/>
  <c r="K74" i="9"/>
  <c r="BE11" i="4"/>
  <c r="BB13" i="4"/>
  <c r="AY54" i="4"/>
  <c r="BA54" i="4" s="1"/>
  <c r="AJ121" i="4"/>
  <c r="AJ104" i="4"/>
  <c r="H145" i="7"/>
  <c r="G148" i="7"/>
  <c r="H148" i="7" s="1"/>
  <c r="Q169" i="4"/>
  <c r="Q170" i="4"/>
  <c r="T164" i="4"/>
  <c r="N171" i="4"/>
  <c r="P165" i="4"/>
  <c r="D170" i="4"/>
  <c r="D222" i="4"/>
  <c r="D169" i="4"/>
  <c r="F165" i="4"/>
  <c r="F171" i="4" s="1"/>
  <c r="E169" i="4"/>
  <c r="P180" i="4"/>
  <c r="P183" i="4" s="1"/>
  <c r="M183" i="4"/>
  <c r="J181" i="4"/>
  <c r="N179" i="4"/>
  <c r="J182" i="4"/>
  <c r="R179" i="4"/>
  <c r="T179" i="4" s="1"/>
  <c r="S180" i="4"/>
  <c r="S181" i="4" s="1"/>
  <c r="K183" i="4"/>
  <c r="K181" i="4"/>
  <c r="T189" i="4"/>
  <c r="S192" i="4"/>
  <c r="Q194" i="4"/>
  <c r="T188" i="4"/>
  <c r="N203" i="4"/>
  <c r="P200" i="4"/>
  <c r="D203" i="4"/>
  <c r="F203" i="4" s="1"/>
  <c r="F201" i="4"/>
  <c r="F204" i="4" s="1"/>
  <c r="D215" i="4"/>
  <c r="F213" i="4"/>
  <c r="E226" i="4"/>
  <c r="F214" i="4"/>
  <c r="E215" i="4"/>
  <c r="E217" i="4"/>
  <c r="Q214" i="4"/>
  <c r="Q215" i="4" s="1"/>
  <c r="M214" i="4"/>
  <c r="AJ172" i="11"/>
  <c r="N21" i="9"/>
  <c r="L36" i="4"/>
  <c r="C21" i="8" s="1"/>
  <c r="BB133" i="4"/>
  <c r="AZ15" i="4"/>
  <c r="AT135" i="4"/>
  <c r="AT137" i="4" s="1"/>
  <c r="AR13" i="4"/>
  <c r="AR135" i="4" s="1"/>
  <c r="AD24" i="4"/>
  <c r="AY34" i="4"/>
  <c r="AF111" i="4"/>
  <c r="AS133" i="4"/>
  <c r="AS137" i="4" s="1"/>
  <c r="M124" i="7"/>
  <c r="BB54" i="4"/>
  <c r="BE54" i="4" s="1"/>
  <c r="BC78" i="4"/>
  <c r="BC132" i="4" s="1"/>
  <c r="BC137" i="4" s="1"/>
  <c r="AF121" i="4"/>
  <c r="AZ103" i="4"/>
  <c r="AZ135" i="4" s="1"/>
  <c r="AZ137" i="4" s="1"/>
  <c r="N159" i="4"/>
  <c r="T156" i="4"/>
  <c r="Q158" i="4"/>
  <c r="M193" i="4"/>
  <c r="M205" i="4"/>
  <c r="S183" i="4"/>
  <c r="K229" i="4"/>
  <c r="E171" i="4"/>
  <c r="E181" i="4"/>
  <c r="E182" i="4"/>
  <c r="J203" i="4"/>
  <c r="J204" i="4"/>
  <c r="R201" i="4"/>
  <c r="S202" i="4"/>
  <c r="S205" i="4" s="1"/>
  <c r="M202" i="4"/>
  <c r="P202" i="4" s="1"/>
  <c r="K205" i="4"/>
  <c r="K203" i="4"/>
  <c r="P156" i="4"/>
  <c r="AD225" i="11"/>
  <c r="AD217" i="11"/>
  <c r="AD254" i="11"/>
  <c r="AC254" i="11"/>
  <c r="AF215" i="11"/>
  <c r="AC217" i="11"/>
  <c r="Y229" i="11"/>
  <c r="M121" i="7"/>
  <c r="I46" i="7"/>
  <c r="M13" i="7"/>
  <c r="P205" i="4"/>
  <c r="P154" i="4"/>
  <c r="S159" i="4"/>
  <c r="F164" i="4"/>
  <c r="F170" i="4" s="1"/>
  <c r="T180" i="4"/>
  <c r="T183" i="4" s="1"/>
  <c r="Q183" i="4"/>
  <c r="Q193" i="4"/>
  <c r="N170" i="4"/>
  <c r="R222" i="4"/>
  <c r="N222" i="4"/>
  <c r="H228" i="4"/>
  <c r="S167" i="4"/>
  <c r="S169" i="4" s="1"/>
  <c r="L225" i="4"/>
  <c r="N167" i="4"/>
  <c r="N169" i="4" s="1"/>
  <c r="I226" i="4"/>
  <c r="I169" i="4"/>
  <c r="R168" i="4"/>
  <c r="R169" i="4" s="1"/>
  <c r="F177" i="4"/>
  <c r="F183" i="4" s="1"/>
  <c r="D181" i="4"/>
  <c r="D183" i="4"/>
  <c r="M182" i="4"/>
  <c r="M181" i="4"/>
  <c r="F192" i="4"/>
  <c r="AF13" i="4"/>
  <c r="AF24" i="4" s="1"/>
  <c r="BD63" i="4"/>
  <c r="BD133" i="4" s="1"/>
  <c r="BD137" i="4" s="1"/>
  <c r="AR63" i="4"/>
  <c r="AR133" i="4" s="1"/>
  <c r="AR137" i="4" s="1"/>
  <c r="Q159" i="4"/>
  <c r="P188" i="4"/>
  <c r="S170" i="4"/>
  <c r="R182" i="4"/>
  <c r="R181" i="4"/>
  <c r="T176" i="4"/>
  <c r="T191" i="4"/>
  <c r="F216" i="4"/>
  <c r="G228" i="4"/>
  <c r="Q222" i="4"/>
  <c r="N226" i="4"/>
  <c r="Q205" i="4"/>
  <c r="T199" i="4"/>
  <c r="M168" i="4"/>
  <c r="G226" i="4"/>
  <c r="G169" i="4"/>
  <c r="G171" i="4"/>
  <c r="Q168" i="4"/>
  <c r="L170" i="4"/>
  <c r="I171" i="4"/>
  <c r="Q181" i="4"/>
  <c r="M201" i="4"/>
  <c r="Q201" i="4"/>
  <c r="AC175" i="11"/>
  <c r="AC233" i="11"/>
  <c r="AF171" i="11"/>
  <c r="O161" i="11"/>
  <c r="O159" i="11"/>
  <c r="AD223" i="11"/>
  <c r="AD229" i="11" s="1"/>
  <c r="AD175" i="11"/>
  <c r="M98" i="11"/>
  <c r="J98" i="11"/>
  <c r="M116" i="11"/>
  <c r="J116" i="11"/>
  <c r="M119" i="11"/>
  <c r="J119" i="11"/>
  <c r="D159" i="11"/>
  <c r="E160" i="11"/>
  <c r="X242" i="11"/>
  <c r="X223" i="11"/>
  <c r="X229" i="11" s="1"/>
  <c r="X193" i="11"/>
  <c r="AG193" i="11" s="1"/>
  <c r="AJ193" i="11" s="1"/>
  <c r="AG216" i="11"/>
  <c r="AJ216" i="11" s="1"/>
  <c r="W255" i="11"/>
  <c r="K10" i="16"/>
  <c r="N10" i="16"/>
  <c r="AU12" i="16"/>
  <c r="BC10" i="16"/>
  <c r="BC12" i="16" s="1"/>
  <c r="AY10" i="16"/>
  <c r="AD19" i="16"/>
  <c r="H23" i="7"/>
  <c r="M23" i="7" s="1"/>
  <c r="G46" i="7"/>
  <c r="G114" i="7" s="1"/>
  <c r="F153" i="4"/>
  <c r="J158" i="4"/>
  <c r="G223" i="4"/>
  <c r="R214" i="4"/>
  <c r="M211" i="4"/>
  <c r="R211" i="4"/>
  <c r="J215" i="4"/>
  <c r="J225" i="4"/>
  <c r="J228" i="4" s="1"/>
  <c r="I225" i="4"/>
  <c r="I227" i="4" s="1"/>
  <c r="H223" i="4"/>
  <c r="K222" i="4"/>
  <c r="L223" i="4"/>
  <c r="M157" i="4"/>
  <c r="P157" i="4" s="1"/>
  <c r="AC236" i="11"/>
  <c r="F165" i="11"/>
  <c r="W220" i="11"/>
  <c r="AI211" i="11"/>
  <c r="AJ211" i="11" s="1"/>
  <c r="AG189" i="11"/>
  <c r="AJ189" i="11" s="1"/>
  <c r="AI187" i="11"/>
  <c r="Y187" i="11"/>
  <c r="AH187" i="11" s="1"/>
  <c r="AI181" i="11"/>
  <c r="AG181" i="11"/>
  <c r="AB156" i="11"/>
  <c r="AA83" i="11"/>
  <c r="J83" i="11"/>
  <c r="AD233" i="11"/>
  <c r="AF216" i="11"/>
  <c r="M120" i="11"/>
  <c r="J15" i="11"/>
  <c r="M15" i="11"/>
  <c r="AC183" i="11"/>
  <c r="AA64" i="11"/>
  <c r="F83" i="11"/>
  <c r="M76" i="11"/>
  <c r="E102" i="11"/>
  <c r="AF202" i="11"/>
  <c r="AF203" i="11"/>
  <c r="AC248" i="11"/>
  <c r="F138" i="11"/>
  <c r="J132" i="11"/>
  <c r="J133" i="11"/>
  <c r="M133" i="11"/>
  <c r="J154" i="11"/>
  <c r="J156" i="11" s="1"/>
  <c r="M154" i="11"/>
  <c r="M156" i="11" s="1"/>
  <c r="W226" i="11"/>
  <c r="W230" i="11" s="1"/>
  <c r="M41" i="7"/>
  <c r="G149" i="7"/>
  <c r="H149" i="7" s="1"/>
  <c r="P153" i="4"/>
  <c r="P198" i="4"/>
  <c r="N156" i="4"/>
  <c r="N158" i="4" s="1"/>
  <c r="K158" i="4"/>
  <c r="M164" i="4"/>
  <c r="H169" i="4"/>
  <c r="R187" i="4"/>
  <c r="M191" i="4"/>
  <c r="P191" i="4" s="1"/>
  <c r="N211" i="4"/>
  <c r="S157" i="4"/>
  <c r="J192" i="4"/>
  <c r="K169" i="4"/>
  <c r="F154" i="4"/>
  <c r="N187" i="4"/>
  <c r="E222" i="4"/>
  <c r="N214" i="4"/>
  <c r="J223" i="4"/>
  <c r="R223" i="4" s="1"/>
  <c r="G225" i="4"/>
  <c r="E223" i="4"/>
  <c r="M210" i="4"/>
  <c r="N37" i="4"/>
  <c r="O160" i="11"/>
  <c r="O162" i="11"/>
  <c r="Y220" i="11"/>
  <c r="AH220" i="11" s="1"/>
  <c r="W217" i="11"/>
  <c r="AG217" i="11" s="1"/>
  <c r="AJ217" i="11" s="1"/>
  <c r="AF205" i="11"/>
  <c r="Y239" i="11"/>
  <c r="AF214" i="11"/>
  <c r="M115" i="11"/>
  <c r="AF207" i="11"/>
  <c r="J21" i="11"/>
  <c r="AA21" i="11"/>
  <c r="AF193" i="11"/>
  <c r="F102" i="11"/>
  <c r="M95" i="11"/>
  <c r="M102" i="11" s="1"/>
  <c r="M96" i="11"/>
  <c r="J96" i="11"/>
  <c r="J102" i="11" s="1"/>
  <c r="M100" i="11"/>
  <c r="J100" i="11"/>
  <c r="M131" i="11"/>
  <c r="M138" i="11" s="1"/>
  <c r="E138" i="11"/>
  <c r="J131" i="11"/>
  <c r="J138" i="11" s="1"/>
  <c r="AC211" i="11"/>
  <c r="AA226" i="11"/>
  <c r="AA230" i="11" s="1"/>
  <c r="G184" i="7"/>
  <c r="H184" i="7" s="1"/>
  <c r="H185" i="7"/>
  <c r="K215" i="4"/>
  <c r="S210" i="4"/>
  <c r="S211" i="4"/>
  <c r="S217" i="4" s="1"/>
  <c r="E158" i="4"/>
  <c r="F158" i="4" s="1"/>
  <c r="R210" i="4"/>
  <c r="O163" i="11"/>
  <c r="O164" i="11"/>
  <c r="AC225" i="11"/>
  <c r="AC245" i="11"/>
  <c r="AA255" i="11"/>
  <c r="AB251" i="11"/>
  <c r="AG187" i="11"/>
  <c r="AJ187" i="11" s="1"/>
  <c r="AB223" i="11"/>
  <c r="AB229" i="11" s="1"/>
  <c r="AF198" i="11"/>
  <c r="AJ175" i="11"/>
  <c r="AF189" i="11"/>
  <c r="E21" i="11"/>
  <c r="M19" i="11"/>
  <c r="E42" i="11"/>
  <c r="J32" i="11"/>
  <c r="J42" i="11" s="1"/>
  <c r="M58" i="11"/>
  <c r="J58" i="11"/>
  <c r="J64" i="11" s="1"/>
  <c r="M62" i="11"/>
  <c r="J62" i="11"/>
  <c r="AC196" i="11"/>
  <c r="AA102" i="11"/>
  <c r="E121" i="11"/>
  <c r="J115" i="11"/>
  <c r="AD208" i="11"/>
  <c r="AB138" i="11"/>
  <c r="AF173" i="11"/>
  <c r="J43" i="17"/>
  <c r="F53" i="17"/>
  <c r="K41" i="11"/>
  <c r="K42" i="11" s="1"/>
  <c r="Y225" i="11"/>
  <c r="AH180" i="11"/>
  <c r="Z240" i="11"/>
  <c r="AG283" i="11"/>
  <c r="AJ42" i="4"/>
  <c r="AJ47" i="4" s="1"/>
  <c r="AJ125" i="4"/>
  <c r="AJ79" i="4"/>
  <c r="AJ91" i="4" s="1"/>
  <c r="AJ106" i="4"/>
  <c r="AJ111" i="4" s="1"/>
  <c r="AJ80" i="4"/>
  <c r="N14" i="16"/>
  <c r="L14" i="16"/>
  <c r="L19" i="16" s="1"/>
  <c r="K14" i="16"/>
  <c r="AJ33" i="16"/>
  <c r="AJ37" i="16" s="1"/>
  <c r="AG37" i="16"/>
  <c r="E136" i="17"/>
  <c r="E108" i="17"/>
  <c r="BB18" i="16"/>
  <c r="BE18" i="16" s="1"/>
  <c r="K33" i="16"/>
  <c r="N33" i="16"/>
  <c r="C158" i="17"/>
  <c r="J68" i="17"/>
  <c r="E82" i="17"/>
  <c r="J146" i="17"/>
  <c r="E155" i="17"/>
  <c r="F82" i="17"/>
  <c r="J69" i="17"/>
  <c r="M209" i="7"/>
  <c r="M207" i="7" s="1"/>
  <c r="H207" i="7"/>
  <c r="M62" i="7"/>
  <c r="H99" i="7"/>
  <c r="M51" i="7"/>
  <c r="H100" i="7"/>
  <c r="H113" i="7"/>
  <c r="AI172" i="11"/>
  <c r="AA225" i="11"/>
  <c r="AA229" i="11" s="1"/>
  <c r="Z237" i="11"/>
  <c r="AG180" i="11"/>
  <c r="AJ180" i="11" s="1"/>
  <c r="W237" i="11"/>
  <c r="AJ182" i="11"/>
  <c r="Y254" i="11"/>
  <c r="I99" i="7"/>
  <c r="I100" i="7" s="1"/>
  <c r="H189" i="7"/>
  <c r="G188" i="7"/>
  <c r="H188" i="7" s="1"/>
  <c r="BA18" i="16"/>
  <c r="BB28" i="16"/>
  <c r="BE28" i="16" s="1"/>
  <c r="AY28" i="16"/>
  <c r="BA28" i="16" s="1"/>
  <c r="F26" i="17"/>
  <c r="M92" i="7"/>
  <c r="M27" i="7"/>
  <c r="Y237" i="11"/>
  <c r="AR10" i="16"/>
  <c r="AE19" i="16"/>
  <c r="N12" i="16"/>
  <c r="AF12" i="16"/>
  <c r="AF19" i="16" s="1"/>
  <c r="AZ18" i="16"/>
  <c r="N31" i="16"/>
  <c r="BC31" i="16"/>
  <c r="D156" i="17"/>
  <c r="J125" i="17"/>
  <c r="F155" i="17"/>
  <c r="I207" i="7"/>
  <c r="M111" i="7"/>
  <c r="M112" i="7" s="1"/>
  <c r="M59" i="7"/>
  <c r="G45" i="7"/>
  <c r="M91" i="7"/>
  <c r="M36" i="7"/>
  <c r="AG19" i="16"/>
  <c r="BB31" i="16"/>
  <c r="BE31" i="16" s="1"/>
  <c r="K32" i="16"/>
  <c r="E53" i="17"/>
  <c r="J12" i="17"/>
  <c r="N193" i="7"/>
  <c r="M55" i="7"/>
  <c r="AJ13" i="16"/>
  <c r="AJ19" i="16" s="1"/>
  <c r="AR31" i="16"/>
  <c r="H129" i="7"/>
  <c r="G152" i="7"/>
  <c r="M52" i="7"/>
  <c r="M33" i="7"/>
  <c r="M15" i="7"/>
  <c r="H46" i="7"/>
  <c r="H114" i="7" s="1"/>
  <c r="I158" i="7"/>
  <c r="E26" i="17"/>
  <c r="E156" i="17" s="1"/>
  <c r="AC187" i="11" l="1"/>
  <c r="AF187" i="11" s="1"/>
  <c r="AC239" i="11"/>
  <c r="AF183" i="11"/>
  <c r="P194" i="4"/>
  <c r="N227" i="4"/>
  <c r="R171" i="4"/>
  <c r="D234" i="4"/>
  <c r="D227" i="4"/>
  <c r="F227" i="4" s="1"/>
  <c r="D228" i="4"/>
  <c r="M194" i="4"/>
  <c r="BB135" i="4"/>
  <c r="BE13" i="4"/>
  <c r="BE135" i="4" s="1"/>
  <c r="BA132" i="4"/>
  <c r="BA137" i="4" s="1"/>
  <c r="BA15" i="4"/>
  <c r="BB15" i="4"/>
  <c r="AC246" i="11"/>
  <c r="AC199" i="11"/>
  <c r="AF199" i="11" s="1"/>
  <c r="AF196" i="11"/>
  <c r="E229" i="4"/>
  <c r="E234" i="4"/>
  <c r="E228" i="4"/>
  <c r="E227" i="4"/>
  <c r="R192" i="4"/>
  <c r="T187" i="4"/>
  <c r="R193" i="4"/>
  <c r="AC224" i="11"/>
  <c r="AC230" i="11" s="1"/>
  <c r="K228" i="4"/>
  <c r="K227" i="4"/>
  <c r="S222" i="4"/>
  <c r="M222" i="4"/>
  <c r="G229" i="4"/>
  <c r="Q223" i="4"/>
  <c r="M223" i="4"/>
  <c r="E159" i="11"/>
  <c r="AF175" i="11"/>
  <c r="AC220" i="11"/>
  <c r="P201" i="4"/>
  <c r="M203" i="4"/>
  <c r="Q171" i="4"/>
  <c r="T168" i="4"/>
  <c r="T171" i="4" s="1"/>
  <c r="M171" i="4"/>
  <c r="P168" i="4"/>
  <c r="N225" i="4"/>
  <c r="N228" i="4" s="1"/>
  <c r="P160" i="4"/>
  <c r="I47" i="7"/>
  <c r="I114" i="7"/>
  <c r="AF217" i="11"/>
  <c r="AY133" i="4"/>
  <c r="BA34" i="4"/>
  <c r="BA133" i="4" s="1"/>
  <c r="BE63" i="4"/>
  <c r="BE133" i="4" s="1"/>
  <c r="M135" i="7"/>
  <c r="I138" i="7"/>
  <c r="M138" i="7" s="1"/>
  <c r="F140" i="4"/>
  <c r="G143" i="4"/>
  <c r="H115" i="7"/>
  <c r="H197" i="7"/>
  <c r="L229" i="4"/>
  <c r="L227" i="4"/>
  <c r="Q226" i="4"/>
  <c r="M226" i="4"/>
  <c r="P226" i="4" s="1"/>
  <c r="R203" i="4"/>
  <c r="R204" i="4"/>
  <c r="T214" i="4"/>
  <c r="N182" i="4"/>
  <c r="P179" i="4"/>
  <c r="N181" i="4"/>
  <c r="G136" i="4"/>
  <c r="G138" i="4"/>
  <c r="AD211" i="11"/>
  <c r="AD220" i="11" s="1"/>
  <c r="AD252" i="11"/>
  <c r="G195" i="7"/>
  <c r="G153" i="7"/>
  <c r="G196" i="7" s="1"/>
  <c r="M99" i="7"/>
  <c r="M100" i="7" s="1"/>
  <c r="BE10" i="16"/>
  <c r="BE12" i="16" s="1"/>
  <c r="J121" i="11"/>
  <c r="S215" i="4"/>
  <c r="S216" i="4"/>
  <c r="M225" i="4"/>
  <c r="P225" i="4" s="1"/>
  <c r="Q225" i="4"/>
  <c r="N192" i="4"/>
  <c r="N193" i="4"/>
  <c r="S160" i="4"/>
  <c r="T157" i="4"/>
  <c r="T160" i="4" s="1"/>
  <c r="P203" i="4"/>
  <c r="P204" i="4"/>
  <c r="AJ181" i="11"/>
  <c r="N223" i="4"/>
  <c r="N229" i="4" s="1"/>
  <c r="H229" i="4"/>
  <c r="R217" i="4"/>
  <c r="AC223" i="11"/>
  <c r="AC229" i="11" s="1"/>
  <c r="T205" i="4"/>
  <c r="G227" i="4"/>
  <c r="S223" i="4"/>
  <c r="S229" i="4" s="1"/>
  <c r="F181" i="4"/>
  <c r="I229" i="4"/>
  <c r="R226" i="4"/>
  <c r="R229" i="4" s="1"/>
  <c r="T167" i="4"/>
  <c r="T169" i="4" s="1"/>
  <c r="M158" i="4"/>
  <c r="Q217" i="4"/>
  <c r="P167" i="4"/>
  <c r="P187" i="4"/>
  <c r="F215" i="4"/>
  <c r="F225" i="4"/>
  <c r="AJ129" i="4"/>
  <c r="BE78" i="4"/>
  <c r="BE132" i="4" s="1"/>
  <c r="AY132" i="4"/>
  <c r="AY137" i="4" s="1"/>
  <c r="BE15" i="4"/>
  <c r="L24" i="4"/>
  <c r="P210" i="4"/>
  <c r="M216" i="4"/>
  <c r="M215" i="4"/>
  <c r="G198" i="7"/>
  <c r="Q204" i="4"/>
  <c r="T201" i="4"/>
  <c r="T204" i="4" s="1"/>
  <c r="T181" i="4"/>
  <c r="T182" i="4"/>
  <c r="S225" i="4"/>
  <c r="L228" i="4"/>
  <c r="M46" i="7"/>
  <c r="M114" i="7" s="1"/>
  <c r="I193" i="7"/>
  <c r="I192" i="7"/>
  <c r="M158" i="7"/>
  <c r="F156" i="17"/>
  <c r="M129" i="7"/>
  <c r="H152" i="7"/>
  <c r="G113" i="7"/>
  <c r="G47" i="7"/>
  <c r="H47" i="7"/>
  <c r="AD224" i="11"/>
  <c r="AD230" i="11" s="1"/>
  <c r="R215" i="4"/>
  <c r="R216" i="4"/>
  <c r="T210" i="4"/>
  <c r="J229" i="4"/>
  <c r="J227" i="4"/>
  <c r="F223" i="4"/>
  <c r="F160" i="4"/>
  <c r="N217" i="4"/>
  <c r="N215" i="4"/>
  <c r="M170" i="4"/>
  <c r="M169" i="4"/>
  <c r="P164" i="4"/>
  <c r="P158" i="4"/>
  <c r="P159" i="4"/>
  <c r="R225" i="4"/>
  <c r="R227" i="4" s="1"/>
  <c r="M217" i="4"/>
  <c r="P211" i="4"/>
  <c r="P217" i="4" s="1"/>
  <c r="F159" i="4"/>
  <c r="F222" i="4"/>
  <c r="F228" i="4" s="1"/>
  <c r="AY12" i="16"/>
  <c r="BA10" i="16"/>
  <c r="BA12" i="16" s="1"/>
  <c r="AF208" i="11"/>
  <c r="Q203" i="4"/>
  <c r="Q228" i="4"/>
  <c r="Q227" i="4"/>
  <c r="H227" i="4"/>
  <c r="I228" i="4"/>
  <c r="S158" i="4"/>
  <c r="M160" i="4"/>
  <c r="T211" i="4"/>
  <c r="T217" i="4" s="1"/>
  <c r="S203" i="4"/>
  <c r="T202" i="4"/>
  <c r="M192" i="4"/>
  <c r="T159" i="4"/>
  <c r="T158" i="4"/>
  <c r="I147" i="7"/>
  <c r="I150" i="7"/>
  <c r="AF129" i="4"/>
  <c r="X220" i="11"/>
  <c r="AG220" i="11" s="1"/>
  <c r="AJ220" i="11" s="1"/>
  <c r="P214" i="4"/>
  <c r="F217" i="4"/>
  <c r="F226" i="4"/>
  <c r="T194" i="4"/>
  <c r="F169" i="4"/>
  <c r="P171" i="4"/>
  <c r="M204" i="4"/>
  <c r="BB132" i="4"/>
  <c r="BB137" i="4" s="1"/>
  <c r="C47" i="8"/>
  <c r="L68" i="4"/>
  <c r="L91" i="4" s="1"/>
  <c r="G137" i="4"/>
  <c r="G197" i="7" l="1"/>
  <c r="G115" i="7"/>
  <c r="T170" i="4"/>
  <c r="P182" i="4"/>
  <c r="P181" i="4"/>
  <c r="H195" i="7"/>
  <c r="H198" i="7" s="1"/>
  <c r="H153" i="7"/>
  <c r="H196" i="7" s="1"/>
  <c r="H199" i="7" s="1"/>
  <c r="P215" i="4"/>
  <c r="P216" i="4"/>
  <c r="BE137" i="4"/>
  <c r="R228" i="4"/>
  <c r="T225" i="4"/>
  <c r="AF211" i="11"/>
  <c r="G140" i="4"/>
  <c r="G141" i="4"/>
  <c r="T223" i="4"/>
  <c r="Q229" i="4"/>
  <c r="T193" i="4"/>
  <c r="T192" i="4"/>
  <c r="G199" i="7"/>
  <c r="V205" i="7" s="1"/>
  <c r="S228" i="4"/>
  <c r="S227" i="4"/>
  <c r="P170" i="4"/>
  <c r="P169" i="4"/>
  <c r="T203" i="4"/>
  <c r="T216" i="4"/>
  <c r="T215" i="4"/>
  <c r="T226" i="4"/>
  <c r="G142" i="4"/>
  <c r="I115" i="7"/>
  <c r="F159" i="11"/>
  <c r="F161" i="11"/>
  <c r="M192" i="7"/>
  <c r="M193" i="7"/>
  <c r="M229" i="4"/>
  <c r="P223" i="4"/>
  <c r="P229" i="4" s="1"/>
  <c r="I152" i="7"/>
  <c r="I153" i="7" s="1"/>
  <c r="I196" i="7" s="1"/>
  <c r="M147" i="7"/>
  <c r="M150" i="7" s="1"/>
  <c r="T222" i="4"/>
  <c r="F229" i="4"/>
  <c r="M115" i="7"/>
  <c r="P192" i="4"/>
  <c r="P193" i="4"/>
  <c r="F160" i="11"/>
  <c r="M228" i="4"/>
  <c r="P222" i="4"/>
  <c r="M227" i="4"/>
  <c r="Q205" i="7" l="1"/>
  <c r="X205" i="7" s="1"/>
  <c r="X115" i="7"/>
  <c r="T229" i="4"/>
  <c r="P227" i="4"/>
  <c r="P228" i="4"/>
  <c r="T227" i="4"/>
  <c r="T228" i="4"/>
  <c r="I195" i="7"/>
  <c r="I198" i="7" s="1"/>
  <c r="M152" i="7"/>
  <c r="M153" i="7" s="1"/>
  <c r="M196" i="7" s="1"/>
  <c r="M195" i="7" l="1"/>
  <c r="M198" i="7" s="1"/>
  <c r="AA19" i="9" l="1"/>
  <c r="Z48" i="9"/>
  <c r="Y48" i="9"/>
  <c r="Z19" i="9"/>
  <c r="AB19" i="9"/>
  <c r="Y19" i="9"/>
</calcChain>
</file>

<file path=xl/sharedStrings.xml><?xml version="1.0" encoding="utf-8"?>
<sst xmlns="http://schemas.openxmlformats.org/spreadsheetml/2006/main" count="4016" uniqueCount="587">
  <si>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</si>
  <si>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</si>
  <si>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</si>
  <si>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</si>
  <si>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</si>
  <si>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</si>
  <si>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</si>
  <si>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</si>
  <si>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</si>
  <si>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</si>
  <si>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</si>
  <si>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</si>
  <si>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</si>
  <si>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</si>
  <si>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</si>
  <si>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</si>
  <si>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</si>
  <si>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</si>
  <si>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</si>
  <si>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</si>
  <si>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</si>
  <si>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</si>
  <si>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</si>
  <si>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</si>
  <si>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</si>
  <si>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</si>
  <si>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</si>
  <si>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</si>
  <si>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</si>
  <si>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</si>
  <si>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Філософія</t>
  </si>
  <si>
    <t>В</t>
  </si>
  <si>
    <t>Українська мова за професійним спрямуванням</t>
  </si>
  <si>
    <t>Економіко-математичні методи та моделі</t>
  </si>
  <si>
    <t>Статистика</t>
  </si>
  <si>
    <t>Економіка праці та соціально-трудові відносини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</si>
  <si>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</si>
  <si>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</si>
  <si>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</si>
  <si>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</si>
  <si>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</si>
  <si>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</si>
  <si>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</si>
  <si>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Дипломне проектування</t>
  </si>
  <si>
    <t>Економіка підприємства</t>
  </si>
  <si>
    <t>Переддипломна практика</t>
  </si>
  <si>
    <t>Іноземна мова (за професійним спрямуванням) / Соціологія</t>
  </si>
  <si>
    <t>Загальний цикл</t>
  </si>
  <si>
    <t>Професійний цикл</t>
  </si>
  <si>
    <t>Трудове право / Конституційне право</t>
  </si>
  <si>
    <t>1 семестр 15 тижнів</t>
  </si>
  <si>
    <t>3 семестр 15 тижнів</t>
  </si>
  <si>
    <t>Історія України та української культури</t>
  </si>
  <si>
    <t>Навчальна пратика "Вступ до фаху"</t>
  </si>
  <si>
    <t>Бухгалтерський облік</t>
  </si>
  <si>
    <t>Ф</t>
  </si>
  <si>
    <t>М</t>
  </si>
  <si>
    <t>ЕП</t>
  </si>
  <si>
    <t>ОА</t>
  </si>
  <si>
    <t>Г</t>
  </si>
  <si>
    <t>Маркетинг</t>
  </si>
  <si>
    <t>Вступ до навчального процесу</t>
  </si>
  <si>
    <t>Мікро- та макроекономіка</t>
  </si>
  <si>
    <t>2а</t>
  </si>
  <si>
    <t>2б</t>
  </si>
  <si>
    <t>4а</t>
  </si>
  <si>
    <t>4б</t>
  </si>
  <si>
    <t>Договірне право / Основи адміністративного права</t>
  </si>
  <si>
    <t>ФВ</t>
  </si>
  <si>
    <t>ВМ</t>
  </si>
  <si>
    <t>ФБС</t>
  </si>
  <si>
    <t>Х</t>
  </si>
  <si>
    <t>4 семестр 13 тижнів</t>
  </si>
  <si>
    <t>МП</t>
  </si>
  <si>
    <t>Кількість кредитів ЄКТС ВНЗ</t>
  </si>
  <si>
    <t>Кількість кредитів ЄКТС академії</t>
  </si>
  <si>
    <t xml:space="preserve">Історія України </t>
  </si>
  <si>
    <t>Правознавство</t>
  </si>
  <si>
    <t>ФБСП</t>
  </si>
  <si>
    <t>Математика для економістів</t>
  </si>
  <si>
    <t>Історія української культури</t>
  </si>
  <si>
    <t>Іноземна мова (за професійним спрямуванням) / Політологія</t>
  </si>
  <si>
    <t>или</t>
  </si>
  <si>
    <t>МП/М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</si>
  <si>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</si>
  <si>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</si>
  <si>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</si>
  <si>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</si>
  <si>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</si>
  <si>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</si>
  <si>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</si>
  <si>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</si>
  <si>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</si>
  <si>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</si>
  <si>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- 1 рік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</si>
  <si>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</si>
  <si>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освітньо-кваліфікаційного рівня "молодший спеціаліст", освітнього ступеня "молодший бакалавр"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</si>
  <si>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</si>
  <si>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</si>
  <si>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</si>
  <si>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</si>
  <si>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</si>
  <si>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</si>
  <si>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</si>
  <si>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</si>
  <si>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</si>
  <si>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</si>
  <si>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</si>
  <si>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</si>
  <si>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</si>
  <si>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</si>
  <si>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</si>
  <si>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</si>
  <si>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</si>
  <si>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</si>
  <si>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</si>
  <si>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</si>
  <si>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</si>
  <si>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</si>
  <si>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</si>
  <si>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</si>
  <si>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IV. ДЕРЖАВНА АТЕСТАЦІЯ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</si>
  <si>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</si>
  <si>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</si>
  <si>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</si>
  <si>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</si>
  <si>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</si>
  <si>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</si>
  <si>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</si>
  <si>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</si>
  <si>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</si>
  <si>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</si>
  <si>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</si>
  <si>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</si>
  <si>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>Виробнича</t>
  </si>
  <si>
    <t>Переддипломна</t>
  </si>
  <si>
    <t>Дипломна робота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</si>
  <si>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</si>
  <si>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</si>
  <si>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</si>
  <si>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</si>
  <si>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</si>
  <si>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</si>
  <si>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</si>
  <si>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</si>
  <si>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</si>
  <si>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</si>
  <si>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</si>
  <si>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</si>
  <si>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</si>
  <si>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</si>
  <si>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</si>
  <si>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</si>
  <si>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1. ОБОВ'ЯЗКОВІ НАВЧАЛЬНІ ДИСЦИПЛІНИ</t>
  </si>
  <si>
    <t>1.1.  Цикл загальної підготовки</t>
  </si>
  <si>
    <t>1.1.1</t>
  </si>
  <si>
    <t>1.1.3</t>
  </si>
  <si>
    <t>1д</t>
  </si>
  <si>
    <t>1.1.4</t>
  </si>
  <si>
    <t>1.1.5</t>
  </si>
  <si>
    <t>1.2 Цикл професійної підготовки</t>
  </si>
  <si>
    <t>1</t>
  </si>
  <si>
    <t>1.2.3</t>
  </si>
  <si>
    <t>1.2.4</t>
  </si>
  <si>
    <t>1.2.5</t>
  </si>
  <si>
    <t>1.2.7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</si>
  <si>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</si>
  <si>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</si>
  <si>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</si>
  <si>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</si>
  <si>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</si>
  <si>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</si>
  <si>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</si>
  <si>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</si>
  <si>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Разом п.2.1</t>
  </si>
  <si>
    <t>2.2.  Цикл професійної підготовки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</si>
  <si>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</si>
  <si>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</si>
  <si>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</si>
  <si>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</si>
  <si>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</si>
  <si>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</si>
  <si>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</si>
  <si>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</si>
  <si>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</si>
  <si>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</si>
  <si>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</si>
  <si>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</si>
  <si>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</si>
  <si>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</si>
  <si>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</si>
  <si>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</si>
  <si>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</si>
  <si>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</si>
  <si>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</si>
  <si>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</si>
  <si>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Голова проектної групи</t>
  </si>
  <si>
    <t xml:space="preserve"> на базі академії</t>
  </si>
  <si>
    <t>Соціологія</t>
  </si>
  <si>
    <t>Психологія управління</t>
  </si>
  <si>
    <t>1 или 2 часа</t>
  </si>
  <si>
    <t xml:space="preserve">Менеджмент </t>
  </si>
  <si>
    <t>2.1.1.1</t>
  </si>
  <si>
    <t>2.1.1.2</t>
  </si>
  <si>
    <t>Політологія</t>
  </si>
  <si>
    <t>1.1.6</t>
  </si>
  <si>
    <t>1.1.7</t>
  </si>
  <si>
    <t>1.1.8</t>
  </si>
  <si>
    <t>1.1.9</t>
  </si>
  <si>
    <t>1.1.10</t>
  </si>
  <si>
    <t>Разом на базі академії</t>
  </si>
  <si>
    <t>Разом за п. 1.1:</t>
  </si>
  <si>
    <t>1.4.1</t>
  </si>
  <si>
    <t>2.1.2</t>
  </si>
  <si>
    <t>2.1.3</t>
  </si>
  <si>
    <t>2.1.4</t>
  </si>
  <si>
    <t>Разом обов'язкові компоненти освітньої програми на базі академії</t>
  </si>
  <si>
    <t>Разом вибіркові компоненти освітньої програми на базі академії</t>
  </si>
  <si>
    <t>ддма</t>
  </si>
  <si>
    <t>техн</t>
  </si>
  <si>
    <t>Загальна кількість на базі академії</t>
  </si>
  <si>
    <t xml:space="preserve">Іноземна мова </t>
  </si>
  <si>
    <t>Теорія організації</t>
  </si>
  <si>
    <t>Виробнича практика 1 (ознайомча)</t>
  </si>
  <si>
    <t>какой семестр?</t>
  </si>
  <si>
    <t>Тренінг з організації командної роботи</t>
  </si>
  <si>
    <t>Курсова робота "Маркетинг"</t>
  </si>
  <si>
    <t>Організація підприємницької діяльності</t>
  </si>
  <si>
    <t>Логістика</t>
  </si>
  <si>
    <t>Менеджмент персоналу / Кадровий аудит</t>
  </si>
  <si>
    <t>Виробнича практика 2 (організаційна) на базі ЗВО 1 рівня</t>
  </si>
  <si>
    <t>в семестровке МН - нет, у других - есть</t>
  </si>
  <si>
    <t>Контролінг / Економічний аналіз</t>
  </si>
  <si>
    <t>Зовнішньоекономічна діяльність підприємства</t>
  </si>
  <si>
    <t>Корпоративна соціальна відповідальність / Управління інноваціями</t>
  </si>
  <si>
    <t>Операційний менеджмент</t>
  </si>
  <si>
    <t>Управління попитом / Маркетингова політика комунікацій</t>
  </si>
  <si>
    <t>Курсова робота "Менеджмент"</t>
  </si>
  <si>
    <t>Гроші та кредит на базі ЗВО 1 рівня_</t>
  </si>
  <si>
    <t>Адміністративний менеджмент</t>
  </si>
  <si>
    <t>Стратегічний менеджмент</t>
  </si>
  <si>
    <t>Комунікаційний менеджмент</t>
  </si>
  <si>
    <t>Менеджмент (уск)</t>
  </si>
  <si>
    <t>Міжнародний менеджмент / Самоменеджмент</t>
  </si>
  <si>
    <t>Курсова робота "Операційний менеджмент"</t>
  </si>
  <si>
    <t>Управління комерціною діяльністю / Менеджмент промислового виробництва</t>
  </si>
  <si>
    <t>Моделювання в менеджменті / Ризик-менеджмент</t>
  </si>
  <si>
    <t>Працевлаштування та ділова кар'єра / Лідерство та організаційна поведінка</t>
  </si>
  <si>
    <t>Тренінг з методів прийняття управлінських рішень / Тренінг з  вибору стратегій</t>
  </si>
  <si>
    <t>Методи прийняття управлінських рішень</t>
  </si>
  <si>
    <t>4a</t>
  </si>
  <si>
    <t>1.1.5.1</t>
  </si>
  <si>
    <t>1.1.5.2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</si>
  <si>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</si>
  <si>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</si>
  <si>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</si>
  <si>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</si>
  <si>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</si>
  <si>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додати по ФКС</t>
  </si>
  <si>
    <t>кафедра ІІГ</t>
  </si>
  <si>
    <t>Нові інформаційні технології</t>
  </si>
  <si>
    <t>1 семестр</t>
  </si>
  <si>
    <t>іспит</t>
  </si>
  <si>
    <t>ФКС-18-1</t>
  </si>
  <si>
    <t>кафедра Філософії</t>
  </si>
  <si>
    <t>кафедра Хіоп</t>
  </si>
  <si>
    <t>Безпека життєдіяльності</t>
  </si>
  <si>
    <t>2а семестр</t>
  </si>
  <si>
    <t>залік</t>
  </si>
  <si>
    <t>Кафедра фізичного виховання і спорту</t>
  </si>
  <si>
    <t>Вступ до спеціальності</t>
  </si>
  <si>
    <t>Історія фізичної культури</t>
  </si>
  <si>
    <t xml:space="preserve">Теорія і методика викладання гімнастики </t>
  </si>
  <si>
    <t xml:space="preserve">Теорія і методика викладання спортивних ігор </t>
  </si>
  <si>
    <t>Підвищення спортивної майстерності з обраного виду спорту</t>
  </si>
  <si>
    <t>2б семестр</t>
  </si>
  <si>
    <t xml:space="preserve">Анатомія людини з основами спортивної морфології. </t>
  </si>
  <si>
    <t xml:space="preserve">Перша долікарська допомога </t>
  </si>
  <si>
    <t>Ритміка і хореографія</t>
  </si>
  <si>
    <t>Теорія і методика оздоровчої фізичної культури та масовий спорт</t>
  </si>
  <si>
    <t>Теорія і методика викладання фітнесу</t>
  </si>
  <si>
    <t xml:space="preserve">Основи медичних знань та охорони здоров’я. </t>
  </si>
  <si>
    <t xml:space="preserve">Теорія і методика викладання легкої атлетики </t>
  </si>
  <si>
    <t xml:space="preserve">Теорія і методика викладання атлетизму </t>
  </si>
  <si>
    <t>Фізкультурно-спортивні споруди</t>
  </si>
  <si>
    <t>МН-19-1т</t>
  </si>
  <si>
    <t xml:space="preserve">Вища математика </t>
  </si>
  <si>
    <t xml:space="preserve">Інформатика </t>
  </si>
  <si>
    <t>всего</t>
  </si>
  <si>
    <t>ДДМА</t>
  </si>
  <si>
    <t>1 сем</t>
  </si>
  <si>
    <t>2 сем</t>
  </si>
  <si>
    <t>3 сем</t>
  </si>
  <si>
    <t>4 сем</t>
  </si>
  <si>
    <t>Мн-19-1т</t>
  </si>
  <si>
    <t>кур</t>
  </si>
  <si>
    <t>Кваліфікація:  бакалавр з менеджменту</t>
  </si>
  <si>
    <r>
      <t xml:space="preserve">спеціальність: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</si>
  <si>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Менеджмент</t>
    </r>
  </si>
  <si>
    <t>кількість тижнів у семестрі</t>
  </si>
  <si>
    <t>5 семестр 15 тижнів</t>
  </si>
  <si>
    <t>лекц</t>
  </si>
  <si>
    <t>лаб</t>
  </si>
  <si>
    <t>практ</t>
  </si>
  <si>
    <t>усього</t>
  </si>
  <si>
    <t>Н</t>
  </si>
  <si>
    <t>4/0</t>
  </si>
  <si>
    <t>8/0</t>
  </si>
  <si>
    <t>12/0</t>
  </si>
  <si>
    <t>4/4</t>
  </si>
  <si>
    <t>0/4</t>
  </si>
  <si>
    <t>8/4</t>
  </si>
  <si>
    <t>0/2</t>
  </si>
  <si>
    <t>6/0</t>
  </si>
  <si>
    <t>2/0</t>
  </si>
  <si>
    <t>6/2</t>
  </si>
  <si>
    <t>6 семестр 13 тижнів</t>
  </si>
  <si>
    <t>4 семестр 15 тижнів</t>
  </si>
  <si>
    <t>повне перезарахування</t>
  </si>
  <si>
    <t>часткове перезарахування</t>
  </si>
  <si>
    <t>кредити 
за 
основним 
планом</t>
  </si>
  <si>
    <t>разом за видами роботи</t>
  </si>
  <si>
    <t>разом</t>
  </si>
  <si>
    <t>розподіл занять на настановну
 сесію та семестр</t>
  </si>
  <si>
    <t>4/2</t>
  </si>
  <si>
    <t>6/6</t>
  </si>
  <si>
    <t>Іноземна мова/ Проф етика</t>
  </si>
  <si>
    <t>розподіл кредитів</t>
  </si>
  <si>
    <t>разом за планом</t>
  </si>
  <si>
    <t>%обовязкових</t>
  </si>
  <si>
    <t>% вибіркових</t>
  </si>
  <si>
    <t>3</t>
  </si>
  <si>
    <t>2.1.5</t>
  </si>
  <si>
    <t>Професійна етика</t>
  </si>
  <si>
    <t>6д</t>
  </si>
  <si>
    <t>3 курс</t>
  </si>
  <si>
    <t>Кількість аудиторних годин за семестрами</t>
  </si>
  <si>
    <t>1.1.2</t>
  </si>
  <si>
    <t>1.2.8</t>
  </si>
  <si>
    <t>1.2.10</t>
  </si>
  <si>
    <t>1.2.12</t>
  </si>
  <si>
    <t>1.2.14</t>
  </si>
  <si>
    <t>2 семестр</t>
  </si>
  <si>
    <t>3 семестр</t>
  </si>
  <si>
    <t>4 семестр</t>
  </si>
  <si>
    <t>5 семестр</t>
  </si>
  <si>
    <t>6 семестр</t>
  </si>
  <si>
    <t>Разом за планом</t>
  </si>
  <si>
    <t>обовязкові без урахування дипломування</t>
  </si>
  <si>
    <t>ООЕБ</t>
  </si>
  <si>
    <t>2</t>
  </si>
  <si>
    <t>1.2.1</t>
  </si>
  <si>
    <t>1.2.2</t>
  </si>
  <si>
    <t>1.2.6</t>
  </si>
  <si>
    <t>1.2.9</t>
  </si>
  <si>
    <t>1.2.11</t>
  </si>
  <si>
    <t>1.2.13</t>
  </si>
  <si>
    <t>48/6</t>
  </si>
  <si>
    <t>8/8</t>
  </si>
  <si>
    <t xml:space="preserve">Основи економічної теорії </t>
  </si>
  <si>
    <t>на базі коледжу (технікуму)_</t>
  </si>
  <si>
    <t>на базі коледжу (технікуму)</t>
  </si>
  <si>
    <t>Банківська система</t>
  </si>
  <si>
    <t>1.2.1.1</t>
  </si>
  <si>
    <t>1.2.1.2</t>
  </si>
  <si>
    <t>Курсова робота "Банківська система"</t>
  </si>
  <si>
    <t>Бюджетна система</t>
  </si>
  <si>
    <t>Податкова система та оподаткування</t>
  </si>
  <si>
    <t>Регіоналістика</t>
  </si>
  <si>
    <t>Страхування</t>
  </si>
  <si>
    <t xml:space="preserve">Гроші та кредит </t>
  </si>
  <si>
    <t>Курсова робота "Фінанси"</t>
  </si>
  <si>
    <t>Фінансова діяльність суб'єктів господарювання</t>
  </si>
  <si>
    <t>Фінансовий аналіз</t>
  </si>
  <si>
    <t>1.2.14.1</t>
  </si>
  <si>
    <t>1.2.14.2</t>
  </si>
  <si>
    <t>Курсова робота "Фінансовий аналіз"</t>
  </si>
  <si>
    <t xml:space="preserve">Інвестування </t>
  </si>
  <si>
    <t>Бізнес-моделювання</t>
  </si>
  <si>
    <t xml:space="preserve">Фінансово-економічні ризики </t>
  </si>
  <si>
    <t>Фінанси зарубіжних корпорацій</t>
  </si>
  <si>
    <t xml:space="preserve">Фінансовий ринок </t>
  </si>
  <si>
    <t>Біржова діяльність</t>
  </si>
  <si>
    <t>Контролінг та бюджетування діяльності суб'єктів підприємництва</t>
  </si>
  <si>
    <t>Державний фінансовий контроль та державні закупівлі</t>
  </si>
  <si>
    <t xml:space="preserve">Місцеві фінанси </t>
  </si>
  <si>
    <t>Казначейська справа</t>
  </si>
  <si>
    <t xml:space="preserve">Звітність суб'єктів господарювання та фінансово-кредитних установ </t>
  </si>
  <si>
    <t>Міжнародні стандарти фінансової звітності</t>
  </si>
  <si>
    <t xml:space="preserve">Аналіз банківської діяльності </t>
  </si>
  <si>
    <t>Центральний банк та грошово-кредитна політика</t>
  </si>
  <si>
    <t xml:space="preserve">Інформаційні системи та технології у фінансах </t>
  </si>
  <si>
    <t>Програмне забезпечення обробки комп'ютерної інформації</t>
  </si>
  <si>
    <t xml:space="preserve">Соціальне страхування та відповідальність </t>
  </si>
  <si>
    <t>Інвестиційне кредитування</t>
  </si>
  <si>
    <t>2.2.9</t>
  </si>
  <si>
    <t>ФІНАНСИ, БАНКІВСЬКА СПРАВА ТА СТРАХУВАННЯ</t>
  </si>
  <si>
    <t>Годин на наст сесії</t>
  </si>
  <si>
    <t>Годин у семестрі</t>
  </si>
  <si>
    <t>розподіл занять на настановну сесію та семестр</t>
  </si>
  <si>
    <t>мп</t>
  </si>
  <si>
    <t>філ</t>
  </si>
  <si>
    <t>16/4</t>
  </si>
  <si>
    <t>вм</t>
  </si>
  <si>
    <t>м</t>
  </si>
  <si>
    <t>12/4</t>
  </si>
  <si>
    <t>ііг</t>
  </si>
  <si>
    <t>Економіко-математичні методи і моделі</t>
  </si>
  <si>
    <t>12/8</t>
  </si>
  <si>
    <t>8/2</t>
  </si>
  <si>
    <t>ф</t>
  </si>
  <si>
    <t>еп</t>
  </si>
  <si>
    <t>оа</t>
  </si>
  <si>
    <t>4 семестр 18 тижнів</t>
  </si>
  <si>
    <t>Гроші та кредит</t>
  </si>
  <si>
    <t>Договірне право / Фінансове право</t>
  </si>
  <si>
    <t>у інших спеціальностей 5 кредитів</t>
  </si>
  <si>
    <t>Інвестування / Бізнес-моделювання</t>
  </si>
  <si>
    <t>6 семестр 18 тижнів</t>
  </si>
  <si>
    <t>Фінансово-економічні ризики / Фінанси зарубіжних корпорацій</t>
  </si>
  <si>
    <t>Аналіз банківської діяльності / Центральний банк та грошово-кредитна політика</t>
  </si>
  <si>
    <t xml:space="preserve"> Фінансова діяльність суб'єктів господарювання</t>
  </si>
  <si>
    <t>7 семестр 15 тижнів</t>
  </si>
  <si>
    <t>Фінансовий ринок / Біржова діяльність</t>
  </si>
  <si>
    <t>Місцеві фінанси / Казначейська справа</t>
  </si>
  <si>
    <t>Контролінг та бюджетування діяльності субєктів підприємництва / Державний фінансовий контроль та державні закупівлі</t>
  </si>
  <si>
    <t>хіоп</t>
  </si>
  <si>
    <t>Звітність субєктів господарювання та фінансово-кредитних установ / Міжнародні стандарти фінансової звітності</t>
  </si>
  <si>
    <t>8 семестр 13 тижнів</t>
  </si>
  <si>
    <t>Іноземна мова (за професійним спрямуванням) / Професійна етика</t>
  </si>
  <si>
    <t>Інформаційні системи та технології у фінансах / Програмне забезпечення обробки комп'ютерної інформації</t>
  </si>
  <si>
    <t>Соціальне страхування та відповідальність  / Інвестиційне кредитування</t>
  </si>
  <si>
    <t>ЗО</t>
  </si>
  <si>
    <t>ЗВ</t>
  </si>
  <si>
    <t>ПО</t>
  </si>
  <si>
    <t>ПВ</t>
  </si>
  <si>
    <t>7 семестр</t>
  </si>
  <si>
    <t>8 семестр</t>
  </si>
  <si>
    <t>5 сем</t>
  </si>
  <si>
    <t>6 сем</t>
  </si>
  <si>
    <t>7 сем</t>
  </si>
  <si>
    <t>8 сем</t>
  </si>
  <si>
    <t>1 к</t>
  </si>
  <si>
    <t>2 к</t>
  </si>
  <si>
    <t>3 к</t>
  </si>
  <si>
    <t>4 к</t>
  </si>
  <si>
    <t>кіт</t>
  </si>
  <si>
    <t>авп</t>
  </si>
  <si>
    <t>іспр</t>
  </si>
  <si>
    <t>еса</t>
  </si>
  <si>
    <t>техм</t>
  </si>
  <si>
    <t>амм</t>
  </si>
  <si>
    <t>птм</t>
  </si>
  <si>
    <t>кмсіт</t>
  </si>
  <si>
    <t>фіз</t>
  </si>
  <si>
    <t>зв</t>
  </si>
  <si>
    <t>лв</t>
  </si>
  <si>
    <t>тм</t>
  </si>
  <si>
    <t>мпф</t>
  </si>
  <si>
    <t>омт</t>
  </si>
  <si>
    <t>опм</t>
  </si>
  <si>
    <t>фв</t>
  </si>
  <si>
    <t>у ускор</t>
  </si>
  <si>
    <t>перезачет</t>
  </si>
  <si>
    <t>1 культура</t>
  </si>
  <si>
    <t>перезач</t>
  </si>
  <si>
    <t>перез.</t>
  </si>
  <si>
    <t>3д</t>
  </si>
  <si>
    <t xml:space="preserve">Маркетинг </t>
  </si>
  <si>
    <t>10/0</t>
  </si>
  <si>
    <t>2д</t>
  </si>
  <si>
    <t>Фінансове право</t>
  </si>
  <si>
    <t>Договірне право</t>
  </si>
  <si>
    <t>4д</t>
  </si>
  <si>
    <t>5д</t>
  </si>
  <si>
    <t>16/0</t>
  </si>
  <si>
    <t>24/0</t>
  </si>
  <si>
    <t>20/0</t>
  </si>
  <si>
    <r>
      <t xml:space="preserve">підготовки: </t>
    </r>
    <r>
      <rPr>
        <b/>
        <sz val="16"/>
        <rFont val="Times New Roman"/>
        <family val="1"/>
        <charset val="204"/>
      </rPr>
      <t>бакалавра</t>
    </r>
  </si>
  <si>
    <t>Строк навчання - 2 роки 10 місяців</t>
  </si>
  <si>
    <t>I</t>
  </si>
  <si>
    <t>Т</t>
  </si>
  <si>
    <t>ІІ</t>
  </si>
  <si>
    <t>ІІІ</t>
  </si>
  <si>
    <t>С/Н</t>
  </si>
  <si>
    <t>/С</t>
  </si>
  <si>
    <t>-</t>
  </si>
  <si>
    <t>Настановна  сесія</t>
  </si>
  <si>
    <t>Екзаменаційна сесія</t>
  </si>
  <si>
    <t>практика</t>
  </si>
  <si>
    <r>
      <t>галузь знань:</t>
    </r>
    <r>
      <rPr>
        <b/>
        <sz val="16"/>
        <rFont val="Times New Roman"/>
        <family val="1"/>
        <charset val="204"/>
      </rPr>
      <t xml:space="preserve"> 07 Управління та адміністрування</t>
    </r>
  </si>
  <si>
    <r>
      <t xml:space="preserve">форма навчання:   </t>
    </r>
    <r>
      <rPr>
        <b/>
        <sz val="16"/>
        <rFont val="Times New Roman"/>
        <family val="1"/>
        <charset val="204"/>
      </rPr>
      <t>заочна</t>
    </r>
  </si>
  <si>
    <r>
      <t xml:space="preserve">освітня програма: </t>
    </r>
    <r>
      <rPr>
        <b/>
        <sz val="16"/>
        <rFont val="Times New Roman"/>
        <family val="1"/>
        <charset val="204"/>
      </rPr>
      <t>Фінанси, банківська справа та страхування</t>
    </r>
  </si>
  <si>
    <t>до наказу</t>
  </si>
  <si>
    <t>з плану</t>
  </si>
  <si>
    <t>настановна</t>
  </si>
  <si>
    <t>семестр</t>
  </si>
  <si>
    <t>Семестровий  
контроль</t>
  </si>
  <si>
    <t>каф.</t>
  </si>
  <si>
    <t>лек</t>
  </si>
  <si>
    <t>Ф-19-1зт</t>
  </si>
  <si>
    <t>-Ф-19-1зт, ПТ-19-1зт</t>
  </si>
  <si>
    <t>-Ф-19-1зт, ПТ-19-1зт, МН-19-1зт</t>
  </si>
  <si>
    <t>викладач</t>
  </si>
  <si>
    <r>
      <t xml:space="preserve">спеціальність: </t>
    </r>
    <r>
      <rPr>
        <b/>
        <sz val="16"/>
        <rFont val="Times New Roman"/>
        <family val="1"/>
        <charset val="204"/>
      </rPr>
      <t>072 Фінанси, банківська справа та страхування</t>
    </r>
  </si>
  <si>
    <t>Директор ЦДЗО</t>
  </si>
  <si>
    <t>М.М. Федоров</t>
  </si>
  <si>
    <t>С.Я. Єлецьких</t>
  </si>
  <si>
    <t>Фінанси, банківська справа та страхування (уск) 2020/2021</t>
  </si>
  <si>
    <t>І-2</t>
  </si>
  <si>
    <t>Вступ до освітнього процесу</t>
  </si>
  <si>
    <t>Soft skills: теорія і практика</t>
  </si>
  <si>
    <t>Тренінг "Ділова кар'єра та технологія працевлаштування"</t>
  </si>
  <si>
    <t>З-7</t>
  </si>
  <si>
    <t>КР-1</t>
  </si>
  <si>
    <t>І-4</t>
  </si>
  <si>
    <t>З-5</t>
  </si>
  <si>
    <t>Договірне право / фінансове право</t>
  </si>
  <si>
    <t xml:space="preserve">статистика </t>
  </si>
  <si>
    <t>І-1</t>
  </si>
  <si>
    <t>З-8</t>
  </si>
  <si>
    <t>З-4</t>
  </si>
  <si>
    <t>З-3</t>
  </si>
  <si>
    <t>І-3</t>
  </si>
  <si>
    <t>З-2</t>
  </si>
  <si>
    <t>З-6</t>
  </si>
  <si>
    <t>"      "                 2020    р.</t>
  </si>
  <si>
    <t>І . ГРАФІК ОСВІТНЬОГО ПРОЦЕСУ</t>
  </si>
  <si>
    <t>II. ЗВЕДЕНІ ДАНІ ПРО БЮДЖЕТ ЧАСУ, тижні                                                                                       III. ПРАКТИКА                                                    IV.  АТЕСТАЦІЯ</t>
  </si>
  <si>
    <t>Кваліфікаційна робота бакалавра</t>
  </si>
  <si>
    <t>Форма  атестації (екзамен, дипломний проект (робота))</t>
  </si>
  <si>
    <t xml:space="preserve">Позначення: Т – теоретичне навчання; Н – настановна сесія; С – екзаменаційна сесія; П – практика; К – канікули; Д– дипломне проектування; А –  атестація </t>
  </si>
  <si>
    <t xml:space="preserve">V. План освітнього процесу                              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</si>
  <si>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</si>
  <si>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</si>
  <si>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4/8</t>
  </si>
  <si>
    <t>Іноземна мова на базі фахової передвищої освіти</t>
  </si>
  <si>
    <t>на базі фахової передвищої освіти</t>
  </si>
  <si>
    <t>Історія України на базі фахової передвищої освіти</t>
  </si>
  <si>
    <t>Статистика на базі фахової передвищої освіти</t>
  </si>
  <si>
    <t>Українська мова за професійним спрямуванням на базі фахової передвищої освіти</t>
  </si>
  <si>
    <t>Разом на базі фахової передвищої освіти</t>
  </si>
  <si>
    <t>Маркетинг на базі фахової передвищої освіти</t>
  </si>
  <si>
    <t>Разом обов'язкові компоненти освітньої програми на базі фахової передвищої освіти</t>
  </si>
  <si>
    <t>Трудове право на базі фахової передвищої освіти</t>
  </si>
  <si>
    <t>Конституційне право на базі фахової передвищої освіти</t>
  </si>
  <si>
    <t>Разом вибіркові компоненти освітньої програми на базі фахової передвищої освіти</t>
  </si>
  <si>
    <t>Загальна кількість на базі фахової передвищої освіти</t>
  </si>
  <si>
    <t>Дисципліни з інших ОП ДДМА</t>
  </si>
  <si>
    <t>1.4  Атестація</t>
  </si>
  <si>
    <t>38/20</t>
  </si>
  <si>
    <t>44/6</t>
  </si>
  <si>
    <t>4/0 (20/0)</t>
  </si>
  <si>
    <t>16/0 (0)</t>
  </si>
  <si>
    <t>56/0</t>
  </si>
  <si>
    <t>60/0 (76/0)</t>
  </si>
  <si>
    <t>32/0 (16/0)</t>
  </si>
  <si>
    <t>28/0</t>
  </si>
  <si>
    <t>130/18</t>
  </si>
  <si>
    <t>36/18</t>
  </si>
  <si>
    <t>68/18 (52/18)</t>
  </si>
  <si>
    <t>190/18 (206/18)</t>
  </si>
  <si>
    <t>40/0</t>
  </si>
  <si>
    <t>36/4</t>
  </si>
  <si>
    <t>36/0</t>
  </si>
  <si>
    <t>46/28</t>
  </si>
  <si>
    <t>1.1.6.1</t>
  </si>
  <si>
    <t>1.1.6.2</t>
  </si>
  <si>
    <t>1.1.11</t>
  </si>
  <si>
    <t>1.1.12</t>
  </si>
  <si>
    <t>1.1.14</t>
  </si>
  <si>
    <t>58/10</t>
  </si>
  <si>
    <t>4/12</t>
  </si>
  <si>
    <t>20/2</t>
  </si>
  <si>
    <t>72/8</t>
  </si>
  <si>
    <t>32/6</t>
  </si>
  <si>
    <t>40/2</t>
  </si>
  <si>
    <t>52/6</t>
  </si>
  <si>
    <t>56/2</t>
  </si>
  <si>
    <t>1.1.13</t>
  </si>
  <si>
    <t>1.2.11.2</t>
  </si>
  <si>
    <t>1.2.11.1</t>
  </si>
  <si>
    <t>1.3.1</t>
  </si>
  <si>
    <t xml:space="preserve">Кваліфікаційна робота бакалавра </t>
  </si>
  <si>
    <t>Кваліфікація: бакалавр фінансів, банківської справи та страхування</t>
  </si>
  <si>
    <t>Виконання кваліфікацроботи</t>
  </si>
  <si>
    <t>Атестація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</si>
</sst>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77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color indexed="40"/>
      <name val="Times New Roman"/>
      <family val="1"/>
      <charset val="204"/>
    </font>
    <font>
      <sz val="10"/>
      <color indexed="40"/>
      <name val="Times New Roman"/>
      <family val="1"/>
      <charset val="204"/>
    </font>
    <font>
      <sz val="11"/>
      <color indexed="4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0"/>
      <color indexed="30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1"/>
      <color indexed="30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b/>
      <sz val="13"/>
      <color indexed="40"/>
      <name val="Times New Roman"/>
      <family val="1"/>
      <charset val="204"/>
    </font>
    <font>
      <sz val="13"/>
      <color indexed="40"/>
      <name val="Times New Roman"/>
      <family val="1"/>
      <charset val="204"/>
    </font>
    <font>
      <sz val="13"/>
      <color indexed="40"/>
      <name val="Arial Cyr"/>
      <family val="2"/>
      <charset val="204"/>
    </font>
    <font>
      <sz val="13"/>
      <name val="Times New Roman"/>
      <family val="1"/>
      <charset val="204"/>
    </font>
    <font>
      <b/>
      <sz val="14"/>
      <name val="Arial Cyr"/>
      <family val="2"/>
      <charset val="204"/>
    </font>
    <font>
      <sz val="11"/>
      <color indexed="8"/>
      <name val="Calibri"/>
      <family val="2"/>
      <charset val="204"/>
    </font>
    <font>
      <sz val="12"/>
      <color indexed="40"/>
      <name val="Times New Roman"/>
      <family val="1"/>
      <charset val="204"/>
    </font>
    <font>
      <sz val="12"/>
      <color indexed="40"/>
      <name val="Arial"/>
      <family val="2"/>
    </font>
    <font>
      <b/>
      <sz val="12"/>
      <color indexed="4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40"/>
      <name val="Times New Roman"/>
      <family val="1"/>
    </font>
    <font>
      <b/>
      <sz val="12"/>
      <color indexed="40"/>
      <name val="Arial"/>
      <family val="2"/>
    </font>
    <font>
      <b/>
      <i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i/>
      <sz val="11"/>
      <name val="Calibri"/>
      <family val="2"/>
      <charset val="204"/>
    </font>
    <font>
      <sz val="10"/>
      <color indexed="10"/>
      <name val="Times New Roman"/>
      <family val="1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6"/>
      <name val="Arial Cyr"/>
      <charset val="204"/>
    </font>
    <font>
      <b/>
      <sz val="12"/>
      <name val="Times New Roman Cyr"/>
      <charset val="204"/>
    </font>
    <font>
      <u/>
      <sz val="2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37" fillId="0" borderId="0"/>
    <xf numFmtId="0" fontId="4" fillId="0" borderId="0"/>
    <xf numFmtId="0" fontId="37" fillId="0" borderId="0"/>
    <xf numFmtId="164" fontId="1" fillId="0" borderId="0" applyFont="0" applyFill="0" applyBorder="0" applyAlignment="0" applyProtection="0"/>
    <xf numFmtId="164" fontId="56" fillId="0" borderId="0" applyFont="0" applyFill="0" applyBorder="0" applyAlignment="0" applyProtection="0"/>
  </cellStyleXfs>
  <cellXfs count="1425">
    <xf numFmtId="0" fontId="0" fillId="0" borderId="0" xfId="0"/>
    <xf numFmtId="0" fontId="2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/>
    <xf numFmtId="0" fontId="0" fillId="2" borderId="0" xfId="0" applyFill="1"/>
    <xf numFmtId="16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8" fontId="3" fillId="0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left" wrapText="1"/>
    </xf>
    <xf numFmtId="165" fontId="2" fillId="0" borderId="0" xfId="0" applyNumberFormat="1" applyFont="1" applyFill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167" fontId="3" fillId="0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167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1" xfId="0" applyFont="1" applyFill="1" applyBorder="1"/>
    <xf numFmtId="167" fontId="2" fillId="0" borderId="7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5" fillId="0" borderId="0" xfId="0" applyFont="1" applyFill="1"/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0" fillId="0" borderId="0" xfId="0" applyFill="1" applyBorder="1"/>
    <xf numFmtId="0" fontId="2" fillId="0" borderId="1" xfId="0" applyFont="1" applyFill="1" applyBorder="1" applyAlignment="1">
      <alignment wrapText="1"/>
    </xf>
    <xf numFmtId="0" fontId="6" fillId="0" borderId="0" xfId="0" applyFont="1" applyFill="1"/>
    <xf numFmtId="0" fontId="2" fillId="0" borderId="1" xfId="0" applyFont="1" applyFill="1" applyBorder="1" applyAlignment="1">
      <alignment horizontal="left" vertical="center" wrapText="1"/>
    </xf>
    <xf numFmtId="167" fontId="2" fillId="0" borderId="0" xfId="0" applyNumberFormat="1" applyFont="1" applyFill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0" fillId="0" borderId="0" xfId="0" applyNumberFormat="1" applyFill="1"/>
    <xf numFmtId="0" fontId="3" fillId="0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67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/>
    </xf>
    <xf numFmtId="167" fontId="2" fillId="3" borderId="1" xfId="0" applyNumberFormat="1" applyFont="1" applyFill="1" applyBorder="1" applyAlignment="1">
      <alignment horizontal="center" vertical="center"/>
    </xf>
    <xf numFmtId="166" fontId="2" fillId="3" borderId="7" xfId="6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166" fontId="2" fillId="3" borderId="1" xfId="6" applyNumberFormat="1" applyFont="1" applyFill="1" applyBorder="1" applyAlignment="1" applyProtection="1">
      <alignment horizontal="center" vertical="center"/>
    </xf>
    <xf numFmtId="167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0" fillId="0" borderId="1" xfId="0" applyFill="1" applyBorder="1"/>
    <xf numFmtId="0" fontId="9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7" fillId="0" borderId="0" xfId="0" applyFont="1"/>
    <xf numFmtId="0" fontId="13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22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8" fillId="0" borderId="0" xfId="1" applyFont="1"/>
    <xf numFmtId="0" fontId="25" fillId="0" borderId="0" xfId="1" applyFont="1"/>
    <xf numFmtId="0" fontId="22" fillId="0" borderId="0" xfId="1" applyFont="1"/>
    <xf numFmtId="0" fontId="26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1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1" fontId="34" fillId="0" borderId="23" xfId="4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/>
    </xf>
    <xf numFmtId="0" fontId="10" fillId="0" borderId="1" xfId="4" applyNumberFormat="1" applyFont="1" applyFill="1" applyBorder="1" applyAlignment="1" applyProtection="1">
      <alignment horizontal="center" vertical="center"/>
    </xf>
    <xf numFmtId="171" fontId="10" fillId="0" borderId="1" xfId="4" applyNumberFormat="1" applyFont="1" applyFill="1" applyBorder="1" applyAlignment="1" applyProtection="1">
      <alignment horizontal="center" vertical="center"/>
    </xf>
    <xf numFmtId="0" fontId="10" fillId="0" borderId="1" xfId="4" applyNumberFormat="1" applyFont="1" applyFill="1" applyBorder="1" applyAlignment="1">
      <alignment horizontal="center" vertical="center"/>
    </xf>
    <xf numFmtId="173" fontId="10" fillId="0" borderId="0" xfId="4" applyNumberFormat="1" applyFont="1" applyFill="1" applyBorder="1" applyAlignment="1" applyProtection="1">
      <alignment vertical="center"/>
    </xf>
    <xf numFmtId="0" fontId="40" fillId="0" borderId="1" xfId="0" applyFont="1" applyFill="1" applyBorder="1" applyAlignment="1">
      <alignment horizontal="left" wrapText="1"/>
    </xf>
    <xf numFmtId="0" fontId="39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horizontal="center"/>
    </xf>
    <xf numFmtId="167" fontId="40" fillId="0" borderId="1" xfId="0" applyNumberFormat="1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1" fillId="0" borderId="1" xfId="0" applyFont="1" applyFill="1" applyBorder="1"/>
    <xf numFmtId="0" fontId="10" fillId="0" borderId="1" xfId="4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wrapText="1"/>
    </xf>
    <xf numFmtId="0" fontId="28" fillId="0" borderId="24" xfId="4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left" wrapText="1"/>
    </xf>
    <xf numFmtId="170" fontId="32" fillId="0" borderId="1" xfId="4" applyNumberFormat="1" applyFont="1" applyFill="1" applyBorder="1" applyAlignment="1" applyProtection="1">
      <alignment vertical="center"/>
    </xf>
    <xf numFmtId="0" fontId="10" fillId="0" borderId="1" xfId="4" applyNumberFormat="1" applyFont="1" applyFill="1" applyBorder="1" applyAlignment="1">
      <alignment horizontal="center" vertical="center" wrapText="1"/>
    </xf>
    <xf numFmtId="49" fontId="28" fillId="0" borderId="1" xfId="4" applyNumberFormat="1" applyFont="1" applyFill="1" applyBorder="1" applyAlignment="1">
      <alignment horizontal="center" vertical="center" wrapText="1"/>
    </xf>
    <xf numFmtId="167" fontId="43" fillId="0" borderId="0" xfId="0" applyNumberFormat="1" applyFont="1" applyFill="1"/>
    <xf numFmtId="166" fontId="43" fillId="0" borderId="0" xfId="0" applyNumberFormat="1" applyFont="1" applyFill="1"/>
    <xf numFmtId="0" fontId="43" fillId="0" borderId="0" xfId="0" applyFont="1" applyFill="1"/>
    <xf numFmtId="0" fontId="2" fillId="0" borderId="0" xfId="0" applyFont="1" applyFill="1" applyAlignment="1">
      <alignment vertical="center"/>
    </xf>
    <xf numFmtId="0" fontId="2" fillId="0" borderId="25" xfId="0" applyFont="1" applyFill="1" applyBorder="1" applyAlignment="1">
      <alignment vertical="center"/>
    </xf>
    <xf numFmtId="0" fontId="42" fillId="0" borderId="1" xfId="0" applyFont="1" applyFill="1" applyBorder="1"/>
    <xf numFmtId="0" fontId="43" fillId="0" borderId="1" xfId="0" applyFont="1" applyFill="1" applyBorder="1"/>
    <xf numFmtId="166" fontId="31" fillId="0" borderId="0" xfId="4" applyNumberFormat="1" applyFont="1" applyFill="1" applyBorder="1" applyAlignment="1" applyProtection="1">
      <alignment vertical="center"/>
    </xf>
    <xf numFmtId="166" fontId="0" fillId="0" borderId="0" xfId="0" applyNumberFormat="1" applyFill="1"/>
    <xf numFmtId="0" fontId="2" fillId="5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left" wrapText="1"/>
    </xf>
    <xf numFmtId="166" fontId="40" fillId="0" borderId="1" xfId="6" applyNumberFormat="1" applyFont="1" applyFill="1" applyBorder="1" applyAlignment="1" applyProtection="1">
      <alignment horizontal="center" vertical="center"/>
    </xf>
    <xf numFmtId="167" fontId="43" fillId="0" borderId="1" xfId="0" applyNumberFormat="1" applyFont="1" applyFill="1" applyBorder="1"/>
    <xf numFmtId="166" fontId="43" fillId="0" borderId="1" xfId="0" applyNumberFormat="1" applyFont="1" applyFill="1" applyBorder="1"/>
    <xf numFmtId="0" fontId="2" fillId="6" borderId="0" xfId="0" applyFont="1" applyFill="1" applyAlignment="1">
      <alignment vertical="center"/>
    </xf>
    <xf numFmtId="0" fontId="2" fillId="6" borderId="25" xfId="0" applyFont="1" applyFill="1" applyBorder="1" applyAlignment="1">
      <alignment vertical="center"/>
    </xf>
    <xf numFmtId="0" fontId="43" fillId="0" borderId="0" xfId="0" applyFont="1"/>
    <xf numFmtId="0" fontId="43" fillId="0" borderId="0" xfId="0" applyFont="1" applyFill="1" applyBorder="1"/>
    <xf numFmtId="167" fontId="43" fillId="0" borderId="0" xfId="0" applyNumberFormat="1" applyFont="1"/>
    <xf numFmtId="0" fontId="2" fillId="7" borderId="1" xfId="0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4" xfId="0" applyFont="1" applyFill="1" applyBorder="1"/>
    <xf numFmtId="167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/>
    <xf numFmtId="166" fontId="2" fillId="8" borderId="1" xfId="6" applyNumberFormat="1" applyFont="1" applyFill="1" applyBorder="1" applyAlignment="1" applyProtection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167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/>
    <xf numFmtId="0" fontId="2" fillId="0" borderId="1" xfId="0" applyFont="1" applyBorder="1"/>
    <xf numFmtId="0" fontId="2" fillId="2" borderId="0" xfId="0" applyFont="1" applyFill="1" applyAlignment="1">
      <alignment horizontal="center" vertical="center"/>
    </xf>
    <xf numFmtId="167" fontId="2" fillId="2" borderId="7" xfId="0" applyNumberFormat="1" applyFont="1" applyFill="1" applyBorder="1" applyAlignment="1">
      <alignment horizontal="center" vertical="center"/>
    </xf>
    <xf numFmtId="0" fontId="40" fillId="2" borderId="24" xfId="0" applyFont="1" applyFill="1" applyBorder="1" applyAlignment="1">
      <alignment horizontal="left" wrapText="1"/>
    </xf>
    <xf numFmtId="0" fontId="2" fillId="4" borderId="0" xfId="0" applyFont="1" applyFill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40" fillId="4" borderId="1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40" fillId="0" borderId="19" xfId="0" applyFont="1" applyFill="1" applyBorder="1" applyAlignment="1">
      <alignment horizontal="left" wrapText="1"/>
    </xf>
    <xf numFmtId="0" fontId="40" fillId="0" borderId="19" xfId="0" applyFont="1" applyBorder="1"/>
    <xf numFmtId="167" fontId="40" fillId="0" borderId="19" xfId="0" applyNumberFormat="1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40" fillId="0" borderId="26" xfId="0" applyFont="1" applyBorder="1"/>
    <xf numFmtId="0" fontId="41" fillId="0" borderId="26" xfId="0" applyFont="1" applyBorder="1"/>
    <xf numFmtId="167" fontId="40" fillId="0" borderId="1" xfId="0" applyNumberFormat="1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/>
    <xf numFmtId="0" fontId="41" fillId="0" borderId="0" xfId="0" applyFont="1"/>
    <xf numFmtId="167" fontId="2" fillId="0" borderId="27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0" fillId="0" borderId="27" xfId="0" applyFont="1" applyFill="1" applyBorder="1" applyAlignment="1">
      <alignment horizontal="left" wrapText="1"/>
    </xf>
    <xf numFmtId="0" fontId="40" fillId="4" borderId="0" xfId="0" applyFont="1" applyFill="1" applyAlignment="1">
      <alignment horizontal="center" vertical="center"/>
    </xf>
    <xf numFmtId="167" fontId="40" fillId="4" borderId="7" xfId="0" applyNumberFormat="1" applyFont="1" applyFill="1" applyBorder="1" applyAlignment="1">
      <alignment horizontal="center" vertical="center"/>
    </xf>
    <xf numFmtId="167" fontId="40" fillId="4" borderId="1" xfId="0" applyNumberFormat="1" applyFont="1" applyFill="1" applyBorder="1" applyAlignment="1">
      <alignment horizontal="center" vertical="center"/>
    </xf>
    <xf numFmtId="0" fontId="40" fillId="4" borderId="0" xfId="0" applyFont="1" applyFill="1"/>
    <xf numFmtId="0" fontId="41" fillId="4" borderId="0" xfId="0" applyFont="1" applyFill="1"/>
    <xf numFmtId="167" fontId="2" fillId="0" borderId="7" xfId="0" applyNumberFormat="1" applyFont="1" applyBorder="1" applyAlignment="1">
      <alignment horizontal="center" vertical="center"/>
    </xf>
    <xf numFmtId="0" fontId="2" fillId="5" borderId="0" xfId="0" applyFont="1" applyFill="1"/>
    <xf numFmtId="0" fontId="40" fillId="0" borderId="1" xfId="0" applyFont="1" applyBorder="1" applyAlignment="1">
      <alignment wrapText="1"/>
    </xf>
    <xf numFmtId="167" fontId="40" fillId="0" borderId="7" xfId="0" applyNumberFormat="1" applyFont="1" applyBorder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0" fillId="7" borderId="1" xfId="0" applyFont="1" applyFill="1" applyBorder="1" applyAlignment="1">
      <alignment horizontal="left" wrapText="1"/>
    </xf>
    <xf numFmtId="0" fontId="10" fillId="0" borderId="27" xfId="4" applyNumberFormat="1" applyFont="1" applyFill="1" applyBorder="1" applyAlignment="1" applyProtection="1">
      <alignment horizontal="center" vertical="center"/>
    </xf>
    <xf numFmtId="171" fontId="10" fillId="0" borderId="28" xfId="4" applyNumberFormat="1" applyFont="1" applyFill="1" applyBorder="1" applyAlignment="1" applyProtection="1">
      <alignment horizontal="center" vertical="center"/>
    </xf>
    <xf numFmtId="171" fontId="10" fillId="0" borderId="27" xfId="4" applyNumberFormat="1" applyFont="1" applyFill="1" applyBorder="1" applyAlignment="1" applyProtection="1">
      <alignment horizontal="center" vertical="center"/>
    </xf>
    <xf numFmtId="0" fontId="44" fillId="0" borderId="1" xfId="0" applyFont="1" applyFill="1" applyBorder="1" applyAlignment="1">
      <alignment horizontal="left" wrapText="1"/>
    </xf>
    <xf numFmtId="0" fontId="45" fillId="0" borderId="1" xfId="0" applyFont="1" applyFill="1" applyBorder="1" applyAlignment="1">
      <alignment horizontal="left" wrapText="1"/>
    </xf>
    <xf numFmtId="0" fontId="45" fillId="0" borderId="0" xfId="0" applyFont="1" applyAlignment="1">
      <alignment horizontal="center" vertical="center"/>
    </xf>
    <xf numFmtId="0" fontId="45" fillId="0" borderId="1" xfId="0" applyFont="1" applyBorder="1" applyAlignment="1">
      <alignment horizontal="left" wrapText="1"/>
    </xf>
    <xf numFmtId="0" fontId="45" fillId="0" borderId="1" xfId="0" applyFont="1" applyBorder="1"/>
    <xf numFmtId="167" fontId="45" fillId="0" borderId="7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167" fontId="45" fillId="0" borderId="1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0" xfId="0" applyFont="1" applyFill="1"/>
    <xf numFmtId="0" fontId="46" fillId="2" borderId="0" xfId="0" applyFont="1" applyFill="1"/>
    <xf numFmtId="0" fontId="45" fillId="0" borderId="1" xfId="0" applyFont="1" applyFill="1" applyBorder="1" applyAlignment="1">
      <alignment horizontal="center" vertical="center"/>
    </xf>
    <xf numFmtId="0" fontId="46" fillId="0" borderId="1" xfId="0" applyFont="1" applyFill="1" applyBorder="1"/>
    <xf numFmtId="0" fontId="45" fillId="2" borderId="0" xfId="0" applyFont="1" applyFill="1"/>
    <xf numFmtId="0" fontId="46" fillId="0" borderId="0" xfId="0" applyFont="1"/>
    <xf numFmtId="0" fontId="45" fillId="0" borderId="27" xfId="0" applyFont="1" applyBorder="1" applyAlignment="1">
      <alignment horizontal="left" wrapText="1"/>
    </xf>
    <xf numFmtId="167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7" fontId="2" fillId="7" borderId="4" xfId="0" applyNumberFormat="1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left" wrapText="1"/>
    </xf>
    <xf numFmtId="0" fontId="28" fillId="0" borderId="1" xfId="4" applyNumberFormat="1" applyFont="1" applyFill="1" applyBorder="1" applyAlignment="1">
      <alignment horizontal="center" vertical="center" wrapText="1"/>
    </xf>
    <xf numFmtId="0" fontId="31" fillId="0" borderId="29" xfId="4" applyFont="1" applyFill="1" applyBorder="1" applyAlignment="1">
      <alignment horizontal="center" vertical="center" wrapText="1"/>
    </xf>
    <xf numFmtId="0" fontId="31" fillId="0" borderId="30" xfId="4" applyFont="1" applyFill="1" applyBorder="1" applyAlignment="1">
      <alignment horizontal="center" vertical="center" wrapText="1"/>
    </xf>
    <xf numFmtId="0" fontId="31" fillId="0" borderId="31" xfId="4" applyFont="1" applyFill="1" applyBorder="1" applyAlignment="1">
      <alignment horizontal="center" vertical="center" wrapText="1"/>
    </xf>
    <xf numFmtId="0" fontId="31" fillId="0" borderId="1" xfId="4" applyFont="1" applyFill="1" applyBorder="1" applyAlignment="1">
      <alignment horizontal="center" vertical="center" wrapText="1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48" fillId="0" borderId="0" xfId="3" applyFont="1" applyFill="1" applyBorder="1"/>
    <xf numFmtId="0" fontId="49" fillId="0" borderId="0" xfId="3" applyFont="1" applyFill="1" applyBorder="1" applyAlignment="1">
      <alignment horizontal="center" vertical="center" wrapText="1" shrinkToFit="1"/>
    </xf>
    <xf numFmtId="0" fontId="50" fillId="0" borderId="0" xfId="3" applyFont="1" applyFill="1" applyBorder="1" applyAlignment="1">
      <alignment horizontal="center" vertical="center" wrapText="1" shrinkToFit="1"/>
    </xf>
    <xf numFmtId="49" fontId="1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52" fillId="0" borderId="0" xfId="3" applyNumberFormat="1" applyFont="1" applyFill="1" applyBorder="1"/>
    <xf numFmtId="0" fontId="52" fillId="0" borderId="0" xfId="3" applyNumberFormat="1" applyFont="1" applyFill="1" applyBorder="1" applyAlignment="1">
      <alignment horizontal="center"/>
    </xf>
    <xf numFmtId="0" fontId="52" fillId="0" borderId="0" xfId="3" applyNumberFormat="1" applyFont="1" applyFill="1" applyBorder="1" applyAlignment="1">
      <alignment wrapText="1"/>
    </xf>
    <xf numFmtId="0" fontId="52" fillId="9" borderId="0" xfId="3" applyNumberFormat="1" applyFont="1" applyFill="1" applyBorder="1"/>
    <xf numFmtId="0" fontId="52" fillId="9" borderId="0" xfId="3" applyNumberFormat="1" applyFont="1" applyFill="1" applyBorder="1" applyAlignment="1">
      <alignment horizontal="center"/>
    </xf>
    <xf numFmtId="0" fontId="52" fillId="9" borderId="0" xfId="3" applyNumberFormat="1" applyFont="1" applyFill="1" applyBorder="1" applyAlignment="1">
      <alignment wrapText="1"/>
    </xf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/>
    </xf>
    <xf numFmtId="49" fontId="52" fillId="0" borderId="0" xfId="3" applyNumberFormat="1" applyFont="1" applyFill="1" applyBorder="1"/>
    <xf numFmtId="49" fontId="52" fillId="0" borderId="0" xfId="3" applyNumberFormat="1" applyFont="1" applyFill="1" applyBorder="1" applyAlignment="1">
      <alignment wrapText="1"/>
    </xf>
    <xf numFmtId="49" fontId="53" fillId="0" borderId="0" xfId="3" applyNumberFormat="1" applyFont="1" applyFill="1" applyBorder="1"/>
    <xf numFmtId="49" fontId="52" fillId="2" borderId="0" xfId="3" applyNumberFormat="1" applyFont="1" applyFill="1" applyBorder="1"/>
    <xf numFmtId="49" fontId="54" fillId="0" borderId="0" xfId="3" applyNumberFormat="1" applyFont="1" applyFill="1" applyBorder="1"/>
    <xf numFmtId="0" fontId="54" fillId="0" borderId="0" xfId="3" applyFont="1" applyFill="1" applyBorder="1"/>
    <xf numFmtId="0" fontId="54" fillId="0" borderId="0" xfId="3" applyFont="1" applyFill="1" applyBorder="1" applyAlignment="1">
      <alignment horizontal="center"/>
    </xf>
    <xf numFmtId="49" fontId="54" fillId="0" borderId="0" xfId="3" applyNumberFormat="1" applyFont="1" applyFill="1" applyBorder="1" applyAlignment="1">
      <alignment wrapText="1"/>
    </xf>
    <xf numFmtId="0" fontId="53" fillId="0" borderId="0" xfId="3" applyFont="1" applyFill="1" applyBorder="1"/>
    <xf numFmtId="0" fontId="53" fillId="0" borderId="0" xfId="3" applyFont="1" applyFill="1" applyBorder="1" applyAlignment="1">
      <alignment horizontal="center"/>
    </xf>
    <xf numFmtId="0" fontId="53" fillId="0" borderId="0" xfId="3" applyFont="1" applyFill="1" applyBorder="1" applyAlignment="1">
      <alignment horizontal="center" wrapText="1"/>
    </xf>
    <xf numFmtId="49" fontId="54" fillId="0" borderId="0" xfId="3" applyNumberFormat="1" applyFont="1" applyFill="1" applyAlignment="1">
      <alignment vertical="center"/>
    </xf>
    <xf numFmtId="0" fontId="54" fillId="0" borderId="0" xfId="3" applyFont="1" applyFill="1" applyAlignment="1">
      <alignment horizontal="left" vertical="center"/>
    </xf>
    <xf numFmtId="0" fontId="48" fillId="0" borderId="0" xfId="3" applyFont="1" applyFill="1"/>
    <xf numFmtId="0" fontId="54" fillId="0" borderId="0" xfId="3" applyFont="1" applyFill="1"/>
    <xf numFmtId="0" fontId="55" fillId="0" borderId="0" xfId="3" applyFont="1" applyFill="1"/>
    <xf numFmtId="49" fontId="54" fillId="0" borderId="0" xfId="3" applyNumberFormat="1" applyFont="1" applyFill="1" applyBorder="1" applyAlignment="1">
      <alignment horizontal="left"/>
    </xf>
    <xf numFmtId="49" fontId="54" fillId="0" borderId="0" xfId="3" applyNumberFormat="1" applyFont="1" applyFill="1" applyBorder="1" applyAlignment="1">
      <alignment horizontal="center"/>
    </xf>
    <xf numFmtId="49" fontId="48" fillId="0" borderId="0" xfId="3" applyNumberFormat="1" applyFont="1" applyFill="1" applyBorder="1"/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2" fillId="2" borderId="0" xfId="3" applyNumberFormat="1" applyFont="1" applyFill="1" applyBorder="1"/>
    <xf numFmtId="0" fontId="52" fillId="2" borderId="0" xfId="3" applyNumberFormat="1" applyFont="1" applyFill="1" applyBorder="1" applyAlignment="1">
      <alignment horizontal="center"/>
    </xf>
    <xf numFmtId="0" fontId="52" fillId="2" borderId="0" xfId="3" applyNumberFormat="1" applyFont="1" applyFill="1" applyBorder="1" applyAlignment="1">
      <alignment wrapText="1"/>
    </xf>
    <xf numFmtId="167" fontId="28" fillId="0" borderId="34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 wrapText="1"/>
    </xf>
    <xf numFmtId="1" fontId="28" fillId="0" borderId="35" xfId="4" applyNumberFormat="1" applyFont="1" applyFill="1" applyBorder="1" applyAlignment="1">
      <alignment horizontal="center" vertical="center" wrapText="1"/>
    </xf>
    <xf numFmtId="49" fontId="28" fillId="0" borderId="36" xfId="0" applyNumberFormat="1" applyFont="1" applyFill="1" applyBorder="1" applyAlignment="1" applyProtection="1">
      <alignment horizontal="center" vertical="center"/>
    </xf>
    <xf numFmtId="0" fontId="28" fillId="0" borderId="31" xfId="4" applyFont="1" applyFill="1" applyBorder="1" applyAlignment="1">
      <alignment horizontal="center" vertical="center" wrapText="1"/>
    </xf>
    <xf numFmtId="49" fontId="28" fillId="0" borderId="24" xfId="4" applyNumberFormat="1" applyFont="1" applyFill="1" applyBorder="1" applyAlignment="1">
      <alignment horizontal="center" vertical="center" wrapText="1"/>
    </xf>
    <xf numFmtId="170" fontId="28" fillId="0" borderId="30" xfId="4" applyNumberFormat="1" applyFont="1" applyFill="1" applyBorder="1" applyAlignment="1" applyProtection="1">
      <alignment horizontal="center" vertical="center"/>
    </xf>
    <xf numFmtId="172" fontId="28" fillId="0" borderId="37" xfId="4" applyNumberFormat="1" applyFont="1" applyFill="1" applyBorder="1" applyAlignment="1" applyProtection="1">
      <alignment horizontal="center" vertical="center"/>
    </xf>
    <xf numFmtId="0" fontId="28" fillId="0" borderId="36" xfId="4" applyFont="1" applyFill="1" applyBorder="1" applyAlignment="1">
      <alignment horizontal="center" vertical="center" wrapText="1"/>
    </xf>
    <xf numFmtId="0" fontId="10" fillId="0" borderId="9" xfId="4" applyFont="1" applyFill="1" applyBorder="1" applyAlignment="1">
      <alignment horizontal="center" vertical="center" wrapText="1"/>
    </xf>
    <xf numFmtId="0" fontId="28" fillId="0" borderId="10" xfId="4" applyFont="1" applyFill="1" applyBorder="1" applyAlignment="1">
      <alignment horizontal="center" vertical="center" wrapText="1"/>
    </xf>
    <xf numFmtId="0" fontId="10" fillId="0" borderId="7" xfId="4" applyFont="1" applyFill="1" applyBorder="1" applyAlignment="1">
      <alignment horizontal="center" vertical="center" wrapText="1"/>
    </xf>
    <xf numFmtId="0" fontId="10" fillId="0" borderId="29" xfId="4" applyFont="1" applyFill="1" applyBorder="1" applyAlignment="1">
      <alignment horizontal="center" vertical="center" wrapText="1"/>
    </xf>
    <xf numFmtId="0" fontId="10" fillId="0" borderId="30" xfId="4" applyFont="1" applyFill="1" applyBorder="1" applyAlignment="1">
      <alignment horizontal="center" vertical="center" wrapText="1"/>
    </xf>
    <xf numFmtId="0" fontId="10" fillId="0" borderId="31" xfId="4" applyFont="1" applyFill="1" applyBorder="1" applyAlignment="1">
      <alignment horizontal="center" vertical="center" wrapText="1"/>
    </xf>
    <xf numFmtId="49" fontId="28" fillId="0" borderId="1" xfId="0" applyNumberFormat="1" applyFont="1" applyFill="1" applyBorder="1" applyAlignment="1" applyProtection="1">
      <alignment horizontal="center" vertical="center"/>
    </xf>
    <xf numFmtId="170" fontId="28" fillId="0" borderId="1" xfId="4" applyNumberFormat="1" applyFont="1" applyFill="1" applyBorder="1" applyAlignment="1" applyProtection="1">
      <alignment horizontal="center" vertical="center"/>
    </xf>
    <xf numFmtId="172" fontId="28" fillId="0" borderId="1" xfId="4" applyNumberFormat="1" applyFont="1" applyFill="1" applyBorder="1" applyAlignment="1" applyProtection="1">
      <alignment horizontal="center" vertical="center"/>
    </xf>
    <xf numFmtId="0" fontId="28" fillId="0" borderId="30" xfId="4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left" vertical="center" wrapText="1"/>
    </xf>
    <xf numFmtId="171" fontId="28" fillId="0" borderId="1" xfId="4" applyNumberFormat="1" applyFont="1" applyFill="1" applyBorder="1" applyAlignment="1" applyProtection="1">
      <alignment horizontal="center" vertical="center"/>
    </xf>
    <xf numFmtId="171" fontId="33" fillId="0" borderId="30" xfId="4" applyNumberFormat="1" applyFont="1" applyFill="1" applyBorder="1" applyAlignment="1" applyProtection="1">
      <alignment horizontal="center" vertical="center"/>
    </xf>
    <xf numFmtId="170" fontId="31" fillId="0" borderId="30" xfId="4" applyNumberFormat="1" applyFont="1" applyFill="1" applyBorder="1" applyAlignment="1" applyProtection="1">
      <alignment horizontal="center" vertical="center"/>
    </xf>
    <xf numFmtId="1" fontId="28" fillId="0" borderId="1" xfId="4" applyNumberFormat="1" applyFont="1" applyFill="1" applyBorder="1" applyAlignment="1" applyProtection="1">
      <alignment horizontal="center" vertical="center"/>
    </xf>
    <xf numFmtId="0" fontId="32" fillId="0" borderId="1" xfId="4" applyNumberFormat="1" applyFont="1" applyFill="1" applyBorder="1" applyAlignment="1" applyProtection="1">
      <alignment horizontal="center" vertical="center" wrapText="1"/>
    </xf>
    <xf numFmtId="170" fontId="10" fillId="0" borderId="30" xfId="4" applyNumberFormat="1" applyFont="1" applyFill="1" applyBorder="1" applyAlignment="1" applyProtection="1">
      <alignment horizontal="center" vertical="center"/>
    </xf>
    <xf numFmtId="1" fontId="28" fillId="0" borderId="34" xfId="4" applyNumberFormat="1" applyFont="1" applyFill="1" applyBorder="1" applyAlignment="1">
      <alignment horizontal="center" vertical="center" wrapText="1"/>
    </xf>
    <xf numFmtId="1" fontId="28" fillId="0" borderId="38" xfId="4" applyNumberFormat="1" applyFont="1" applyFill="1" applyBorder="1" applyAlignment="1">
      <alignment horizontal="center" vertical="center" wrapText="1"/>
    </xf>
    <xf numFmtId="167" fontId="28" fillId="0" borderId="1" xfId="0" applyNumberFormat="1" applyFont="1" applyFill="1" applyBorder="1" applyAlignment="1" applyProtection="1">
      <alignment horizontal="center" vertical="center"/>
    </xf>
    <xf numFmtId="167" fontId="28" fillId="0" borderId="0" xfId="4" applyNumberFormat="1" applyFont="1" applyFill="1" applyBorder="1" applyAlignment="1" applyProtection="1">
      <alignment horizontal="center" vertical="center"/>
    </xf>
    <xf numFmtId="49" fontId="28" fillId="0" borderId="12" xfId="0" applyNumberFormat="1" applyFont="1" applyFill="1" applyBorder="1" applyAlignment="1" applyProtection="1">
      <alignment horizontal="center" vertical="center"/>
    </xf>
    <xf numFmtId="0" fontId="28" fillId="0" borderId="15" xfId="4" applyFont="1" applyFill="1" applyBorder="1" applyAlignment="1">
      <alignment horizontal="center" vertical="center" wrapText="1"/>
    </xf>
    <xf numFmtId="49" fontId="10" fillId="0" borderId="32" xfId="0" applyNumberFormat="1" applyFont="1" applyFill="1" applyBorder="1" applyAlignment="1">
      <alignment vertical="center" wrapText="1"/>
    </xf>
    <xf numFmtId="0" fontId="10" fillId="0" borderId="32" xfId="0" applyFont="1" applyFill="1" applyBorder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horizontal="left" wrapText="1"/>
    </xf>
    <xf numFmtId="166" fontId="2" fillId="0" borderId="1" xfId="6" applyNumberFormat="1" applyFont="1" applyFill="1" applyBorder="1" applyAlignment="1" applyProtection="1">
      <alignment horizontal="center" vertical="center"/>
    </xf>
    <xf numFmtId="167" fontId="2" fillId="0" borderId="27" xfId="0" applyNumberFormat="1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4" xfId="0" applyFont="1" applyFill="1" applyBorder="1"/>
    <xf numFmtId="0" fontId="2" fillId="0" borderId="0" xfId="0" applyFont="1" applyFill="1" applyAlignment="1">
      <alignment horizontal="center"/>
    </xf>
    <xf numFmtId="167" fontId="3" fillId="0" borderId="3" xfId="0" applyNumberFormat="1" applyFont="1" applyFill="1" applyBorder="1" applyAlignment="1">
      <alignment horizontal="left" vertical="center" wrapText="1"/>
    </xf>
    <xf numFmtId="166" fontId="2" fillId="0" borderId="7" xfId="6" applyNumberFormat="1" applyFont="1" applyFill="1" applyBorder="1" applyAlignment="1" applyProtection="1">
      <alignment horizontal="center" vertical="center"/>
    </xf>
    <xf numFmtId="0" fontId="2" fillId="6" borderId="0" xfId="0" applyFont="1" applyFill="1"/>
    <xf numFmtId="0" fontId="3" fillId="0" borderId="1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1" xfId="0" applyFont="1" applyFill="1" applyBorder="1" applyAlignment="1"/>
    <xf numFmtId="49" fontId="2" fillId="0" borderId="1" xfId="0" applyNumberFormat="1" applyFont="1" applyFill="1" applyBorder="1"/>
    <xf numFmtId="0" fontId="3" fillId="0" borderId="1" xfId="0" applyFont="1" applyFill="1" applyBorder="1"/>
    <xf numFmtId="0" fontId="43" fillId="0" borderId="24" xfId="0" applyFont="1" applyFill="1" applyBorder="1"/>
    <xf numFmtId="0" fontId="2" fillId="0" borderId="2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70" fontId="57" fillId="0" borderId="0" xfId="4" applyNumberFormat="1" applyFont="1" applyFill="1" applyBorder="1" applyAlignment="1" applyProtection="1">
      <alignment vertical="center"/>
    </xf>
    <xf numFmtId="170" fontId="58" fillId="0" borderId="0" xfId="4" applyNumberFormat="1" applyFont="1" applyFill="1" applyBorder="1" applyAlignment="1" applyProtection="1">
      <alignment vertical="center"/>
    </xf>
    <xf numFmtId="170" fontId="58" fillId="0" borderId="1" xfId="4" applyNumberFormat="1" applyFont="1" applyFill="1" applyBorder="1" applyAlignment="1" applyProtection="1">
      <alignment vertical="center"/>
    </xf>
    <xf numFmtId="171" fontId="10" fillId="0" borderId="4" xfId="4" applyNumberFormat="1" applyFont="1" applyFill="1" applyBorder="1" applyAlignment="1" applyProtection="1">
      <alignment horizontal="center" vertical="center"/>
    </xf>
    <xf numFmtId="170" fontId="57" fillId="0" borderId="1" xfId="4" applyNumberFormat="1" applyFont="1" applyFill="1" applyBorder="1" applyAlignment="1" applyProtection="1">
      <alignment vertical="center"/>
    </xf>
    <xf numFmtId="2" fontId="32" fillId="0" borderId="0" xfId="4" applyNumberFormat="1" applyFont="1" applyFill="1" applyBorder="1" applyAlignment="1" applyProtection="1">
      <alignment vertical="center"/>
    </xf>
    <xf numFmtId="0" fontId="2" fillId="10" borderId="1" xfId="0" applyFont="1" applyFill="1" applyBorder="1" applyAlignment="1">
      <alignment horizontal="left" wrapText="1"/>
    </xf>
    <xf numFmtId="0" fontId="2" fillId="10" borderId="0" xfId="0" applyFont="1" applyFill="1"/>
    <xf numFmtId="0" fontId="2" fillId="10" borderId="1" xfId="0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horizontal="left" wrapText="1"/>
    </xf>
    <xf numFmtId="164" fontId="58" fillId="0" borderId="1" xfId="6" applyFont="1" applyFill="1" applyBorder="1" applyAlignment="1" applyProtection="1">
      <alignment vertical="center"/>
    </xf>
    <xf numFmtId="0" fontId="2" fillId="7" borderId="0" xfId="0" applyFont="1" applyFill="1"/>
    <xf numFmtId="0" fontId="2" fillId="7" borderId="24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wrapText="1"/>
    </xf>
    <xf numFmtId="0" fontId="2" fillId="2" borderId="0" xfId="0" applyFont="1" applyFill="1"/>
    <xf numFmtId="49" fontId="43" fillId="0" borderId="1" xfId="0" applyNumberFormat="1" applyFont="1" applyFill="1" applyBorder="1"/>
    <xf numFmtId="0" fontId="2" fillId="0" borderId="24" xfId="0" applyFont="1" applyFill="1" applyBorder="1"/>
    <xf numFmtId="49" fontId="2" fillId="0" borderId="40" xfId="0" applyNumberFormat="1" applyFont="1" applyFill="1" applyBorder="1"/>
    <xf numFmtId="0" fontId="2" fillId="0" borderId="40" xfId="0" applyFont="1" applyFill="1" applyBorder="1"/>
    <xf numFmtId="0" fontId="2" fillId="7" borderId="39" xfId="0" applyFont="1" applyFill="1" applyBorder="1" applyAlignment="1">
      <alignment horizontal="center" vertical="center"/>
    </xf>
    <xf numFmtId="0" fontId="28" fillId="0" borderId="35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10" fillId="0" borderId="5" xfId="4" applyNumberFormat="1" applyFont="1" applyFill="1" applyBorder="1" applyAlignment="1" applyProtection="1">
      <alignment horizontal="center" vertical="center"/>
    </xf>
    <xf numFmtId="0" fontId="10" fillId="0" borderId="42" xfId="4" applyNumberFormat="1" applyFont="1" applyFill="1" applyBorder="1" applyAlignment="1" applyProtection="1">
      <alignment horizontal="center" vertical="center"/>
    </xf>
    <xf numFmtId="0" fontId="10" fillId="0" borderId="6" xfId="4" applyNumberFormat="1" applyFont="1" applyFill="1" applyBorder="1" applyAlignment="1" applyProtection="1">
      <alignment horizontal="center" vertical="center"/>
    </xf>
    <xf numFmtId="0" fontId="10" fillId="0" borderId="43" xfId="4" applyNumberFormat="1" applyFont="1" applyFill="1" applyBorder="1" applyAlignment="1" applyProtection="1">
      <alignment horizontal="center" vertical="center"/>
    </xf>
    <xf numFmtId="0" fontId="10" fillId="0" borderId="23" xfId="4" applyNumberFormat="1" applyFont="1" applyFill="1" applyBorder="1" applyAlignment="1" applyProtection="1">
      <alignment horizontal="center" vertical="center"/>
    </xf>
    <xf numFmtId="0" fontId="10" fillId="0" borderId="0" xfId="4" applyNumberFormat="1" applyFont="1" applyFill="1" applyBorder="1" applyAlignment="1" applyProtection="1">
      <alignment horizontal="center" vertical="center"/>
    </xf>
    <xf numFmtId="0" fontId="10" fillId="0" borderId="44" xfId="4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0" fontId="10" fillId="0" borderId="4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horizontal="right" vertical="center"/>
    </xf>
    <xf numFmtId="167" fontId="10" fillId="0" borderId="0" xfId="4" applyNumberFormat="1" applyFont="1" applyFill="1" applyBorder="1" applyAlignment="1" applyProtection="1">
      <alignment horizontal="center" vertical="center"/>
    </xf>
    <xf numFmtId="172" fontId="10" fillId="0" borderId="0" xfId="4" applyNumberFormat="1" applyFont="1" applyFill="1" applyBorder="1" applyAlignment="1" applyProtection="1">
      <alignment horizontal="center" vertical="center"/>
    </xf>
    <xf numFmtId="0" fontId="10" fillId="0" borderId="0" xfId="4" applyFont="1" applyFill="1" applyBorder="1" applyAlignment="1">
      <alignment horizontal="left" wrapText="1"/>
    </xf>
    <xf numFmtId="0" fontId="10" fillId="0" borderId="0" xfId="4" applyFont="1" applyFill="1" applyBorder="1" applyAlignment="1">
      <alignment horizontal="center" wrapText="1"/>
    </xf>
    <xf numFmtId="0" fontId="31" fillId="0" borderId="0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horizontal="center" vertical="center" wrapText="1"/>
    </xf>
    <xf numFmtId="0" fontId="32" fillId="0" borderId="0" xfId="4" applyNumberFormat="1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167" fontId="2" fillId="0" borderId="40" xfId="0" applyNumberFormat="1" applyFont="1" applyFill="1" applyBorder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40" xfId="0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2" fillId="0" borderId="1" xfId="0" applyFont="1" applyBorder="1" applyAlignment="1">
      <alignment horizontal="left" wrapText="1"/>
    </xf>
    <xf numFmtId="0" fontId="42" fillId="0" borderId="0" xfId="0" applyFont="1" applyFill="1"/>
    <xf numFmtId="170" fontId="62" fillId="0" borderId="0" xfId="4" applyNumberFormat="1" applyFont="1" applyFill="1" applyBorder="1" applyAlignment="1" applyProtection="1">
      <alignment vertical="center"/>
    </xf>
    <xf numFmtId="170" fontId="59" fillId="0" borderId="0" xfId="4" applyNumberFormat="1" applyFont="1" applyFill="1" applyBorder="1" applyAlignment="1" applyProtection="1">
      <alignment vertical="center"/>
    </xf>
    <xf numFmtId="0" fontId="40" fillId="0" borderId="0" xfId="0" applyFont="1" applyFill="1"/>
    <xf numFmtId="0" fontId="40" fillId="7" borderId="39" xfId="0" applyFont="1" applyFill="1" applyBorder="1" applyAlignment="1">
      <alignment horizontal="center" vertical="center"/>
    </xf>
    <xf numFmtId="0" fontId="40" fillId="7" borderId="1" xfId="0" applyFont="1" applyFill="1" applyBorder="1" applyAlignment="1">
      <alignment horizontal="center" vertical="center"/>
    </xf>
    <xf numFmtId="0" fontId="40" fillId="7" borderId="1" xfId="0" applyFont="1" applyFill="1" applyBorder="1"/>
    <xf numFmtId="0" fontId="40" fillId="7" borderId="0" xfId="0" applyFont="1" applyFill="1"/>
    <xf numFmtId="170" fontId="61" fillId="0" borderId="0" xfId="4" applyNumberFormat="1" applyFont="1" applyFill="1" applyBorder="1" applyAlignment="1" applyProtection="1">
      <alignment vertical="center"/>
    </xf>
    <xf numFmtId="0" fontId="40" fillId="7" borderId="24" xfId="0" applyFont="1" applyFill="1" applyBorder="1" applyAlignment="1">
      <alignment horizontal="center" vertical="center"/>
    </xf>
    <xf numFmtId="0" fontId="40" fillId="10" borderId="0" xfId="0" applyFont="1" applyFill="1"/>
    <xf numFmtId="165" fontId="3" fillId="0" borderId="1" xfId="0" applyNumberFormat="1" applyFont="1" applyFill="1" applyBorder="1" applyAlignment="1" applyProtection="1">
      <alignment horizontal="center" vertical="center"/>
    </xf>
    <xf numFmtId="0" fontId="60" fillId="5" borderId="0" xfId="0" applyFont="1" applyFill="1"/>
    <xf numFmtId="0" fontId="28" fillId="0" borderId="32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left" wrapText="1"/>
    </xf>
    <xf numFmtId="49" fontId="10" fillId="0" borderId="32" xfId="4" applyNumberFormat="1" applyFont="1" applyFill="1" applyBorder="1" applyAlignment="1">
      <alignment vertical="center" wrapText="1"/>
    </xf>
    <xf numFmtId="0" fontId="10" fillId="0" borderId="32" xfId="0" applyFont="1" applyFill="1" applyBorder="1"/>
    <xf numFmtId="0" fontId="2" fillId="0" borderId="0" xfId="0" applyFont="1" applyAlignment="1">
      <alignment horizontal="center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166" fontId="2" fillId="0" borderId="1" xfId="7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67" fontId="40" fillId="0" borderId="0" xfId="0" applyNumberFormat="1" applyFont="1" applyBorder="1" applyAlignment="1">
      <alignment horizontal="center" vertical="center"/>
    </xf>
    <xf numFmtId="168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left" wrapText="1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167" fontId="2" fillId="7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3" fillId="0" borderId="0" xfId="0" applyFont="1"/>
    <xf numFmtId="170" fontId="64" fillId="0" borderId="0" xfId="4" applyNumberFormat="1" applyFont="1" applyFill="1" applyBorder="1" applyAlignment="1" applyProtection="1">
      <alignment vertical="center"/>
    </xf>
    <xf numFmtId="0" fontId="65" fillId="4" borderId="24" xfId="0" applyFont="1" applyFill="1" applyBorder="1"/>
    <xf numFmtId="0" fontId="0" fillId="0" borderId="1" xfId="0" applyBorder="1" applyAlignment="1">
      <alignment vertical="center" wrapText="1"/>
    </xf>
    <xf numFmtId="0" fontId="43" fillId="0" borderId="24" xfId="0" applyFont="1" applyBorder="1"/>
    <xf numFmtId="170" fontId="32" fillId="0" borderId="0" xfId="0" applyNumberFormat="1" applyFont="1" applyFill="1" applyBorder="1" applyAlignment="1" applyProtection="1">
      <alignment vertical="center"/>
    </xf>
    <xf numFmtId="166" fontId="32" fillId="0" borderId="1" xfId="0" applyNumberFormat="1" applyFont="1" applyFill="1" applyBorder="1" applyAlignment="1" applyProtection="1">
      <alignment vertical="center"/>
    </xf>
    <xf numFmtId="0" fontId="43" fillId="0" borderId="1" xfId="0" applyFont="1" applyBorder="1"/>
    <xf numFmtId="49" fontId="43" fillId="0" borderId="1" xfId="0" applyNumberFormat="1" applyFont="1" applyBorder="1"/>
    <xf numFmtId="49" fontId="43" fillId="0" borderId="0" xfId="0" applyNumberFormat="1" applyFont="1"/>
    <xf numFmtId="0" fontId="2" fillId="0" borderId="1" xfId="0" applyFont="1" applyBorder="1" applyAlignment="1">
      <alignment wrapText="1"/>
    </xf>
    <xf numFmtId="49" fontId="43" fillId="2" borderId="0" xfId="0" applyNumberFormat="1" applyFont="1" applyFill="1"/>
    <xf numFmtId="0" fontId="66" fillId="0" borderId="0" xfId="0" applyFont="1"/>
    <xf numFmtId="0" fontId="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2" fillId="10" borderId="0" xfId="0" applyFont="1" applyFill="1" applyAlignment="1">
      <alignment horizontal="center" vertical="center"/>
    </xf>
    <xf numFmtId="167" fontId="2" fillId="10" borderId="1" xfId="0" applyNumberFormat="1" applyFont="1" applyFill="1" applyBorder="1" applyAlignment="1">
      <alignment horizontal="center" vertical="center"/>
    </xf>
    <xf numFmtId="167" fontId="2" fillId="10" borderId="0" xfId="0" applyNumberFormat="1" applyFont="1" applyFill="1" applyBorder="1" applyAlignment="1">
      <alignment horizontal="center" vertical="center"/>
    </xf>
    <xf numFmtId="49" fontId="43" fillId="10" borderId="0" xfId="0" applyNumberFormat="1" applyFont="1" applyFill="1"/>
    <xf numFmtId="0" fontId="43" fillId="10" borderId="0" xfId="0" applyFont="1" applyFill="1"/>
    <xf numFmtId="0" fontId="43" fillId="10" borderId="1" xfId="0" applyFont="1" applyFill="1" applyBorder="1"/>
    <xf numFmtId="0" fontId="2" fillId="10" borderId="0" xfId="0" applyFont="1" applyFill="1" applyAlignment="1">
      <alignment horizontal="center"/>
    </xf>
    <xf numFmtId="166" fontId="2" fillId="10" borderId="1" xfId="7" applyNumberFormat="1" applyFont="1" applyFill="1" applyBorder="1" applyAlignment="1" applyProtection="1">
      <alignment horizontal="center" vertical="center"/>
    </xf>
    <xf numFmtId="0" fontId="0" fillId="10" borderId="0" xfId="0" applyFill="1"/>
    <xf numFmtId="49" fontId="43" fillId="10" borderId="1" xfId="0" applyNumberFormat="1" applyFont="1" applyFill="1" applyBorder="1"/>
    <xf numFmtId="0" fontId="67" fillId="1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7" borderId="0" xfId="0" applyFont="1" applyFill="1" applyAlignment="1">
      <alignment horizontal="center"/>
    </xf>
    <xf numFmtId="0" fontId="40" fillId="10" borderId="1" xfId="0" applyFont="1" applyFill="1" applyBorder="1"/>
    <xf numFmtId="0" fontId="40" fillId="0" borderId="0" xfId="0" applyFont="1" applyAlignment="1">
      <alignment horizontal="center"/>
    </xf>
    <xf numFmtId="0" fontId="40" fillId="10" borderId="39" xfId="0" applyFont="1" applyFill="1" applyBorder="1" applyAlignment="1">
      <alignment horizontal="center" vertical="center"/>
    </xf>
    <xf numFmtId="0" fontId="40" fillId="10" borderId="1" xfId="0" applyFont="1" applyFill="1" applyBorder="1" applyAlignment="1">
      <alignment horizontal="center" vertical="center"/>
    </xf>
    <xf numFmtId="0" fontId="40" fillId="10" borderId="1" xfId="0" applyFont="1" applyFill="1" applyBorder="1" applyAlignment="1">
      <alignment horizontal="left" wrapText="1"/>
    </xf>
    <xf numFmtId="49" fontId="28" fillId="0" borderId="4" xfId="4" applyNumberFormat="1" applyFont="1" applyFill="1" applyBorder="1" applyAlignment="1">
      <alignment horizontal="center" vertical="center" wrapText="1"/>
    </xf>
    <xf numFmtId="49" fontId="10" fillId="0" borderId="1" xfId="4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28" fillId="0" borderId="9" xfId="4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171" fontId="28" fillId="0" borderId="31" xfId="4" applyNumberFormat="1" applyFont="1" applyFill="1" applyBorder="1" applyAlignment="1" applyProtection="1">
      <alignment horizontal="center" vertical="center"/>
    </xf>
    <xf numFmtId="171" fontId="28" fillId="0" borderId="30" xfId="4" applyNumberFormat="1" applyFont="1" applyFill="1" applyBorder="1" applyAlignment="1" applyProtection="1">
      <alignment horizontal="center" vertical="center"/>
    </xf>
    <xf numFmtId="1" fontId="28" fillId="0" borderId="31" xfId="4" applyNumberFormat="1" applyFont="1" applyFill="1" applyBorder="1" applyAlignment="1">
      <alignment horizontal="center" vertical="center"/>
    </xf>
    <xf numFmtId="49" fontId="10" fillId="0" borderId="30" xfId="4" applyNumberFormat="1" applyFont="1" applyFill="1" applyBorder="1" applyAlignment="1">
      <alignment horizontal="center" vertical="center"/>
    </xf>
    <xf numFmtId="0" fontId="10" fillId="0" borderId="31" xfId="4" applyNumberFormat="1" applyFont="1" applyFill="1" applyBorder="1" applyAlignment="1">
      <alignment horizontal="center" vertical="center" wrapText="1"/>
    </xf>
    <xf numFmtId="0" fontId="10" fillId="0" borderId="29" xfId="4" applyNumberFormat="1" applyFont="1" applyFill="1" applyBorder="1" applyAlignment="1">
      <alignment horizontal="center" vertical="center" wrapText="1"/>
    </xf>
    <xf numFmtId="0" fontId="10" fillId="0" borderId="30" xfId="4" applyNumberFormat="1" applyFont="1" applyFill="1" applyBorder="1" applyAlignment="1">
      <alignment horizontal="center" vertical="center" wrapText="1"/>
    </xf>
    <xf numFmtId="49" fontId="10" fillId="0" borderId="31" xfId="4" applyNumberFormat="1" applyFont="1" applyFill="1" applyBorder="1" applyAlignment="1">
      <alignment horizontal="center" vertical="center" wrapText="1"/>
    </xf>
    <xf numFmtId="49" fontId="10" fillId="0" borderId="30" xfId="4" applyNumberFormat="1" applyFont="1" applyFill="1" applyBorder="1" applyAlignment="1">
      <alignment horizontal="center" vertical="center" wrapText="1"/>
    </xf>
    <xf numFmtId="49" fontId="31" fillId="0" borderId="31" xfId="4" applyNumberFormat="1" applyFont="1" applyFill="1" applyBorder="1" applyAlignment="1">
      <alignment horizontal="center" vertical="center" wrapText="1"/>
    </xf>
    <xf numFmtId="49" fontId="28" fillId="0" borderId="34" xfId="4" applyNumberFormat="1" applyFont="1" applyFill="1" applyBorder="1" applyAlignment="1" applyProtection="1">
      <alignment horizontal="center" vertical="center"/>
    </xf>
    <xf numFmtId="49" fontId="28" fillId="0" borderId="34" xfId="4" applyNumberFormat="1" applyFont="1" applyFill="1" applyBorder="1" applyAlignment="1" applyProtection="1">
      <alignment horizontal="center" vertical="center" wrapText="1"/>
    </xf>
    <xf numFmtId="1" fontId="28" fillId="0" borderId="45" xfId="4" applyNumberFormat="1" applyFont="1" applyFill="1" applyBorder="1" applyAlignment="1">
      <alignment horizontal="center" vertical="center" wrapText="1"/>
    </xf>
    <xf numFmtId="1" fontId="28" fillId="0" borderId="41" xfId="4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horizontal="left" vertical="center" wrapText="1"/>
    </xf>
    <xf numFmtId="49" fontId="28" fillId="0" borderId="32" xfId="0" applyNumberFormat="1" applyFont="1" applyFill="1" applyBorder="1" applyAlignment="1">
      <alignment vertical="center" wrapText="1"/>
    </xf>
    <xf numFmtId="0" fontId="28" fillId="0" borderId="32" xfId="4" applyNumberFormat="1" applyFont="1" applyFill="1" applyBorder="1" applyAlignment="1">
      <alignment horizontal="left" vertical="center" wrapText="1"/>
    </xf>
    <xf numFmtId="49" fontId="28" fillId="0" borderId="37" xfId="4" applyNumberFormat="1" applyFont="1" applyFill="1" applyBorder="1" applyAlignment="1">
      <alignment horizontal="left" vertical="center" wrapText="1"/>
    </xf>
    <xf numFmtId="0" fontId="10" fillId="0" borderId="47" xfId="4" applyNumberFormat="1" applyFont="1" applyFill="1" applyBorder="1" applyAlignment="1">
      <alignment vertical="center" wrapText="1"/>
    </xf>
    <xf numFmtId="0" fontId="28" fillId="0" borderId="4" xfId="4" applyNumberFormat="1" applyFont="1" applyFill="1" applyBorder="1" applyAlignment="1">
      <alignment horizontal="center" vertical="center" wrapText="1"/>
    </xf>
    <xf numFmtId="0" fontId="28" fillId="0" borderId="1" xfId="4" applyNumberFormat="1" applyFont="1" applyFill="1" applyBorder="1" applyAlignment="1">
      <alignment horizontal="left" vertical="center" wrapText="1"/>
    </xf>
    <xf numFmtId="49" fontId="10" fillId="0" borderId="47" xfId="4" applyNumberFormat="1" applyFont="1" applyFill="1" applyBorder="1" applyAlignment="1">
      <alignment horizontal="left" vertical="center" wrapText="1"/>
    </xf>
    <xf numFmtId="0" fontId="10" fillId="0" borderId="48" xfId="4" applyNumberFormat="1" applyFont="1" applyFill="1" applyBorder="1" applyAlignment="1" applyProtection="1">
      <alignment horizontal="center" vertical="center"/>
    </xf>
    <xf numFmtId="0" fontId="10" fillId="0" borderId="49" xfId="4" applyNumberFormat="1" applyFont="1" applyFill="1" applyBorder="1" applyAlignment="1" applyProtection="1">
      <alignment horizontal="center" vertical="center"/>
    </xf>
    <xf numFmtId="0" fontId="10" fillId="0" borderId="50" xfId="4" applyNumberFormat="1" applyFont="1" applyFill="1" applyBorder="1" applyAlignment="1" applyProtection="1">
      <alignment horizontal="center" vertical="center"/>
    </xf>
    <xf numFmtId="49" fontId="10" fillId="0" borderId="24" xfId="4" applyNumberFormat="1" applyFont="1" applyFill="1" applyBorder="1" applyAlignment="1">
      <alignment horizontal="center" vertical="center"/>
    </xf>
    <xf numFmtId="0" fontId="10" fillId="0" borderId="24" xfId="4" applyNumberFormat="1" applyFont="1" applyFill="1" applyBorder="1" applyAlignment="1">
      <alignment horizontal="center" vertical="center"/>
    </xf>
    <xf numFmtId="0" fontId="10" fillId="0" borderId="29" xfId="4" applyNumberFormat="1" applyFont="1" applyFill="1" applyBorder="1" applyAlignment="1" applyProtection="1">
      <alignment horizontal="center" vertical="center"/>
    </xf>
    <xf numFmtId="0" fontId="10" fillId="0" borderId="30" xfId="4" applyNumberFormat="1" applyFont="1" applyFill="1" applyBorder="1" applyAlignment="1" applyProtection="1">
      <alignment horizontal="center" vertical="center"/>
    </xf>
    <xf numFmtId="0" fontId="10" fillId="0" borderId="36" xfId="4" applyNumberFormat="1" applyFont="1" applyFill="1" applyBorder="1" applyAlignment="1" applyProtection="1">
      <alignment horizontal="center" vertical="center"/>
    </xf>
    <xf numFmtId="0" fontId="10" fillId="0" borderId="31" xfId="4" applyNumberFormat="1" applyFont="1" applyFill="1" applyBorder="1" applyAlignment="1" applyProtection="1">
      <alignment horizontal="center" vertical="center"/>
    </xf>
    <xf numFmtId="0" fontId="10" fillId="0" borderId="36" xfId="4" applyNumberFormat="1" applyFont="1" applyFill="1" applyBorder="1" applyAlignment="1">
      <alignment horizontal="center" vertical="center" wrapText="1"/>
    </xf>
    <xf numFmtId="0" fontId="32" fillId="0" borderId="1" xfId="4" applyNumberFormat="1" applyFont="1" applyFill="1" applyBorder="1" applyAlignment="1" applyProtection="1">
      <alignment vertical="center"/>
    </xf>
    <xf numFmtId="172" fontId="10" fillId="0" borderId="32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left" wrapText="1"/>
    </xf>
    <xf numFmtId="49" fontId="43" fillId="0" borderId="0" xfId="0" applyNumberFormat="1" applyFont="1" applyFill="1"/>
    <xf numFmtId="166" fontId="2" fillId="0" borderId="19" xfId="0" applyNumberFormat="1" applyFont="1" applyFill="1" applyBorder="1" applyAlignment="1">
      <alignment horizontal="center" vertical="center"/>
    </xf>
    <xf numFmtId="170" fontId="68" fillId="0" borderId="0" xfId="4" applyNumberFormat="1" applyFont="1" applyFill="1" applyBorder="1" applyAlignment="1" applyProtection="1">
      <alignment vertical="center"/>
    </xf>
    <xf numFmtId="170" fontId="28" fillId="0" borderId="0" xfId="4" applyNumberFormat="1" applyFont="1" applyFill="1" applyBorder="1" applyAlignment="1" applyProtection="1">
      <alignment vertical="center"/>
    </xf>
    <xf numFmtId="166" fontId="68" fillId="0" borderId="0" xfId="4" applyNumberFormat="1" applyFont="1" applyFill="1" applyBorder="1" applyAlignment="1" applyProtection="1">
      <alignment vertical="center"/>
    </xf>
    <xf numFmtId="170" fontId="69" fillId="0" borderId="0" xfId="4" applyNumberFormat="1" applyFont="1" applyFill="1" applyBorder="1" applyAlignment="1" applyProtection="1">
      <alignment vertical="center"/>
    </xf>
    <xf numFmtId="0" fontId="10" fillId="0" borderId="0" xfId="1" applyFont="1"/>
    <xf numFmtId="0" fontId="17" fillId="0" borderId="0" xfId="1" applyFont="1"/>
    <xf numFmtId="0" fontId="17" fillId="0" borderId="0" xfId="1" applyFont="1" applyAlignment="1">
      <alignment horizontal="left" vertical="center" wrapText="1"/>
    </xf>
    <xf numFmtId="0" fontId="23" fillId="0" borderId="1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1" xfId="1" applyFont="1" applyBorder="1"/>
    <xf numFmtId="0" fontId="10" fillId="0" borderId="5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0" fillId="0" borderId="0" xfId="1" applyFont="1" applyBorder="1"/>
    <xf numFmtId="0" fontId="17" fillId="0" borderId="0" xfId="1" applyFont="1" applyAlignment="1">
      <alignment horizontal="center" vertical="center" wrapText="1"/>
    </xf>
    <xf numFmtId="0" fontId="4" fillId="0" borderId="0" xfId="1" applyAlignment="1">
      <alignment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2" fillId="0" borderId="0" xfId="1" applyFont="1" applyBorder="1" applyAlignment="1">
      <alignment horizontal="center" vertical="center" wrapText="1"/>
    </xf>
    <xf numFmtId="0" fontId="74" fillId="0" borderId="0" xfId="1" applyFont="1"/>
    <xf numFmtId="0" fontId="4" fillId="0" borderId="0" xfId="1" applyBorder="1" applyAlignment="1">
      <alignment horizontal="center" vertical="center"/>
    </xf>
    <xf numFmtId="0" fontId="4" fillId="0" borderId="0" xfId="1" applyBorder="1" applyAlignment="1">
      <alignment vertical="center" wrapText="1"/>
    </xf>
    <xf numFmtId="0" fontId="22" fillId="0" borderId="0" xfId="5" applyFont="1" applyBorder="1" applyAlignment="1">
      <alignment vertical="center" wrapText="1"/>
    </xf>
    <xf numFmtId="0" fontId="26" fillId="0" borderId="0" xfId="5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/>
    </xf>
    <xf numFmtId="0" fontId="26" fillId="0" borderId="0" xfId="1" applyFont="1" applyBorder="1" applyAlignment="1"/>
    <xf numFmtId="0" fontId="4" fillId="0" borderId="0" xfId="1" applyBorder="1" applyAlignment="1">
      <alignment horizontal="right"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/>
    <xf numFmtId="0" fontId="4" fillId="0" borderId="0" xfId="1" applyBorder="1" applyAlignment="1">
      <alignment wrapText="1"/>
    </xf>
    <xf numFmtId="0" fontId="4" fillId="0" borderId="0" xfId="1" applyFont="1" applyBorder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73" fillId="0" borderId="0" xfId="2" applyFont="1"/>
    <xf numFmtId="0" fontId="4" fillId="0" borderId="0" xfId="2"/>
    <xf numFmtId="0" fontId="4" fillId="0" borderId="0" xfId="2" applyAlignment="1">
      <alignment horizontal="left"/>
    </xf>
    <xf numFmtId="49" fontId="17" fillId="0" borderId="1" xfId="3" applyNumberFormat="1" applyFont="1" applyFill="1" applyBorder="1" applyAlignment="1">
      <alignment horizontal="center"/>
    </xf>
    <xf numFmtId="0" fontId="4" fillId="0" borderId="1" xfId="2" applyBorder="1" applyAlignment="1">
      <alignment wrapText="1"/>
    </xf>
    <xf numFmtId="0" fontId="72" fillId="0" borderId="1" xfId="3" applyFont="1" applyFill="1" applyBorder="1" applyAlignment="1">
      <alignment horizontal="center" vertical="center" wrapText="1" shrinkToFit="1"/>
    </xf>
    <xf numFmtId="49" fontId="10" fillId="0" borderId="1" xfId="3" applyNumberFormat="1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/>
    </xf>
    <xf numFmtId="49" fontId="49" fillId="0" borderId="1" xfId="3" applyNumberFormat="1" applyFont="1" applyFill="1" applyBorder="1" applyAlignment="1">
      <alignment horizontal="center"/>
    </xf>
    <xf numFmtId="0" fontId="4" fillId="0" borderId="0" xfId="2" applyAlignment="1">
      <alignment wrapText="1"/>
    </xf>
    <xf numFmtId="0" fontId="17" fillId="0" borderId="0" xfId="3" applyNumberFormat="1" applyFont="1" applyFill="1" applyBorder="1" applyAlignment="1"/>
    <xf numFmtId="0" fontId="17" fillId="0" borderId="0" xfId="3" applyNumberFormat="1" applyFont="1" applyFill="1" applyBorder="1" applyAlignment="1">
      <alignment horizontal="center" vertical="center"/>
    </xf>
    <xf numFmtId="0" fontId="4" fillId="0" borderId="0" xfId="2" applyNumberFormat="1" applyAlignment="1">
      <alignment horizontal="left"/>
    </xf>
    <xf numFmtId="0" fontId="26" fillId="0" borderId="0" xfId="2" applyNumberFormat="1" applyFont="1"/>
    <xf numFmtId="0" fontId="4" fillId="0" borderId="0" xfId="2" applyAlignment="1">
      <alignment horizontal="center"/>
    </xf>
    <xf numFmtId="1" fontId="26" fillId="0" borderId="0" xfId="2" applyNumberFormat="1" applyFont="1" applyAlignment="1">
      <alignment horizontal="center" vertical="center"/>
    </xf>
    <xf numFmtId="0" fontId="4" fillId="0" borderId="0" xfId="2" applyAlignment="1">
      <alignment horizontal="center" vertical="center"/>
    </xf>
    <xf numFmtId="49" fontId="49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26" fillId="0" borderId="0" xfId="2" applyNumberFormat="1" applyFont="1" applyFill="1" applyAlignment="1">
      <alignment horizontal="center" vertical="center"/>
    </xf>
    <xf numFmtId="0" fontId="26" fillId="0" borderId="0" xfId="2" applyNumberFormat="1" applyFont="1" applyFill="1" applyAlignment="1">
      <alignment horizontal="center"/>
    </xf>
    <xf numFmtId="0" fontId="26" fillId="0" borderId="0" xfId="2" applyNumberFormat="1" applyFont="1" applyFill="1"/>
    <xf numFmtId="49" fontId="73" fillId="2" borderId="0" xfId="2" applyNumberFormat="1" applyFont="1" applyFill="1"/>
    <xf numFmtId="0" fontId="73" fillId="0" borderId="0" xfId="2" applyFont="1" applyFill="1"/>
    <xf numFmtId="0" fontId="2" fillId="0" borderId="0" xfId="0" applyFont="1" applyFill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49" fontId="43" fillId="0" borderId="0" xfId="0" applyNumberFormat="1" applyFont="1" applyFill="1" applyAlignment="1">
      <alignment horizontal="center" vertical="center"/>
    </xf>
    <xf numFmtId="49" fontId="43" fillId="0" borderId="24" xfId="0" applyNumberFormat="1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7" fontId="43" fillId="0" borderId="0" xfId="0" applyNumberFormat="1" applyFont="1" applyFill="1" applyAlignment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0" fontId="10" fillId="0" borderId="55" xfId="4" applyNumberFormat="1" applyFont="1" applyFill="1" applyBorder="1" applyAlignment="1" applyProtection="1">
      <alignment horizontal="center" vertical="center"/>
    </xf>
    <xf numFmtId="0" fontId="10" fillId="0" borderId="38" xfId="4" applyNumberFormat="1" applyFont="1" applyFill="1" applyBorder="1" applyAlignment="1" applyProtection="1">
      <alignment horizontal="center" vertical="center"/>
    </xf>
    <xf numFmtId="170" fontId="31" fillId="0" borderId="30" xfId="4" applyNumberFormat="1" applyFont="1" applyFill="1" applyBorder="1" applyAlignment="1" applyProtection="1">
      <alignment vertical="center"/>
    </xf>
    <xf numFmtId="170" fontId="10" fillId="0" borderId="30" xfId="4" applyNumberFormat="1" applyFont="1" applyFill="1" applyBorder="1" applyAlignment="1" applyProtection="1">
      <alignment vertical="center"/>
    </xf>
    <xf numFmtId="0" fontId="28" fillId="0" borderId="23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right" vertical="center"/>
    </xf>
    <xf numFmtId="0" fontId="28" fillId="0" borderId="53" xfId="0" applyFont="1" applyFill="1" applyBorder="1" applyAlignment="1" applyProtection="1">
      <alignment horizontal="right" vertical="center"/>
    </xf>
    <xf numFmtId="0" fontId="37" fillId="0" borderId="53" xfId="0" applyFont="1" applyFill="1" applyBorder="1" applyAlignment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49" fontId="10" fillId="0" borderId="24" xfId="4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center" vertical="center"/>
    </xf>
    <xf numFmtId="49" fontId="28" fillId="0" borderId="32" xfId="4" applyNumberFormat="1" applyFont="1" applyFill="1" applyBorder="1" applyAlignment="1">
      <alignment vertical="center" wrapText="1"/>
    </xf>
    <xf numFmtId="0" fontId="6" fillId="0" borderId="0" xfId="0" applyFont="1" applyFill="1"/>
    <xf numFmtId="0" fontId="6" fillId="0" borderId="0" xfId="0" applyFont="1" applyFill="1" applyBorder="1"/>
    <xf numFmtId="0" fontId="2" fillId="0" borderId="1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49" fontId="6" fillId="0" borderId="1" xfId="0" applyNumberFormat="1" applyFont="1" applyFill="1" applyBorder="1"/>
    <xf numFmtId="49" fontId="42" fillId="0" borderId="1" xfId="0" applyNumberFormat="1" applyFont="1" applyFill="1" applyBorder="1"/>
    <xf numFmtId="0" fontId="3" fillId="0" borderId="0" xfId="0" applyFont="1" applyFill="1"/>
    <xf numFmtId="0" fontId="13" fillId="0" borderId="0" xfId="0" applyFont="1" applyBorder="1" applyAlignment="1">
      <alignment horizontal="center"/>
    </xf>
    <xf numFmtId="0" fontId="10" fillId="0" borderId="27" xfId="1" applyFont="1" applyBorder="1" applyAlignment="1">
      <alignment horizontal="center"/>
    </xf>
    <xf numFmtId="0" fontId="10" fillId="0" borderId="27" xfId="1" applyFont="1" applyBorder="1" applyAlignment="1">
      <alignment horizontal="center" vertical="center"/>
    </xf>
    <xf numFmtId="0" fontId="71" fillId="0" borderId="27" xfId="1" applyFont="1" applyBorder="1" applyAlignment="1">
      <alignment horizontal="center" vertical="center"/>
    </xf>
    <xf numFmtId="0" fontId="10" fillId="0" borderId="27" xfId="1" applyFont="1" applyBorder="1"/>
    <xf numFmtId="0" fontId="10" fillId="0" borderId="87" xfId="1" applyFont="1" applyBorder="1" applyAlignment="1">
      <alignment horizontal="center" vertical="center"/>
    </xf>
    <xf numFmtId="0" fontId="23" fillId="0" borderId="30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/>
    </xf>
    <xf numFmtId="0" fontId="10" fillId="0" borderId="30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70" fillId="0" borderId="19" xfId="0" applyFont="1" applyBorder="1"/>
    <xf numFmtId="0" fontId="10" fillId="0" borderId="89" xfId="1" applyFont="1" applyBorder="1" applyAlignment="1">
      <alignment horizontal="center" vertical="center"/>
    </xf>
    <xf numFmtId="0" fontId="10" fillId="0" borderId="19" xfId="1" applyFont="1" applyBorder="1"/>
    <xf numFmtId="0" fontId="70" fillId="0" borderId="19" xfId="0" applyFont="1" applyBorder="1" applyAlignment="1">
      <alignment horizontal="center" vertical="center"/>
    </xf>
    <xf numFmtId="0" fontId="71" fillId="0" borderId="19" xfId="0" applyFont="1" applyBorder="1" applyAlignment="1">
      <alignment horizontal="center" vertical="center"/>
    </xf>
    <xf numFmtId="0" fontId="70" fillId="0" borderId="19" xfId="0" applyFont="1" applyBorder="1" applyAlignment="1">
      <alignment horizontal="right" vertical="center"/>
    </xf>
    <xf numFmtId="0" fontId="71" fillId="0" borderId="19" xfId="0" applyFont="1" applyBorder="1" applyAlignment="1">
      <alignment horizontal="right" vertical="center"/>
    </xf>
    <xf numFmtId="167" fontId="10" fillId="0" borderId="1" xfId="4" applyNumberFormat="1" applyFont="1" applyFill="1" applyBorder="1" applyAlignment="1" applyProtection="1">
      <alignment horizontal="center" vertical="center"/>
    </xf>
    <xf numFmtId="49" fontId="28" fillId="0" borderId="1" xfId="0" applyNumberFormat="1" applyFont="1" applyFill="1" applyBorder="1" applyAlignment="1">
      <alignment horizontal="center" vertical="center" wrapText="1"/>
    </xf>
    <xf numFmtId="165" fontId="28" fillId="0" borderId="1" xfId="0" applyNumberFormat="1" applyFont="1" applyFill="1" applyBorder="1" applyAlignment="1" applyProtection="1">
      <alignment horizontal="center" vertical="center" wrapText="1"/>
    </xf>
    <xf numFmtId="49" fontId="31" fillId="0" borderId="1" xfId="4" applyNumberFormat="1" applyFont="1" applyFill="1" applyBorder="1" applyAlignment="1">
      <alignment horizontal="left" vertical="center" wrapText="1"/>
    </xf>
    <xf numFmtId="1" fontId="10" fillId="0" borderId="1" xfId="4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49" fontId="31" fillId="0" borderId="1" xfId="4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4" applyNumberFormat="1" applyFont="1" applyFill="1" applyBorder="1" applyAlignment="1" applyProtection="1">
      <alignment vertical="center"/>
    </xf>
    <xf numFmtId="49" fontId="28" fillId="0" borderId="13" xfId="0" applyNumberFormat="1" applyFont="1" applyFill="1" applyBorder="1" applyAlignment="1" applyProtection="1">
      <alignment horizontal="center" vertical="center"/>
    </xf>
    <xf numFmtId="49" fontId="28" fillId="0" borderId="14" xfId="4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Fill="1" applyBorder="1" applyAlignment="1">
      <alignment horizontal="center" vertical="center" wrapText="1"/>
    </xf>
    <xf numFmtId="165" fontId="28" fillId="0" borderId="14" xfId="0" applyNumberFormat="1" applyFont="1" applyFill="1" applyBorder="1" applyAlignment="1" applyProtection="1">
      <alignment horizontal="center" vertical="center" wrapText="1"/>
    </xf>
    <xf numFmtId="167" fontId="28" fillId="0" borderId="14" xfId="0" applyNumberFormat="1" applyFont="1" applyFill="1" applyBorder="1" applyAlignment="1" applyProtection="1">
      <alignment horizontal="center" vertical="center"/>
    </xf>
    <xf numFmtId="0" fontId="31" fillId="0" borderId="14" xfId="4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vertical="center"/>
    </xf>
    <xf numFmtId="167" fontId="10" fillId="0" borderId="14" xfId="4" applyNumberFormat="1" applyFont="1" applyFill="1" applyBorder="1" applyAlignment="1" applyProtection="1">
      <alignment horizontal="center" vertical="center"/>
    </xf>
    <xf numFmtId="167" fontId="10" fillId="0" borderId="15" xfId="4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167" fontId="10" fillId="0" borderId="30" xfId="4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9" xfId="4" applyNumberFormat="1" applyFont="1" applyFill="1" applyBorder="1" applyAlignment="1">
      <alignment horizontal="left" vertical="center" wrapText="1"/>
    </xf>
    <xf numFmtId="1" fontId="10" fillId="0" borderId="19" xfId="4" applyNumberFormat="1" applyFont="1" applyFill="1" applyBorder="1" applyAlignment="1">
      <alignment horizontal="center" vertical="center"/>
    </xf>
    <xf numFmtId="49" fontId="28" fillId="0" borderId="19" xfId="0" applyNumberFormat="1" applyFont="1" applyFill="1" applyBorder="1" applyAlignment="1">
      <alignment horizontal="center" vertical="center" wrapText="1"/>
    </xf>
    <xf numFmtId="165" fontId="28" fillId="0" borderId="19" xfId="0" applyNumberFormat="1" applyFont="1" applyFill="1" applyBorder="1" applyAlignment="1" applyProtection="1">
      <alignment horizontal="center" vertical="center" wrapText="1"/>
    </xf>
    <xf numFmtId="167" fontId="10" fillId="0" borderId="19" xfId="0" applyNumberFormat="1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>
      <alignment horizontal="center" vertical="center" wrapText="1"/>
    </xf>
    <xf numFmtId="0" fontId="10" fillId="0" borderId="19" xfId="4" applyFont="1" applyFill="1" applyBorder="1" applyAlignment="1">
      <alignment horizontal="center" vertical="center" wrapText="1"/>
    </xf>
    <xf numFmtId="165" fontId="10" fillId="0" borderId="19" xfId="0" applyNumberFormat="1" applyFont="1" applyFill="1" applyBorder="1" applyAlignment="1">
      <alignment horizontal="center" vertical="center" wrapText="1"/>
    </xf>
    <xf numFmtId="49" fontId="31" fillId="0" borderId="19" xfId="4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 applyProtection="1">
      <alignment horizontal="center" vertical="center"/>
    </xf>
    <xf numFmtId="49" fontId="10" fillId="0" borderId="19" xfId="4" applyNumberFormat="1" applyFont="1" applyFill="1" applyBorder="1" applyAlignment="1" applyProtection="1">
      <alignment vertical="center"/>
    </xf>
    <xf numFmtId="167" fontId="10" fillId="0" borderId="19" xfId="4" applyNumberFormat="1" applyFont="1" applyFill="1" applyBorder="1" applyAlignment="1" applyProtection="1">
      <alignment horizontal="center" vertical="center"/>
    </xf>
    <xf numFmtId="167" fontId="10" fillId="0" borderId="20" xfId="4" applyNumberFormat="1" applyFont="1" applyFill="1" applyBorder="1" applyAlignment="1" applyProtection="1">
      <alignment horizontal="center" vertical="center"/>
    </xf>
    <xf numFmtId="170" fontId="10" fillId="0" borderId="0" xfId="4" applyNumberFormat="1" applyFont="1" applyFill="1" applyBorder="1" applyAlignment="1" applyProtection="1">
      <alignment vertical="center"/>
    </xf>
    <xf numFmtId="170" fontId="32" fillId="0" borderId="0" xfId="4" applyNumberFormat="1" applyFont="1" applyFill="1" applyBorder="1" applyAlignment="1" applyProtection="1">
      <alignment vertical="center"/>
    </xf>
    <xf numFmtId="166" fontId="58" fillId="0" borderId="0" xfId="4" applyNumberFormat="1" applyFont="1" applyFill="1" applyBorder="1" applyAlignment="1" applyProtection="1">
      <alignment vertical="center"/>
    </xf>
    <xf numFmtId="164" fontId="58" fillId="0" borderId="4" xfId="6" applyFont="1" applyFill="1" applyBorder="1" applyAlignment="1" applyProtection="1">
      <alignment vertical="center"/>
    </xf>
    <xf numFmtId="170" fontId="57" fillId="0" borderId="4" xfId="4" applyNumberFormat="1" applyFont="1" applyFill="1" applyBorder="1" applyAlignment="1" applyProtection="1">
      <alignment vertical="center"/>
    </xf>
    <xf numFmtId="172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NumberFormat="1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1" fontId="28" fillId="0" borderId="0" xfId="4" applyNumberFormat="1" applyFont="1" applyFill="1" applyBorder="1" applyAlignment="1">
      <alignment horizontal="center" vertical="center" wrapText="1"/>
    </xf>
    <xf numFmtId="167" fontId="36" fillId="0" borderId="34" xfId="4" applyNumberFormat="1" applyFont="1" applyFill="1" applyBorder="1" applyAlignment="1" applyProtection="1">
      <alignment horizontal="center" vertical="center"/>
    </xf>
    <xf numFmtId="170" fontId="32" fillId="0" borderId="0" xfId="4" applyNumberFormat="1" applyFont="1" applyFill="1" applyBorder="1" applyAlignment="1" applyProtection="1">
      <alignment vertical="center" wrapText="1"/>
    </xf>
    <xf numFmtId="2" fontId="28" fillId="0" borderId="34" xfId="4" applyNumberFormat="1" applyFont="1" applyFill="1" applyBorder="1" applyAlignment="1" applyProtection="1">
      <alignment horizontal="center" vertical="center" wrapText="1"/>
    </xf>
    <xf numFmtId="167" fontId="28" fillId="0" borderId="3" xfId="4" applyNumberFormat="1" applyFont="1" applyFill="1" applyBorder="1" applyAlignment="1">
      <alignment horizontal="center" vertical="center" wrapText="1"/>
    </xf>
    <xf numFmtId="49" fontId="28" fillId="0" borderId="3" xfId="4" applyNumberFormat="1" applyFont="1" applyFill="1" applyBorder="1" applyAlignment="1">
      <alignment horizontal="center" vertical="center" wrapText="1"/>
    </xf>
    <xf numFmtId="0" fontId="28" fillId="0" borderId="3" xfId="4" applyNumberFormat="1" applyFont="1" applyFill="1" applyBorder="1" applyAlignment="1">
      <alignment horizontal="center" vertical="center" wrapText="1"/>
    </xf>
    <xf numFmtId="0" fontId="28" fillId="0" borderId="23" xfId="4" applyNumberFormat="1" applyFont="1" applyFill="1" applyBorder="1" applyAlignment="1">
      <alignment horizontal="center" vertical="center" wrapText="1"/>
    </xf>
    <xf numFmtId="172" fontId="28" fillId="0" borderId="27" xfId="4" applyNumberFormat="1" applyFont="1" applyFill="1" applyBorder="1" applyAlignment="1" applyProtection="1">
      <alignment horizontal="center" vertical="center"/>
    </xf>
    <xf numFmtId="1" fontId="28" fillId="0" borderId="3" xfId="4" applyNumberFormat="1" applyFont="1" applyFill="1" applyBorder="1" applyAlignment="1">
      <alignment horizontal="center" vertical="center" wrapText="1"/>
    </xf>
    <xf numFmtId="0" fontId="28" fillId="0" borderId="6" xfId="4" applyNumberFormat="1" applyFont="1" applyFill="1" applyBorder="1" applyAlignment="1">
      <alignment horizontal="center" vertical="center" wrapText="1"/>
    </xf>
    <xf numFmtId="167" fontId="28" fillId="0" borderId="34" xfId="4" applyNumberFormat="1" applyFont="1" applyFill="1" applyBorder="1" applyAlignment="1">
      <alignment horizontal="center" vertical="center" wrapText="1"/>
    </xf>
    <xf numFmtId="172" fontId="28" fillId="0" borderId="3" xfId="4" applyNumberFormat="1" applyFont="1" applyFill="1" applyBorder="1" applyAlignment="1" applyProtection="1">
      <alignment horizontal="center" vertical="center"/>
    </xf>
    <xf numFmtId="49" fontId="28" fillId="0" borderId="3" xfId="4" applyNumberFormat="1" applyFont="1" applyFill="1" applyBorder="1" applyAlignment="1" applyProtection="1">
      <alignment horizontal="center" vertical="center"/>
    </xf>
    <xf numFmtId="0" fontId="28" fillId="0" borderId="3" xfId="4" applyNumberFormat="1" applyFont="1" applyFill="1" applyBorder="1" applyAlignment="1" applyProtection="1">
      <alignment horizontal="center" vertical="center"/>
    </xf>
    <xf numFmtId="172" fontId="28" fillId="0" borderId="6" xfId="4" applyNumberFormat="1" applyFont="1" applyFill="1" applyBorder="1" applyAlignment="1" applyProtection="1">
      <alignment horizontal="center" vertical="center"/>
    </xf>
    <xf numFmtId="172" fontId="28" fillId="0" borderId="23" xfId="4" applyNumberFormat="1" applyFont="1" applyFill="1" applyBorder="1" applyAlignment="1" applyProtection="1">
      <alignment horizontal="center" vertical="center"/>
    </xf>
    <xf numFmtId="167" fontId="28" fillId="0" borderId="23" xfId="4" applyNumberFormat="1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>
      <alignment horizontal="center" vertical="center"/>
    </xf>
    <xf numFmtId="167" fontId="28" fillId="0" borderId="26" xfId="4" applyNumberFormat="1" applyFont="1" applyFill="1" applyBorder="1" applyAlignment="1">
      <alignment horizontal="center" vertical="center" wrapText="1"/>
    </xf>
    <xf numFmtId="1" fontId="28" fillId="0" borderId="2" xfId="4" applyNumberFormat="1" applyFont="1" applyFill="1" applyBorder="1" applyAlignment="1">
      <alignment horizontal="center" vertical="center" wrapText="1"/>
    </xf>
    <xf numFmtId="172" fontId="28" fillId="0" borderId="42" xfId="4" applyNumberFormat="1" applyFont="1" applyFill="1" applyBorder="1" applyAlignment="1" applyProtection="1">
      <alignment horizontal="center" vertical="center"/>
    </xf>
    <xf numFmtId="172" fontId="28" fillId="0" borderId="2" xfId="4" applyNumberFormat="1" applyFont="1" applyFill="1" applyBorder="1" applyAlignment="1" applyProtection="1">
      <alignment horizontal="center" vertical="center"/>
    </xf>
    <xf numFmtId="1" fontId="28" fillId="0" borderId="23" xfId="4" applyNumberFormat="1" applyFont="1" applyFill="1" applyBorder="1" applyAlignment="1">
      <alignment horizontal="center" vertical="center"/>
    </xf>
    <xf numFmtId="49" fontId="28" fillId="0" borderId="2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>
      <alignment horizontal="center" vertical="center" wrapText="1"/>
    </xf>
    <xf numFmtId="0" fontId="28" fillId="0" borderId="5" xfId="4" applyNumberFormat="1" applyFont="1" applyFill="1" applyBorder="1" applyAlignment="1">
      <alignment horizontal="center" vertical="center" wrapText="1"/>
    </xf>
    <xf numFmtId="172" fontId="28" fillId="0" borderId="5" xfId="4" applyNumberFormat="1" applyFont="1" applyFill="1" applyBorder="1" applyAlignment="1" applyProtection="1">
      <alignment horizontal="center" vertical="center"/>
    </xf>
    <xf numFmtId="49" fontId="28" fillId="0" borderId="6" xfId="4" applyNumberFormat="1" applyFont="1" applyFill="1" applyBorder="1" applyAlignment="1" applyProtection="1">
      <alignment horizontal="center" vertical="center"/>
    </xf>
    <xf numFmtId="49" fontId="28" fillId="0" borderId="5" xfId="4" applyNumberFormat="1" applyFont="1" applyFill="1" applyBorder="1" applyAlignment="1" applyProtection="1">
      <alignment horizontal="center" vertical="center"/>
    </xf>
    <xf numFmtId="0" fontId="28" fillId="0" borderId="5" xfId="4" applyNumberFormat="1" applyFont="1" applyFill="1" applyBorder="1" applyAlignment="1" applyProtection="1">
      <alignment horizontal="center" vertical="center"/>
    </xf>
    <xf numFmtId="167" fontId="28" fillId="0" borderId="7" xfId="0" applyNumberFormat="1" applyFont="1" applyFill="1" applyBorder="1" applyAlignment="1" applyProtection="1">
      <alignment horizontal="center" vertical="center"/>
    </xf>
    <xf numFmtId="167" fontId="28" fillId="0" borderId="32" xfId="0" applyNumberFormat="1" applyFont="1" applyFill="1" applyBorder="1" applyAlignment="1" applyProtection="1">
      <alignment horizontal="center" vertical="center"/>
    </xf>
    <xf numFmtId="49" fontId="28" fillId="0" borderId="45" xfId="0" applyNumberFormat="1" applyFont="1" applyFill="1" applyBorder="1" applyAlignment="1" applyProtection="1">
      <alignment horizontal="center" vertical="center"/>
    </xf>
    <xf numFmtId="167" fontId="28" fillId="0" borderId="28" xfId="0" applyNumberFormat="1" applyFont="1" applyFill="1" applyBorder="1" applyAlignment="1" applyProtection="1">
      <alignment horizontal="center" vertical="center"/>
    </xf>
    <xf numFmtId="167" fontId="28" fillId="0" borderId="23" xfId="0" applyNumberFormat="1" applyFont="1" applyFill="1" applyBorder="1" applyAlignment="1" applyProtection="1">
      <alignment horizontal="center" vertical="center"/>
    </xf>
    <xf numFmtId="1" fontId="28" fillId="0" borderId="23" xfId="0" applyNumberFormat="1" applyFont="1" applyFill="1" applyBorder="1" applyAlignment="1" applyProtection="1">
      <alignment horizontal="center" vertical="center"/>
    </xf>
    <xf numFmtId="1" fontId="28" fillId="0" borderId="93" xfId="0" applyNumberFormat="1" applyFont="1" applyFill="1" applyBorder="1" applyAlignment="1" applyProtection="1">
      <alignment horizontal="center" vertical="center"/>
    </xf>
    <xf numFmtId="49" fontId="28" fillId="0" borderId="54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center" vertical="center"/>
    </xf>
    <xf numFmtId="1" fontId="28" fillId="0" borderId="42" xfId="0" applyNumberFormat="1" applyFont="1" applyFill="1" applyBorder="1" applyAlignment="1" applyProtection="1">
      <alignment horizontal="center" vertical="center"/>
    </xf>
    <xf numFmtId="49" fontId="28" fillId="0" borderId="3" xfId="0" applyNumberFormat="1" applyFont="1" applyFill="1" applyBorder="1" applyAlignment="1" applyProtection="1">
      <alignment horizontal="center" vertical="center"/>
    </xf>
    <xf numFmtId="167" fontId="28" fillId="0" borderId="3" xfId="0" applyNumberFormat="1" applyFont="1" applyFill="1" applyBorder="1" applyAlignment="1" applyProtection="1">
      <alignment horizontal="center" vertical="center"/>
    </xf>
    <xf numFmtId="171" fontId="28" fillId="0" borderId="14" xfId="4" applyNumberFormat="1" applyFont="1" applyFill="1" applyBorder="1" applyAlignment="1" applyProtection="1">
      <alignment horizontal="center" vertical="center"/>
    </xf>
    <xf numFmtId="172" fontId="28" fillId="0" borderId="12" xfId="4" applyNumberFormat="1" applyFont="1" applyFill="1" applyBorder="1" applyAlignment="1" applyProtection="1">
      <alignment horizontal="center" vertical="center"/>
    </xf>
    <xf numFmtId="172" fontId="28" fillId="0" borderId="32" xfId="4" applyNumberFormat="1" applyFont="1" applyFill="1" applyBorder="1" applyAlignment="1" applyProtection="1">
      <alignment horizontal="center" vertical="center"/>
    </xf>
    <xf numFmtId="171" fontId="28" fillId="0" borderId="16" xfId="4" applyNumberFormat="1" applyFont="1" applyFill="1" applyBorder="1" applyAlignment="1" applyProtection="1">
      <alignment horizontal="center" vertical="center"/>
    </xf>
    <xf numFmtId="170" fontId="58" fillId="0" borderId="7" xfId="4" applyNumberFormat="1" applyFont="1" applyFill="1" applyBorder="1" applyAlignment="1" applyProtection="1">
      <alignment vertical="center"/>
    </xf>
    <xf numFmtId="171" fontId="28" fillId="0" borderId="15" xfId="4" applyNumberFormat="1" applyFont="1" applyFill="1" applyBorder="1" applyAlignment="1" applyProtection="1">
      <alignment horizontal="center" vertical="center"/>
    </xf>
    <xf numFmtId="0" fontId="10" fillId="0" borderId="10" xfId="4" applyNumberFormat="1" applyFont="1" applyFill="1" applyBorder="1" applyAlignment="1" applyProtection="1">
      <alignment horizontal="center" vertical="center"/>
    </xf>
    <xf numFmtId="49" fontId="10" fillId="0" borderId="17" xfId="4" applyNumberFormat="1" applyFont="1" applyFill="1" applyBorder="1" applyAlignment="1">
      <alignment horizontal="left" vertical="center" wrapText="1"/>
    </xf>
    <xf numFmtId="0" fontId="10" fillId="0" borderId="19" xfId="4" applyNumberFormat="1" applyFont="1" applyFill="1" applyBorder="1" applyAlignment="1" applyProtection="1">
      <alignment horizontal="center" vertical="center"/>
    </xf>
    <xf numFmtId="170" fontId="32" fillId="0" borderId="19" xfId="4" applyNumberFormat="1" applyFont="1" applyFill="1" applyBorder="1" applyAlignment="1" applyProtection="1">
      <alignment vertical="center"/>
    </xf>
    <xf numFmtId="171" fontId="10" fillId="0" borderId="19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 applyProtection="1">
      <alignment horizontal="center" vertical="center"/>
    </xf>
    <xf numFmtId="171" fontId="28" fillId="0" borderId="13" xfId="4" applyNumberFormat="1" applyFont="1" applyFill="1" applyBorder="1" applyAlignment="1" applyProtection="1">
      <alignment horizontal="center" vertical="center"/>
    </xf>
    <xf numFmtId="0" fontId="10" fillId="0" borderId="9" xfId="4" applyNumberFormat="1" applyFont="1" applyFill="1" applyBorder="1" applyAlignment="1" applyProtection="1">
      <alignment horizontal="center" vertical="center"/>
    </xf>
    <xf numFmtId="0" fontId="10" fillId="0" borderId="18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/>
    </xf>
    <xf numFmtId="171" fontId="10" fillId="0" borderId="30" xfId="4" applyNumberFormat="1" applyFont="1" applyFill="1" applyBorder="1" applyAlignment="1" applyProtection="1">
      <alignment horizontal="center" vertical="center"/>
    </xf>
    <xf numFmtId="171" fontId="10" fillId="0" borderId="10" xfId="4" applyNumberFormat="1" applyFont="1" applyFill="1" applyBorder="1" applyAlignment="1" applyProtection="1">
      <alignment horizontal="center" vertical="center"/>
    </xf>
    <xf numFmtId="171" fontId="10" fillId="0" borderId="20" xfId="4" applyNumberFormat="1" applyFont="1" applyFill="1" applyBorder="1" applyAlignment="1" applyProtection="1">
      <alignment horizontal="center" vertical="center"/>
    </xf>
    <xf numFmtId="171" fontId="10" fillId="0" borderId="31" xfId="4" applyNumberFormat="1" applyFont="1" applyFill="1" applyBorder="1" applyAlignment="1" applyProtection="1">
      <alignment horizontal="center" vertical="center"/>
    </xf>
    <xf numFmtId="171" fontId="10" fillId="0" borderId="50" xfId="4" applyNumberFormat="1" applyFont="1" applyFill="1" applyBorder="1" applyAlignment="1" applyProtection="1">
      <alignment horizontal="center" vertical="center"/>
    </xf>
    <xf numFmtId="171" fontId="10" fillId="0" borderId="9" xfId="4" applyNumberFormat="1" applyFont="1" applyFill="1" applyBorder="1" applyAlignment="1" applyProtection="1">
      <alignment horizontal="center" vertical="center"/>
    </xf>
    <xf numFmtId="171" fontId="10" fillId="0" borderId="18" xfId="4" applyNumberFormat="1" applyFont="1" applyFill="1" applyBorder="1" applyAlignment="1" applyProtection="1">
      <alignment horizontal="center" vertical="center"/>
    </xf>
    <xf numFmtId="49" fontId="10" fillId="0" borderId="30" xfId="4" applyNumberFormat="1" applyFont="1" applyFill="1" applyBorder="1" applyAlignment="1" applyProtection="1">
      <alignment horizontal="center" vertical="center"/>
    </xf>
    <xf numFmtId="0" fontId="10" fillId="0" borderId="22" xfId="4" applyNumberFormat="1" applyFont="1" applyFill="1" applyBorder="1" applyAlignment="1" applyProtection="1">
      <alignment horizontal="center" vertical="center"/>
    </xf>
    <xf numFmtId="49" fontId="10" fillId="0" borderId="31" xfId="4" applyNumberFormat="1" applyFont="1" applyFill="1" applyBorder="1" applyAlignment="1" applyProtection="1">
      <alignment horizontal="center" vertical="center"/>
    </xf>
    <xf numFmtId="49" fontId="10" fillId="0" borderId="18" xfId="4" applyNumberFormat="1" applyFont="1" applyFill="1" applyBorder="1" applyAlignment="1" applyProtection="1">
      <alignment horizontal="center" vertical="center"/>
    </xf>
    <xf numFmtId="0" fontId="10" fillId="0" borderId="14" xfId="4" applyNumberFormat="1" applyFont="1" applyFill="1" applyBorder="1" applyAlignment="1" applyProtection="1">
      <alignment horizontal="center" vertical="center"/>
    </xf>
    <xf numFmtId="171" fontId="10" fillId="0" borderId="14" xfId="4" applyNumberFormat="1" applyFont="1" applyFill="1" applyBorder="1" applyAlignment="1" applyProtection="1">
      <alignment horizontal="center" vertical="center"/>
    </xf>
    <xf numFmtId="0" fontId="10" fillId="0" borderId="61" xfId="4" applyNumberFormat="1" applyFont="1" applyFill="1" applyBorder="1" applyAlignment="1" applyProtection="1">
      <alignment horizontal="center" vertical="center"/>
    </xf>
    <xf numFmtId="49" fontId="10" fillId="0" borderId="15" xfId="4" applyNumberFormat="1" applyFont="1" applyFill="1" applyBorder="1" applyAlignment="1" applyProtection="1">
      <alignment horizontal="center" vertical="center"/>
    </xf>
    <xf numFmtId="0" fontId="10" fillId="0" borderId="15" xfId="4" applyNumberFormat="1" applyFont="1" applyFill="1" applyBorder="1" applyAlignment="1" applyProtection="1">
      <alignment horizontal="center" vertical="center"/>
    </xf>
    <xf numFmtId="0" fontId="10" fillId="0" borderId="13" xfId="4" applyNumberFormat="1" applyFont="1" applyFill="1" applyBorder="1" applyAlignment="1" applyProtection="1">
      <alignment horizontal="center" vertical="center"/>
    </xf>
    <xf numFmtId="170" fontId="58" fillId="0" borderId="73" xfId="4" applyNumberFormat="1" applyFont="1" applyFill="1" applyBorder="1" applyAlignment="1" applyProtection="1">
      <alignment vertical="center"/>
    </xf>
    <xf numFmtId="170" fontId="57" fillId="0" borderId="74" xfId="4" applyNumberFormat="1" applyFont="1" applyFill="1" applyBorder="1" applyAlignment="1" applyProtection="1">
      <alignment vertical="center"/>
    </xf>
    <xf numFmtId="170" fontId="57" fillId="0" borderId="41" xfId="4" applyNumberFormat="1" applyFont="1" applyFill="1" applyBorder="1" applyAlignment="1" applyProtection="1">
      <alignment vertical="center"/>
    </xf>
    <xf numFmtId="170" fontId="10" fillId="0" borderId="41" xfId="4" applyNumberFormat="1" applyFont="1" applyFill="1" applyBorder="1" applyAlignment="1" applyProtection="1">
      <alignment vertical="center"/>
    </xf>
    <xf numFmtId="0" fontId="10" fillId="0" borderId="19" xfId="4" applyNumberFormat="1" applyFont="1" applyFill="1" applyBorder="1" applyAlignment="1">
      <alignment horizontal="center" vertical="center"/>
    </xf>
    <xf numFmtId="0" fontId="28" fillId="0" borderId="19" xfId="4" applyFont="1" applyFill="1" applyBorder="1" applyAlignment="1">
      <alignment horizontal="center" vertical="center" wrapText="1"/>
    </xf>
    <xf numFmtId="49" fontId="28" fillId="0" borderId="19" xfId="4" applyNumberFormat="1" applyFont="1" applyFill="1" applyBorder="1" applyAlignment="1">
      <alignment horizontal="center" vertical="center" wrapText="1"/>
    </xf>
    <xf numFmtId="0" fontId="10" fillId="0" borderId="19" xfId="4" applyNumberFormat="1" applyFont="1" applyFill="1" applyBorder="1" applyAlignment="1">
      <alignment horizontal="center" vertical="center" wrapText="1"/>
    </xf>
    <xf numFmtId="49" fontId="10" fillId="0" borderId="19" xfId="4" applyNumberFormat="1" applyFont="1" applyFill="1" applyBorder="1" applyAlignment="1">
      <alignment horizontal="center" vertical="center" wrapText="1"/>
    </xf>
    <xf numFmtId="170" fontId="32" fillId="0" borderId="26" xfId="4" applyNumberFormat="1" applyFont="1" applyFill="1" applyBorder="1" applyAlignment="1" applyProtection="1">
      <alignment vertical="center"/>
    </xf>
    <xf numFmtId="170" fontId="10" fillId="0" borderId="35" xfId="4" applyNumberFormat="1" applyFont="1" applyFill="1" applyBorder="1" applyAlignment="1" applyProtection="1">
      <alignment vertical="center"/>
    </xf>
    <xf numFmtId="1" fontId="10" fillId="0" borderId="31" xfId="4" applyNumberFormat="1" applyFont="1" applyFill="1" applyBorder="1" applyAlignment="1">
      <alignment horizontal="center" vertical="center"/>
    </xf>
    <xf numFmtId="0" fontId="10" fillId="0" borderId="30" xfId="4" applyNumberFormat="1" applyFont="1" applyFill="1" applyBorder="1" applyAlignment="1">
      <alignment horizontal="center" vertical="center"/>
    </xf>
    <xf numFmtId="170" fontId="32" fillId="0" borderId="30" xfId="4" applyNumberFormat="1" applyFont="1" applyFill="1" applyBorder="1" applyAlignment="1" applyProtection="1">
      <alignment vertical="center"/>
    </xf>
    <xf numFmtId="1" fontId="10" fillId="0" borderId="9" xfId="4" applyNumberFormat="1" applyFont="1" applyFill="1" applyBorder="1" applyAlignment="1">
      <alignment horizontal="center" vertical="center"/>
    </xf>
    <xf numFmtId="1" fontId="10" fillId="0" borderId="18" xfId="4" applyNumberFormat="1" applyFont="1" applyFill="1" applyBorder="1" applyAlignment="1">
      <alignment horizontal="center" vertical="center"/>
    </xf>
    <xf numFmtId="49" fontId="10" fillId="0" borderId="20" xfId="4" applyNumberFormat="1" applyFont="1" applyFill="1" applyBorder="1" applyAlignment="1">
      <alignment horizontal="center" vertical="center"/>
    </xf>
    <xf numFmtId="170" fontId="57" fillId="0" borderId="24" xfId="4" applyNumberFormat="1" applyFont="1" applyFill="1" applyBorder="1" applyAlignment="1" applyProtection="1">
      <alignment vertical="center"/>
    </xf>
    <xf numFmtId="164" fontId="58" fillId="0" borderId="0" xfId="6" applyFont="1" applyFill="1" applyBorder="1" applyAlignment="1" applyProtection="1">
      <alignment vertical="center"/>
    </xf>
    <xf numFmtId="170" fontId="57" fillId="0" borderId="0" xfId="4" applyNumberFormat="1" applyFont="1" applyFill="1" applyBorder="1" applyAlignment="1" applyProtection="1">
      <alignment vertical="center"/>
    </xf>
    <xf numFmtId="0" fontId="28" fillId="0" borderId="32" xfId="4" applyFont="1" applyFill="1" applyBorder="1" applyAlignment="1">
      <alignment horizontal="center" vertical="center" wrapText="1"/>
    </xf>
    <xf numFmtId="0" fontId="31" fillId="0" borderId="7" xfId="4" applyFont="1" applyFill="1" applyBorder="1" applyAlignment="1">
      <alignment horizontal="center" vertical="center" wrapText="1"/>
    </xf>
    <xf numFmtId="0" fontId="31" fillId="0" borderId="0" xfId="4" applyFont="1" applyFill="1" applyBorder="1" applyAlignment="1">
      <alignment horizontal="center" vertical="center" wrapText="1"/>
    </xf>
    <xf numFmtId="0" fontId="31" fillId="0" borderId="37" xfId="4" applyFont="1" applyFill="1" applyBorder="1" applyAlignment="1">
      <alignment horizontal="center" vertical="center" wrapText="1"/>
    </xf>
    <xf numFmtId="1" fontId="34" fillId="0" borderId="38" xfId="4" applyNumberFormat="1" applyFont="1" applyFill="1" applyBorder="1" applyAlignment="1">
      <alignment horizontal="center" vertical="center" wrapText="1"/>
    </xf>
    <xf numFmtId="49" fontId="28" fillId="0" borderId="97" xfId="0" applyNumberFormat="1" applyFont="1" applyFill="1" applyBorder="1" applyAlignment="1" applyProtection="1">
      <alignment horizontal="center" vertical="center"/>
    </xf>
    <xf numFmtId="49" fontId="10" fillId="0" borderId="97" xfId="0" applyNumberFormat="1" applyFont="1" applyFill="1" applyBorder="1" applyAlignment="1">
      <alignment vertical="center" wrapText="1"/>
    </xf>
    <xf numFmtId="170" fontId="28" fillId="0" borderId="4" xfId="4" applyNumberFormat="1" applyFont="1" applyFill="1" applyBorder="1" applyAlignment="1" applyProtection="1">
      <alignment horizontal="center" vertical="center"/>
    </xf>
    <xf numFmtId="0" fontId="10" fillId="0" borderId="4" xfId="4" applyFont="1" applyFill="1" applyBorder="1" applyAlignment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/>
    </xf>
    <xf numFmtId="49" fontId="28" fillId="0" borderId="12" xfId="4" applyNumberFormat="1" applyFont="1" applyFill="1" applyBorder="1" applyAlignment="1">
      <alignment horizontal="left" vertical="center" wrapText="1"/>
    </xf>
    <xf numFmtId="0" fontId="28" fillId="0" borderId="14" xfId="4" applyFont="1" applyFill="1" applyBorder="1" applyAlignment="1">
      <alignment horizontal="center" vertical="center" wrapText="1"/>
    </xf>
    <xf numFmtId="49" fontId="28" fillId="0" borderId="14" xfId="4" applyNumberFormat="1" applyFont="1" applyFill="1" applyBorder="1" applyAlignment="1">
      <alignment horizontal="center" vertical="center" wrapText="1"/>
    </xf>
    <xf numFmtId="0" fontId="31" fillId="0" borderId="15" xfId="4" applyFont="1" applyFill="1" applyBorder="1" applyAlignment="1">
      <alignment horizontal="center" vertical="center" wrapText="1"/>
    </xf>
    <xf numFmtId="49" fontId="28" fillId="0" borderId="31" xfId="4" applyNumberFormat="1" applyFont="1" applyFill="1" applyBorder="1" applyAlignment="1">
      <alignment horizontal="center" vertical="center" wrapText="1"/>
    </xf>
    <xf numFmtId="0" fontId="10" fillId="0" borderId="49" xfId="4" applyNumberFormat="1" applyFont="1" applyFill="1" applyBorder="1" applyAlignment="1">
      <alignment horizontal="center" vertical="center" wrapText="1"/>
    </xf>
    <xf numFmtId="0" fontId="28" fillId="0" borderId="30" xfId="4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 applyProtection="1">
      <alignment horizontal="center" vertical="center"/>
    </xf>
    <xf numFmtId="171" fontId="28" fillId="0" borderId="32" xfId="4" applyNumberFormat="1" applyFont="1" applyFill="1" applyBorder="1" applyAlignment="1" applyProtection="1">
      <alignment horizontal="center" vertical="center"/>
    </xf>
    <xf numFmtId="49" fontId="28" fillId="0" borderId="32" xfId="4" applyNumberFormat="1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16" xfId="4" applyFont="1" applyFill="1" applyBorder="1" applyAlignment="1">
      <alignment horizontal="center" vertical="center" wrapText="1"/>
    </xf>
    <xf numFmtId="171" fontId="28" fillId="0" borderId="7" xfId="4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>
      <alignment vertical="center" wrapText="1"/>
    </xf>
    <xf numFmtId="49" fontId="28" fillId="0" borderId="28" xfId="4" applyNumberFormat="1" applyFont="1" applyFill="1" applyBorder="1" applyAlignment="1">
      <alignment horizontal="left" vertical="center" wrapText="1"/>
    </xf>
    <xf numFmtId="171" fontId="28" fillId="0" borderId="32" xfId="4" applyNumberFormat="1" applyFont="1" applyFill="1" applyBorder="1" applyAlignment="1" applyProtection="1">
      <alignment horizontal="left" vertical="center" wrapText="1"/>
    </xf>
    <xf numFmtId="49" fontId="28" fillId="0" borderId="28" xfId="4" applyNumberFormat="1" applyFont="1" applyFill="1" applyBorder="1" applyAlignment="1">
      <alignment vertical="center" wrapText="1"/>
    </xf>
    <xf numFmtId="0" fontId="28" fillId="0" borderId="32" xfId="4" applyFont="1" applyFill="1" applyBorder="1" applyAlignment="1">
      <alignment horizontal="left" vertical="center" wrapText="1"/>
    </xf>
    <xf numFmtId="49" fontId="28" fillId="0" borderId="17" xfId="4" applyNumberFormat="1" applyFont="1" applyFill="1" applyBorder="1" applyAlignment="1">
      <alignment vertical="center" wrapText="1"/>
    </xf>
    <xf numFmtId="0" fontId="28" fillId="0" borderId="13" xfId="4" applyFont="1" applyFill="1" applyBorder="1" applyAlignment="1">
      <alignment horizontal="center" vertical="center" wrapText="1"/>
    </xf>
    <xf numFmtId="171" fontId="33" fillId="0" borderId="15" xfId="4" applyNumberFormat="1" applyFont="1" applyFill="1" applyBorder="1" applyAlignment="1" applyProtection="1">
      <alignment horizontal="center" vertical="center"/>
    </xf>
    <xf numFmtId="170" fontId="28" fillId="0" borderId="30" xfId="4" applyNumberFormat="1" applyFont="1" applyFill="1" applyBorder="1" applyAlignment="1" applyProtection="1">
      <alignment horizontal="center" vertical="center" wrapText="1"/>
    </xf>
    <xf numFmtId="170" fontId="28" fillId="0" borderId="31" xfId="4" applyNumberFormat="1" applyFont="1" applyFill="1" applyBorder="1" applyAlignment="1" applyProtection="1">
      <alignment horizontal="center" vertical="center"/>
    </xf>
    <xf numFmtId="170" fontId="28" fillId="0" borderId="18" xfId="4" applyNumberFormat="1" applyFont="1" applyFill="1" applyBorder="1" applyAlignment="1" applyProtection="1">
      <alignment horizontal="center" vertical="center"/>
    </xf>
    <xf numFmtId="0" fontId="28" fillId="0" borderId="20" xfId="4" applyFont="1" applyFill="1" applyBorder="1" applyAlignment="1">
      <alignment horizontal="center" vertical="center" wrapText="1"/>
    </xf>
    <xf numFmtId="167" fontId="28" fillId="0" borderId="32" xfId="4" applyNumberFormat="1" applyFont="1" applyFill="1" applyBorder="1" applyAlignment="1" applyProtection="1">
      <alignment horizontal="center" vertical="center"/>
    </xf>
    <xf numFmtId="172" fontId="28" fillId="0" borderId="1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>
      <alignment horizontal="center" vertical="center" wrapText="1"/>
    </xf>
    <xf numFmtId="0" fontId="28" fillId="0" borderId="12" xfId="4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98" xfId="0" applyFont="1" applyFill="1" applyBorder="1" applyAlignment="1">
      <alignment horizontal="center" vertical="center" wrapText="1"/>
    </xf>
    <xf numFmtId="0" fontId="28" fillId="0" borderId="17" xfId="4" applyFont="1" applyFill="1" applyBorder="1" applyAlignment="1">
      <alignment horizontal="center" vertical="center" wrapText="1"/>
    </xf>
    <xf numFmtId="0" fontId="31" fillId="0" borderId="16" xfId="4" applyFont="1" applyFill="1" applyBorder="1" applyAlignment="1">
      <alignment horizontal="center" vertical="center" wrapText="1"/>
    </xf>
    <xf numFmtId="0" fontId="28" fillId="0" borderId="27" xfId="4" applyFont="1" applyFill="1" applyBorder="1" applyAlignment="1">
      <alignment horizontal="center" vertical="center" wrapText="1"/>
    </xf>
    <xf numFmtId="1" fontId="28" fillId="0" borderId="30" xfId="4" applyNumberFormat="1" applyFont="1" applyFill="1" applyBorder="1" applyAlignment="1" applyProtection="1">
      <alignment horizontal="center" vertical="center"/>
    </xf>
    <xf numFmtId="165" fontId="10" fillId="0" borderId="30" xfId="0" applyNumberFormat="1" applyFont="1" applyFill="1" applyBorder="1" applyAlignment="1">
      <alignment horizontal="center" vertical="center" wrapText="1"/>
    </xf>
    <xf numFmtId="1" fontId="28" fillId="0" borderId="31" xfId="4" applyNumberFormat="1" applyFont="1" applyFill="1" applyBorder="1" applyAlignment="1" applyProtection="1">
      <alignment horizontal="center" vertical="center"/>
    </xf>
    <xf numFmtId="0" fontId="28" fillId="0" borderId="18" xfId="4" applyFont="1" applyFill="1" applyBorder="1" applyAlignment="1">
      <alignment horizontal="center" vertical="center" wrapText="1"/>
    </xf>
    <xf numFmtId="0" fontId="28" fillId="0" borderId="20" xfId="4" applyNumberFormat="1" applyFont="1" applyFill="1" applyBorder="1" applyAlignment="1">
      <alignment horizontal="center" vertical="center" wrapText="1"/>
    </xf>
    <xf numFmtId="0" fontId="28" fillId="0" borderId="7" xfId="4" applyNumberFormat="1" applyFont="1" applyFill="1" applyBorder="1" applyAlignment="1">
      <alignment horizontal="center" vertical="center" wrapText="1"/>
    </xf>
    <xf numFmtId="0" fontId="31" fillId="0" borderId="27" xfId="4" applyFont="1" applyFill="1" applyBorder="1" applyAlignment="1">
      <alignment horizontal="center" vertical="center" wrapText="1"/>
    </xf>
    <xf numFmtId="0" fontId="31" fillId="0" borderId="13" xfId="4" applyFont="1" applyFill="1" applyBorder="1" applyAlignment="1">
      <alignment horizontal="center" vertical="center" wrapText="1"/>
    </xf>
    <xf numFmtId="170" fontId="31" fillId="0" borderId="15" xfId="4" applyNumberFormat="1" applyFont="1" applyFill="1" applyBorder="1" applyAlignment="1" applyProtection="1">
      <alignment horizontal="center" vertical="center"/>
    </xf>
    <xf numFmtId="167" fontId="10" fillId="0" borderId="31" xfId="4" applyNumberFormat="1" applyFont="1" applyFill="1" applyBorder="1" applyAlignment="1">
      <alignment horizontal="center" vertical="center" wrapText="1"/>
    </xf>
    <xf numFmtId="167" fontId="31" fillId="0" borderId="31" xfId="4" applyNumberFormat="1" applyFont="1" applyFill="1" applyBorder="1" applyAlignment="1">
      <alignment horizontal="center" vertical="center" wrapText="1"/>
    </xf>
    <xf numFmtId="0" fontId="10" fillId="0" borderId="18" xfId="4" applyNumberFormat="1" applyFont="1" applyFill="1" applyBorder="1" applyAlignment="1">
      <alignment horizontal="center" vertical="center" wrapText="1"/>
    </xf>
    <xf numFmtId="0" fontId="28" fillId="0" borderId="19" xfId="4" applyNumberFormat="1" applyFont="1" applyFill="1" applyBorder="1" applyAlignment="1">
      <alignment horizontal="center" vertical="center" wrapText="1"/>
    </xf>
    <xf numFmtId="0" fontId="10" fillId="0" borderId="45" xfId="4" applyNumberFormat="1" applyFont="1" applyFill="1" applyBorder="1" applyAlignment="1" applyProtection="1">
      <alignment vertical="center"/>
    </xf>
    <xf numFmtId="49" fontId="31" fillId="0" borderId="15" xfId="4" applyNumberFormat="1" applyFont="1" applyFill="1" applyBorder="1" applyAlignment="1">
      <alignment horizontal="center" vertical="center" wrapText="1"/>
    </xf>
    <xf numFmtId="0" fontId="28" fillId="0" borderId="18" xfId="4" applyNumberFormat="1" applyFont="1" applyFill="1" applyBorder="1" applyAlignment="1">
      <alignment horizontal="center" vertical="center" wrapText="1"/>
    </xf>
    <xf numFmtId="49" fontId="31" fillId="0" borderId="13" xfId="4" applyNumberFormat="1" applyFont="1" applyFill="1" applyBorder="1" applyAlignment="1">
      <alignment horizontal="center" vertical="center" wrapText="1"/>
    </xf>
    <xf numFmtId="0" fontId="31" fillId="0" borderId="49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31" fillId="0" borderId="3" xfId="4" applyFont="1" applyFill="1" applyBorder="1" applyAlignment="1">
      <alignment horizontal="center" vertical="center" wrapText="1"/>
    </xf>
    <xf numFmtId="170" fontId="31" fillId="0" borderId="3" xfId="4" applyNumberFormat="1" applyFont="1" applyFill="1" applyBorder="1" applyAlignment="1" applyProtection="1">
      <alignment horizontal="center" vertical="center"/>
    </xf>
    <xf numFmtId="49" fontId="31" fillId="0" borderId="3" xfId="4" applyNumberFormat="1" applyFont="1" applyFill="1" applyBorder="1" applyAlignment="1" applyProtection="1">
      <alignment horizontal="center" vertical="center"/>
    </xf>
    <xf numFmtId="166" fontId="31" fillId="0" borderId="42" xfId="4" applyNumberFormat="1" applyFont="1" applyFill="1" applyBorder="1" applyAlignment="1">
      <alignment horizontal="center" vertical="center" wrapText="1"/>
    </xf>
    <xf numFmtId="49" fontId="31" fillId="0" borderId="3" xfId="4" applyNumberFormat="1" applyFont="1" applyFill="1" applyBorder="1" applyAlignment="1">
      <alignment horizontal="center" vertical="center" wrapText="1"/>
    </xf>
    <xf numFmtId="166" fontId="31" fillId="0" borderId="3" xfId="4" applyNumberFormat="1" applyFont="1" applyFill="1" applyBorder="1" applyAlignment="1">
      <alignment horizontal="center" vertical="center" wrapText="1"/>
    </xf>
    <xf numFmtId="166" fontId="31" fillId="0" borderId="6" xfId="4" applyNumberFormat="1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49" fontId="10" fillId="0" borderId="36" xfId="0" applyNumberFormat="1" applyFont="1" applyFill="1" applyBorder="1" applyAlignment="1" applyProtection="1">
      <alignment horizontal="center" vertical="center"/>
    </xf>
    <xf numFmtId="49" fontId="10" fillId="0" borderId="97" xfId="0" applyNumberFormat="1" applyFont="1" applyFill="1" applyBorder="1" applyAlignment="1" applyProtection="1">
      <alignment horizontal="center" vertical="center"/>
    </xf>
    <xf numFmtId="164" fontId="58" fillId="0" borderId="7" xfId="6" applyFont="1" applyFill="1" applyBorder="1" applyAlignment="1" applyProtection="1">
      <alignment vertical="center"/>
    </xf>
    <xf numFmtId="164" fontId="58" fillId="0" borderId="57" xfId="6" applyFont="1" applyFill="1" applyBorder="1" applyAlignment="1" applyProtection="1">
      <alignment vertical="center"/>
    </xf>
    <xf numFmtId="0" fontId="28" fillId="0" borderId="27" xfId="4" applyNumberFormat="1" applyFont="1" applyFill="1" applyBorder="1" applyAlignment="1">
      <alignment horizontal="left" vertical="center" wrapText="1"/>
    </xf>
    <xf numFmtId="170" fontId="28" fillId="0" borderId="27" xfId="4" applyNumberFormat="1" applyFont="1" applyFill="1" applyBorder="1" applyAlignment="1" applyProtection="1">
      <alignment horizontal="center" vertical="center"/>
    </xf>
    <xf numFmtId="0" fontId="28" fillId="0" borderId="27" xfId="4" applyNumberFormat="1" applyFont="1" applyFill="1" applyBorder="1" applyAlignment="1">
      <alignment horizontal="center" vertical="center" wrapText="1"/>
    </xf>
    <xf numFmtId="0" fontId="10" fillId="0" borderId="27" xfId="4" applyNumberFormat="1" applyFont="1" applyFill="1" applyBorder="1" applyAlignment="1">
      <alignment horizontal="center" vertical="center" wrapText="1"/>
    </xf>
    <xf numFmtId="49" fontId="28" fillId="0" borderId="99" xfId="4" applyNumberFormat="1" applyFont="1" applyFill="1" applyBorder="1" applyAlignment="1">
      <alignment horizontal="center" vertical="center" wrapText="1"/>
    </xf>
    <xf numFmtId="49" fontId="28" fillId="0" borderId="36" xfId="4" applyNumberFormat="1" applyFont="1" applyFill="1" applyBorder="1" applyAlignment="1">
      <alignment horizontal="center" vertical="center" wrapText="1"/>
    </xf>
    <xf numFmtId="49" fontId="28" fillId="0" borderId="97" xfId="4" applyNumberFormat="1" applyFont="1" applyFill="1" applyBorder="1" applyAlignment="1">
      <alignment horizontal="center" vertical="center" wrapText="1"/>
    </xf>
    <xf numFmtId="49" fontId="28" fillId="0" borderId="97" xfId="0" applyNumberFormat="1" applyFont="1" applyFill="1" applyBorder="1" applyAlignment="1">
      <alignment horizontal="center" wrapText="1"/>
    </xf>
    <xf numFmtId="49" fontId="28" fillId="0" borderId="44" xfId="0" applyNumberFormat="1" applyFont="1" applyFill="1" applyBorder="1" applyAlignment="1">
      <alignment wrapText="1"/>
    </xf>
    <xf numFmtId="49" fontId="28" fillId="0" borderId="99" xfId="0" applyNumberFormat="1" applyFont="1" applyFill="1" applyBorder="1" applyAlignment="1">
      <alignment horizontal="center" wrapText="1"/>
    </xf>
    <xf numFmtId="0" fontId="28" fillId="0" borderId="10" xfId="4" applyNumberFormat="1" applyFont="1" applyFill="1" applyBorder="1" applyAlignment="1">
      <alignment horizontal="center" vertical="center" wrapText="1"/>
    </xf>
    <xf numFmtId="164" fontId="58" fillId="0" borderId="31" xfId="6" applyFont="1" applyFill="1" applyBorder="1" applyAlignment="1" applyProtection="1">
      <alignment vertical="center"/>
    </xf>
    <xf numFmtId="164" fontId="58" fillId="0" borderId="30" xfId="6" applyFont="1" applyFill="1" applyBorder="1" applyAlignment="1" applyProtection="1">
      <alignment vertical="center"/>
    </xf>
    <xf numFmtId="164" fontId="58" fillId="0" borderId="32" xfId="6" applyFont="1" applyFill="1" applyBorder="1" applyAlignment="1" applyProtection="1">
      <alignment vertical="center"/>
    </xf>
    <xf numFmtId="49" fontId="31" fillId="0" borderId="36" xfId="4" applyNumberFormat="1" applyFont="1" applyFill="1" applyBorder="1" applyAlignment="1" applyProtection="1">
      <alignment vertical="center"/>
    </xf>
    <xf numFmtId="49" fontId="32" fillId="0" borderId="36" xfId="4" applyNumberFormat="1" applyFont="1" applyFill="1" applyBorder="1" applyAlignment="1" applyProtection="1">
      <alignment vertical="center"/>
    </xf>
    <xf numFmtId="164" fontId="58" fillId="0" borderId="36" xfId="6" applyFont="1" applyFill="1" applyBorder="1" applyAlignment="1" applyProtection="1">
      <alignment vertical="center"/>
    </xf>
    <xf numFmtId="49" fontId="28" fillId="0" borderId="100" xfId="0" applyNumberFormat="1" applyFont="1" applyFill="1" applyBorder="1" applyAlignment="1" applyProtection="1">
      <alignment horizontal="center" vertical="center"/>
    </xf>
    <xf numFmtId="0" fontId="10" fillId="0" borderId="32" xfId="4" applyNumberFormat="1" applyFont="1" applyFill="1" applyBorder="1" applyAlignment="1">
      <alignment horizontal="left" vertical="center" wrapText="1"/>
    </xf>
    <xf numFmtId="0" fontId="10" fillId="0" borderId="47" xfId="4" applyNumberFormat="1" applyFont="1" applyFill="1" applyBorder="1" applyAlignment="1">
      <alignment horizontal="left" vertical="center" wrapText="1"/>
    </xf>
    <xf numFmtId="0" fontId="28" fillId="0" borderId="28" xfId="4" applyNumberFormat="1" applyFont="1" applyFill="1" applyBorder="1" applyAlignment="1">
      <alignment horizontal="left" vertical="center" wrapText="1"/>
    </xf>
    <xf numFmtId="0" fontId="28" fillId="0" borderId="17" xfId="4" applyNumberFormat="1" applyFont="1" applyFill="1" applyBorder="1" applyAlignment="1">
      <alignment horizontal="left" vertical="center" wrapText="1"/>
    </xf>
    <xf numFmtId="170" fontId="28" fillId="0" borderId="9" xfId="4" applyNumberFormat="1" applyFont="1" applyFill="1" applyBorder="1" applyAlignment="1" applyProtection="1">
      <alignment horizontal="center" vertical="center"/>
    </xf>
    <xf numFmtId="172" fontId="28" fillId="0" borderId="47" xfId="4" applyNumberFormat="1" applyFont="1" applyFill="1" applyBorder="1" applyAlignment="1" applyProtection="1">
      <alignment horizontal="center" vertical="center"/>
    </xf>
    <xf numFmtId="0" fontId="28" fillId="0" borderId="22" xfId="4" applyNumberFormat="1" applyFont="1" applyFill="1" applyBorder="1" applyAlignment="1">
      <alignment horizontal="center" vertical="center" wrapText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32" xfId="4" applyFont="1" applyFill="1" applyBorder="1" applyAlignment="1">
      <alignment horizontal="center" vertical="center" wrapText="1"/>
    </xf>
    <xf numFmtId="0" fontId="28" fillId="0" borderId="47" xfId="4" applyFont="1" applyFill="1" applyBorder="1" applyAlignment="1">
      <alignment horizontal="center" vertical="center" wrapText="1"/>
    </xf>
    <xf numFmtId="0" fontId="10" fillId="0" borderId="22" xfId="4" applyNumberFormat="1" applyFont="1" applyFill="1" applyBorder="1" applyAlignment="1">
      <alignment horizontal="center" vertical="center" wrapText="1"/>
    </xf>
    <xf numFmtId="0" fontId="28" fillId="0" borderId="31" xfId="4" applyNumberFormat="1" applyFont="1" applyFill="1" applyBorder="1" applyAlignment="1">
      <alignment horizontal="center" vertical="center" wrapText="1"/>
    </xf>
    <xf numFmtId="0" fontId="28" fillId="0" borderId="57" xfId="4" applyNumberFormat="1" applyFont="1" applyFill="1" applyBorder="1" applyAlignment="1">
      <alignment horizontal="center" vertical="center" wrapText="1"/>
    </xf>
    <xf numFmtId="49" fontId="28" fillId="0" borderId="30" xfId="4" applyNumberFormat="1" applyFont="1" applyFill="1" applyBorder="1" applyAlignment="1">
      <alignment horizontal="center" vertical="center" wrapText="1"/>
    </xf>
    <xf numFmtId="49" fontId="28" fillId="0" borderId="10" xfId="4" applyNumberFormat="1" applyFont="1" applyFill="1" applyBorder="1" applyAlignment="1">
      <alignment horizontal="center" vertical="center" wrapText="1"/>
    </xf>
    <xf numFmtId="0" fontId="10" fillId="0" borderId="9" xfId="4" applyNumberFormat="1" applyFont="1" applyFill="1" applyBorder="1" applyAlignment="1">
      <alignment horizontal="center" vertical="center" wrapText="1"/>
    </xf>
    <xf numFmtId="0" fontId="31" fillId="0" borderId="78" xfId="4" applyFont="1" applyFill="1" applyBorder="1" applyAlignment="1">
      <alignment horizontal="center" vertical="center" wrapText="1"/>
    </xf>
    <xf numFmtId="0" fontId="31" fillId="0" borderId="101" xfId="4" applyFont="1" applyFill="1" applyBorder="1" applyAlignment="1">
      <alignment horizontal="center" vertical="center" wrapText="1"/>
    </xf>
    <xf numFmtId="167" fontId="31" fillId="0" borderId="15" xfId="4" applyNumberFormat="1" applyFont="1" applyFill="1" applyBorder="1" applyAlignment="1">
      <alignment horizontal="center" vertical="center" wrapText="1"/>
    </xf>
    <xf numFmtId="49" fontId="28" fillId="0" borderId="20" xfId="4" applyNumberFormat="1" applyFont="1" applyFill="1" applyBorder="1" applyAlignment="1">
      <alignment horizontal="center" vertical="center" wrapText="1"/>
    </xf>
    <xf numFmtId="0" fontId="28" fillId="0" borderId="9" xfId="4" applyNumberFormat="1" applyFont="1" applyFill="1" applyBorder="1" applyAlignment="1">
      <alignment horizontal="center" vertical="center" wrapText="1"/>
    </xf>
    <xf numFmtId="49" fontId="28" fillId="0" borderId="4" xfId="0" applyNumberFormat="1" applyFont="1" applyFill="1" applyBorder="1" applyAlignment="1" applyProtection="1">
      <alignment horizontal="center" vertical="center"/>
    </xf>
    <xf numFmtId="0" fontId="28" fillId="0" borderId="4" xfId="4" applyNumberFormat="1" applyFont="1" applyFill="1" applyBorder="1" applyAlignment="1">
      <alignment horizontal="left" vertical="center" wrapText="1"/>
    </xf>
    <xf numFmtId="49" fontId="28" fillId="0" borderId="27" xfId="4" applyNumberFormat="1" applyFont="1" applyFill="1" applyBorder="1" applyAlignment="1">
      <alignment horizontal="center" vertical="center" wrapText="1"/>
    </xf>
    <xf numFmtId="166" fontId="28" fillId="0" borderId="3" xfId="4" applyNumberFormat="1" applyFont="1" applyFill="1" applyBorder="1" applyAlignment="1" applyProtection="1">
      <alignment horizontal="center" vertical="center"/>
    </xf>
    <xf numFmtId="167" fontId="28" fillId="0" borderId="8" xfId="4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27" xfId="0" applyNumberFormat="1" applyFont="1" applyFill="1" applyBorder="1" applyAlignment="1" applyProtection="1">
      <alignment horizontal="left" vertical="center" wrapText="1"/>
    </xf>
    <xf numFmtId="49" fontId="28" fillId="0" borderId="5" xfId="0" applyNumberFormat="1" applyFont="1" applyFill="1" applyBorder="1" applyAlignment="1" applyProtection="1">
      <alignment horizontal="center" vertical="center"/>
    </xf>
    <xf numFmtId="49" fontId="28" fillId="0" borderId="6" xfId="0" applyNumberFormat="1" applyFont="1" applyFill="1" applyBorder="1" applyAlignment="1" applyProtection="1">
      <alignment horizontal="center" vertical="center"/>
    </xf>
    <xf numFmtId="0" fontId="28" fillId="0" borderId="47" xfId="0" applyNumberFormat="1" applyFont="1" applyFill="1" applyBorder="1" applyAlignment="1" applyProtection="1">
      <alignment horizontal="left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67" fontId="28" fillId="0" borderId="47" xfId="0" applyNumberFormat="1" applyFont="1" applyFill="1" applyBorder="1" applyAlignment="1" applyProtection="1">
      <alignment horizontal="center" vertical="center"/>
    </xf>
    <xf numFmtId="167" fontId="28" fillId="0" borderId="56" xfId="4" applyNumberFormat="1" applyFont="1" applyFill="1" applyBorder="1" applyAlignment="1" applyProtection="1">
      <alignment horizontal="center" vertical="center"/>
    </xf>
    <xf numFmtId="1" fontId="28" fillId="0" borderId="10" xfId="4" applyNumberFormat="1" applyFont="1" applyFill="1" applyBorder="1" applyAlignment="1" applyProtection="1">
      <alignment horizontal="center" vertical="center"/>
    </xf>
    <xf numFmtId="167" fontId="28" fillId="0" borderId="9" xfId="4" applyNumberFormat="1" applyFont="1" applyFill="1" applyBorder="1" applyAlignment="1" applyProtection="1">
      <alignment horizontal="center" vertical="center"/>
    </xf>
    <xf numFmtId="167" fontId="28" fillId="0" borderId="3" xfId="4" applyNumberFormat="1" applyFont="1" applyFill="1" applyBorder="1" applyAlignment="1" applyProtection="1">
      <alignment horizontal="center" vertical="center"/>
    </xf>
    <xf numFmtId="1" fontId="28" fillId="0" borderId="6" xfId="4" applyNumberFormat="1" applyFont="1" applyFill="1" applyBorder="1" applyAlignment="1" applyProtection="1">
      <alignment horizontal="center" vertical="center"/>
    </xf>
    <xf numFmtId="1" fontId="28" fillId="0" borderId="71" xfId="0" applyNumberFormat="1" applyFont="1" applyFill="1" applyBorder="1" applyAlignment="1" applyProtection="1">
      <alignment horizontal="center" vertical="center"/>
    </xf>
    <xf numFmtId="167" fontId="28" fillId="0" borderId="6" xfId="0" applyNumberFormat="1" applyFont="1" applyFill="1" applyBorder="1" applyAlignment="1" applyProtection="1">
      <alignment horizontal="center" vertical="center"/>
    </xf>
    <xf numFmtId="167" fontId="28" fillId="0" borderId="42" xfId="0" applyNumberFormat="1" applyFont="1" applyFill="1" applyBorder="1" applyAlignment="1" applyProtection="1">
      <alignment horizontal="center" vertical="center"/>
    </xf>
    <xf numFmtId="49" fontId="28" fillId="0" borderId="55" xfId="0" applyNumberFormat="1" applyFont="1" applyFill="1" applyBorder="1" applyAlignment="1" applyProtection="1">
      <alignment horizontal="center" vertical="center"/>
    </xf>
    <xf numFmtId="49" fontId="28" fillId="0" borderId="58" xfId="0" applyNumberFormat="1" applyFont="1" applyFill="1" applyBorder="1" applyAlignment="1" applyProtection="1">
      <alignment horizontal="center" vertical="center"/>
    </xf>
    <xf numFmtId="49" fontId="28" fillId="0" borderId="24" xfId="0" applyNumberFormat="1" applyFont="1" applyFill="1" applyBorder="1" applyAlignment="1" applyProtection="1">
      <alignment horizontal="center" vertical="center"/>
    </xf>
    <xf numFmtId="171" fontId="35" fillId="0" borderId="11" xfId="0" applyNumberFormat="1" applyFont="1" applyFill="1" applyBorder="1" applyAlignment="1" applyProtection="1">
      <alignment horizontal="center" vertical="center"/>
    </xf>
    <xf numFmtId="1" fontId="28" fillId="0" borderId="41" xfId="0" applyNumberFormat="1" applyFont="1" applyFill="1" applyBorder="1" applyAlignment="1" applyProtection="1">
      <alignment horizontal="center" vertical="center"/>
    </xf>
    <xf numFmtId="167" fontId="28" fillId="0" borderId="5" xfId="0" applyNumberFormat="1" applyFont="1" applyFill="1" applyBorder="1" applyAlignment="1" applyProtection="1">
      <alignment horizontal="center" vertical="center"/>
    </xf>
    <xf numFmtId="167" fontId="28" fillId="0" borderId="31" xfId="0" applyNumberFormat="1" applyFont="1" applyFill="1" applyBorder="1" applyAlignment="1" applyProtection="1">
      <alignment horizontal="center" vertical="center"/>
    </xf>
    <xf numFmtId="167" fontId="28" fillId="0" borderId="35" xfId="4" applyNumberFormat="1" applyFont="1" applyFill="1" applyBorder="1" applyAlignment="1" applyProtection="1">
      <alignment horizontal="center" vertical="center"/>
    </xf>
    <xf numFmtId="1" fontId="28" fillId="0" borderId="102" xfId="0" applyNumberFormat="1" applyFont="1" applyFill="1" applyBorder="1" applyAlignment="1">
      <alignment horizontal="center" vertical="center" wrapText="1"/>
    </xf>
    <xf numFmtId="1" fontId="28" fillId="0" borderId="103" xfId="0" applyNumberFormat="1" applyFont="1" applyFill="1" applyBorder="1" applyAlignment="1" applyProtection="1">
      <alignment horizontal="center" vertical="center"/>
    </xf>
    <xf numFmtId="167" fontId="28" fillId="0" borderId="38" xfId="0" applyNumberFormat="1" applyFont="1" applyFill="1" applyBorder="1" applyAlignment="1" applyProtection="1">
      <alignment horizontal="center" vertical="center"/>
    </xf>
    <xf numFmtId="49" fontId="28" fillId="0" borderId="50" xfId="0" applyNumberFormat="1" applyFont="1" applyFill="1" applyBorder="1" applyAlignment="1" applyProtection="1">
      <alignment horizontal="center" vertical="center"/>
    </xf>
    <xf numFmtId="49" fontId="28" fillId="0" borderId="49" xfId="0" applyNumberFormat="1" applyFont="1" applyFill="1" applyBorder="1" applyAlignment="1" applyProtection="1">
      <alignment horizontal="center" vertical="center"/>
    </xf>
    <xf numFmtId="167" fontId="28" fillId="0" borderId="30" xfId="0" applyNumberFormat="1" applyFont="1" applyFill="1" applyBorder="1" applyAlignment="1" applyProtection="1">
      <alignment horizontal="center" vertical="center"/>
    </xf>
    <xf numFmtId="0" fontId="28" fillId="0" borderId="5" xfId="4" applyFont="1" applyFill="1" applyBorder="1" applyAlignment="1">
      <alignment horizontal="center" vertical="center" wrapText="1"/>
    </xf>
    <xf numFmtId="167" fontId="28" fillId="0" borderId="5" xfId="4" applyNumberFormat="1" applyFont="1" applyFill="1" applyBorder="1" applyAlignment="1" applyProtection="1">
      <alignment horizontal="center" vertical="center"/>
    </xf>
    <xf numFmtId="1" fontId="28" fillId="0" borderId="34" xfId="0" applyNumberFormat="1" applyFont="1" applyFill="1" applyBorder="1" applyAlignment="1" applyProtection="1">
      <alignment horizontal="center" vertical="center"/>
    </xf>
    <xf numFmtId="167" fontId="28" fillId="0" borderId="103" xfId="4" applyNumberFormat="1" applyFont="1" applyFill="1" applyBorder="1" applyAlignment="1" applyProtection="1">
      <alignment horizontal="center" vertical="center"/>
    </xf>
    <xf numFmtId="167" fontId="28" fillId="0" borderId="6" xfId="4" applyNumberFormat="1" applyFont="1" applyFill="1" applyBorder="1" applyAlignment="1" applyProtection="1">
      <alignment horizontal="center" vertical="center"/>
    </xf>
    <xf numFmtId="1" fontId="28" fillId="0" borderId="103" xfId="4" applyNumberFormat="1" applyFont="1" applyFill="1" applyBorder="1" applyAlignment="1" applyProtection="1">
      <alignment horizontal="center" vertical="center"/>
    </xf>
    <xf numFmtId="1" fontId="28" fillId="0" borderId="42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>
      <alignment horizontal="left" vertical="center" wrapText="1"/>
    </xf>
    <xf numFmtId="171" fontId="28" fillId="0" borderId="73" xfId="0" applyNumberFormat="1" applyFont="1" applyFill="1" applyBorder="1" applyAlignment="1" applyProtection="1">
      <alignment horizontal="left" vertical="center" wrapText="1"/>
    </xf>
    <xf numFmtId="171" fontId="10" fillId="0" borderId="83" xfId="0" applyNumberFormat="1" applyFont="1" applyFill="1" applyBorder="1" applyAlignment="1" applyProtection="1">
      <alignment horizontal="center" vertical="center"/>
    </xf>
    <xf numFmtId="171" fontId="10" fillId="0" borderId="85" xfId="0" applyNumberFormat="1" applyFont="1" applyFill="1" applyBorder="1" applyAlignment="1" applyProtection="1">
      <alignment horizontal="center" vertical="center"/>
    </xf>
    <xf numFmtId="171" fontId="10" fillId="0" borderId="104" xfId="0" applyNumberFormat="1" applyFont="1" applyFill="1" applyBorder="1" applyAlignment="1" applyProtection="1">
      <alignment horizontal="center" vertical="center"/>
    </xf>
    <xf numFmtId="167" fontId="28" fillId="0" borderId="72" xfId="0" applyNumberFormat="1" applyFont="1" applyFill="1" applyBorder="1" applyAlignment="1" applyProtection="1">
      <alignment horizontal="center" vertical="center"/>
    </xf>
    <xf numFmtId="171" fontId="28" fillId="0" borderId="72" xfId="0" applyNumberFormat="1" applyFont="1" applyFill="1" applyBorder="1" applyAlignment="1" applyProtection="1">
      <alignment horizontal="center" vertical="center"/>
    </xf>
    <xf numFmtId="0" fontId="28" fillId="0" borderId="83" xfId="0" applyFont="1" applyFill="1" applyBorder="1" applyAlignment="1">
      <alignment horizontal="center" vertical="center" wrapText="1"/>
    </xf>
    <xf numFmtId="0" fontId="28" fillId="0" borderId="85" xfId="0" applyFont="1" applyFill="1" applyBorder="1" applyAlignment="1">
      <alignment horizontal="left" vertical="top" wrapText="1"/>
    </xf>
    <xf numFmtId="0" fontId="28" fillId="0" borderId="86" xfId="4" applyFont="1" applyFill="1" applyBorder="1" applyAlignment="1">
      <alignment horizontal="center" vertical="center" wrapText="1"/>
    </xf>
    <xf numFmtId="0" fontId="28" fillId="0" borderId="84" xfId="0" applyFont="1" applyFill="1" applyBorder="1" applyAlignment="1">
      <alignment horizontal="left" vertical="top" wrapText="1"/>
    </xf>
    <xf numFmtId="0" fontId="28" fillId="0" borderId="73" xfId="0" applyFont="1" applyFill="1" applyBorder="1" applyAlignment="1">
      <alignment horizontal="left" vertical="top" wrapText="1"/>
    </xf>
    <xf numFmtId="0" fontId="28" fillId="0" borderId="104" xfId="0" applyFont="1" applyFill="1" applyBorder="1" applyAlignment="1">
      <alignment horizontal="left" vertical="top" wrapText="1"/>
    </xf>
    <xf numFmtId="0" fontId="28" fillId="0" borderId="83" xfId="0" applyFont="1" applyFill="1" applyBorder="1" applyAlignment="1">
      <alignment horizontal="left" vertical="top" wrapText="1"/>
    </xf>
    <xf numFmtId="0" fontId="28" fillId="0" borderId="86" xfId="0" applyFont="1" applyFill="1" applyBorder="1" applyAlignment="1">
      <alignment horizontal="left" vertical="top" wrapText="1"/>
    </xf>
    <xf numFmtId="49" fontId="28" fillId="0" borderId="23" xfId="0" applyNumberFormat="1" applyFont="1" applyFill="1" applyBorder="1" applyAlignment="1" applyProtection="1">
      <alignment horizontal="center" vertical="center"/>
    </xf>
    <xf numFmtId="171" fontId="28" fillId="0" borderId="2" xfId="0" applyNumberFormat="1" applyFont="1" applyFill="1" applyBorder="1" applyAlignment="1" applyProtection="1">
      <alignment horizontal="left" vertical="top" wrapText="1"/>
    </xf>
    <xf numFmtId="171" fontId="28" fillId="0" borderId="5" xfId="0" applyNumberFormat="1" applyFont="1" applyFill="1" applyBorder="1" applyAlignment="1" applyProtection="1">
      <alignment horizontal="center" vertical="center"/>
    </xf>
    <xf numFmtId="171" fontId="10" fillId="0" borderId="3" xfId="0" applyNumberFormat="1" applyFont="1" applyFill="1" applyBorder="1" applyAlignment="1" applyProtection="1">
      <alignment horizontal="center" vertical="center"/>
    </xf>
    <xf numFmtId="171" fontId="10" fillId="0" borderId="6" xfId="0" applyNumberFormat="1" applyFont="1" applyFill="1" applyBorder="1" applyAlignment="1" applyProtection="1">
      <alignment horizontal="center" vertical="center"/>
    </xf>
    <xf numFmtId="171" fontId="28" fillId="0" borderId="23" xfId="0" applyNumberFormat="1" applyFont="1" applyFill="1" applyBorder="1" applyAlignment="1" applyProtection="1">
      <alignment horizontal="center" vertical="center"/>
    </xf>
    <xf numFmtId="0" fontId="28" fillId="0" borderId="23" xfId="0" applyFont="1" applyFill="1" applyBorder="1" applyAlignment="1">
      <alignment horizontal="left" vertical="top" wrapText="1"/>
    </xf>
    <xf numFmtId="49" fontId="28" fillId="0" borderId="34" xfId="0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left" vertical="top" wrapText="1"/>
    </xf>
    <xf numFmtId="1" fontId="28" fillId="0" borderId="2" xfId="0" applyNumberFormat="1" applyFont="1" applyFill="1" applyBorder="1" applyAlignment="1" applyProtection="1">
      <alignment horizontal="center" vertical="center"/>
    </xf>
    <xf numFmtId="49" fontId="28" fillId="0" borderId="26" xfId="0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>
      <alignment horizontal="center" vertical="center" wrapText="1"/>
    </xf>
    <xf numFmtId="167" fontId="28" fillId="0" borderId="2" xfId="0" applyNumberFormat="1" applyFont="1" applyFill="1" applyBorder="1" applyAlignment="1" applyProtection="1">
      <alignment horizontal="center" vertical="center"/>
    </xf>
    <xf numFmtId="167" fontId="28" fillId="0" borderId="105" xfId="0" applyNumberFormat="1" applyFont="1" applyFill="1" applyBorder="1" applyAlignment="1" applyProtection="1">
      <alignment horizontal="center" vertical="center"/>
    </xf>
    <xf numFmtId="0" fontId="28" fillId="0" borderId="55" xfId="0" applyFont="1" applyFill="1" applyBorder="1" applyAlignment="1">
      <alignment horizontal="left" vertical="top" wrapText="1"/>
    </xf>
    <xf numFmtId="1" fontId="28" fillId="0" borderId="8" xfId="0" applyNumberFormat="1" applyFont="1" applyFill="1" applyBorder="1" applyAlignment="1" applyProtection="1">
      <alignment horizontal="center" vertical="center"/>
    </xf>
    <xf numFmtId="1" fontId="28" fillId="0" borderId="55" xfId="0" applyNumberFormat="1" applyFont="1" applyFill="1" applyBorder="1" applyAlignment="1" applyProtection="1">
      <alignment horizontal="center" vertical="center"/>
    </xf>
    <xf numFmtId="49" fontId="28" fillId="0" borderId="77" xfId="0" applyNumberFormat="1" applyFont="1" applyFill="1" applyBorder="1" applyAlignment="1" applyProtection="1">
      <alignment horizontal="center" vertical="center"/>
    </xf>
    <xf numFmtId="1" fontId="28" fillId="0" borderId="26" xfId="4" applyNumberFormat="1" applyFont="1" applyFill="1" applyBorder="1" applyAlignment="1">
      <alignment horizontal="center" vertical="center" wrapText="1"/>
    </xf>
    <xf numFmtId="49" fontId="10" fillId="0" borderId="12" xfId="4" applyNumberFormat="1" applyFont="1" applyFill="1" applyBorder="1" applyAlignment="1" applyProtection="1">
      <alignment horizontal="center" vertical="center"/>
    </xf>
    <xf numFmtId="172" fontId="28" fillId="0" borderId="28" xfId="4" applyNumberFormat="1" applyFont="1" applyFill="1" applyBorder="1" applyAlignment="1" applyProtection="1">
      <alignment horizontal="center" vertical="center"/>
    </xf>
    <xf numFmtId="171" fontId="28" fillId="0" borderId="42" xfId="4" applyNumberFormat="1" applyFont="1" applyFill="1" applyBorder="1" applyAlignment="1" applyProtection="1">
      <alignment horizontal="center" vertical="center"/>
    </xf>
    <xf numFmtId="171" fontId="28" fillId="0" borderId="3" xfId="4" applyNumberFormat="1" applyFont="1" applyFill="1" applyBorder="1" applyAlignment="1" applyProtection="1">
      <alignment horizontal="center" vertical="center"/>
    </xf>
    <xf numFmtId="0" fontId="28" fillId="0" borderId="6" xfId="4" applyNumberFormat="1" applyFont="1" applyFill="1" applyBorder="1" applyAlignment="1" applyProtection="1">
      <alignment horizontal="center" vertical="center"/>
    </xf>
    <xf numFmtId="172" fontId="28" fillId="0" borderId="3" xfId="4" applyNumberFormat="1" applyFont="1" applyFill="1" applyBorder="1" applyAlignment="1" applyProtection="1">
      <alignment horizontal="center" vertical="center" wrapText="1"/>
    </xf>
    <xf numFmtId="170" fontId="10" fillId="0" borderId="2" xfId="4" applyNumberFormat="1" applyFont="1" applyFill="1" applyBorder="1" applyAlignment="1" applyProtection="1">
      <alignment vertical="center"/>
    </xf>
    <xf numFmtId="167" fontId="28" fillId="0" borderId="42" xfId="4" applyNumberFormat="1" applyFont="1" applyFill="1" applyBorder="1" applyAlignment="1">
      <alignment horizontal="center" vertical="center" wrapText="1"/>
    </xf>
    <xf numFmtId="1" fontId="28" fillId="0" borderId="6" xfId="4" applyNumberFormat="1" applyFont="1" applyFill="1" applyBorder="1" applyAlignment="1">
      <alignment horizontal="center" vertical="center" wrapText="1"/>
    </xf>
    <xf numFmtId="171" fontId="10" fillId="0" borderId="12" xfId="4" applyNumberFormat="1" applyFont="1" applyFill="1" applyBorder="1" applyAlignment="1" applyProtection="1">
      <alignment horizontal="left" vertical="center"/>
    </xf>
    <xf numFmtId="49" fontId="10" fillId="0" borderId="28" xfId="4" applyNumberFormat="1" applyFont="1" applyFill="1" applyBorder="1" applyAlignment="1">
      <alignment vertical="center" wrapText="1"/>
    </xf>
    <xf numFmtId="172" fontId="28" fillId="0" borderId="38" xfId="4" applyNumberFormat="1" applyFont="1" applyFill="1" applyBorder="1" applyAlignment="1" applyProtection="1">
      <alignment horizontal="center" vertical="center"/>
    </xf>
    <xf numFmtId="171" fontId="28" fillId="0" borderId="12" xfId="4" applyNumberFormat="1" applyFont="1" applyFill="1" applyBorder="1" applyAlignment="1" applyProtection="1">
      <alignment horizontal="center" vertical="center"/>
    </xf>
    <xf numFmtId="172" fontId="10" fillId="0" borderId="28" xfId="4" applyNumberFormat="1" applyFont="1" applyFill="1" applyBorder="1" applyAlignment="1" applyProtection="1">
      <alignment horizontal="center" vertical="center"/>
    </xf>
    <xf numFmtId="172" fontId="10" fillId="0" borderId="47" xfId="4" applyNumberFormat="1" applyFont="1" applyFill="1" applyBorder="1" applyAlignment="1" applyProtection="1">
      <alignment horizontal="center" vertical="center"/>
    </xf>
    <xf numFmtId="172" fontId="10" fillId="0" borderId="34" xfId="4" applyNumberFormat="1" applyFont="1" applyFill="1" applyBorder="1" applyAlignment="1" applyProtection="1">
      <alignment horizontal="center" vertical="center"/>
    </xf>
    <xf numFmtId="171" fontId="10" fillId="0" borderId="32" xfId="4" applyNumberFormat="1" applyFont="1" applyFill="1" applyBorder="1" applyAlignment="1" applyProtection="1">
      <alignment horizontal="center" vertical="center"/>
    </xf>
    <xf numFmtId="171" fontId="10" fillId="0" borderId="47" xfId="4" applyNumberFormat="1" applyFont="1" applyFill="1" applyBorder="1" applyAlignment="1" applyProtection="1">
      <alignment horizontal="center" vertical="center"/>
    </xf>
    <xf numFmtId="171" fontId="10" fillId="0" borderId="17" xfId="4" applyNumberFormat="1" applyFont="1" applyFill="1" applyBorder="1" applyAlignment="1" applyProtection="1">
      <alignment horizontal="center" vertical="center"/>
    </xf>
    <xf numFmtId="0" fontId="10" fillId="0" borderId="20" xfId="4" applyNumberFormat="1" applyFont="1" applyFill="1" applyBorder="1" applyAlignment="1">
      <alignment horizontal="center" vertical="center" wrapText="1"/>
    </xf>
    <xf numFmtId="172" fontId="10" fillId="0" borderId="12" xfId="4" applyNumberFormat="1" applyFont="1" applyFill="1" applyBorder="1" applyAlignment="1" applyProtection="1">
      <alignment horizontal="center" vertical="center"/>
    </xf>
    <xf numFmtId="170" fontId="32" fillId="0" borderId="32" xfId="4" applyNumberFormat="1" applyFont="1" applyFill="1" applyBorder="1" applyAlignment="1" applyProtection="1">
      <alignment vertical="center"/>
    </xf>
    <xf numFmtId="0" fontId="10" fillId="0" borderId="32" xfId="4" applyNumberFormat="1" applyFont="1" applyFill="1" applyBorder="1" applyAlignment="1" applyProtection="1">
      <alignment horizontal="center" vertical="center"/>
    </xf>
    <xf numFmtId="172" fontId="10" fillId="0" borderId="17" xfId="4" applyNumberFormat="1" applyFont="1" applyFill="1" applyBorder="1" applyAlignment="1" applyProtection="1">
      <alignment horizontal="center" vertical="center"/>
    </xf>
    <xf numFmtId="0" fontId="10" fillId="0" borderId="22" xfId="4" applyFont="1" applyFill="1" applyBorder="1" applyAlignment="1">
      <alignment horizontal="center" vertical="center" wrapText="1"/>
    </xf>
    <xf numFmtId="171" fontId="10" fillId="0" borderId="45" xfId="4" applyNumberFormat="1" applyFont="1" applyFill="1" applyBorder="1" applyAlignment="1" applyProtection="1">
      <alignment horizontal="center" vertical="center"/>
    </xf>
    <xf numFmtId="171" fontId="10" fillId="0" borderId="13" xfId="4" applyNumberFormat="1" applyFont="1" applyFill="1" applyBorder="1" applyAlignment="1" applyProtection="1">
      <alignment horizontal="center" vertical="center"/>
    </xf>
    <xf numFmtId="171" fontId="10" fillId="0" borderId="86" xfId="4" applyNumberFormat="1" applyFont="1" applyFill="1" applyBorder="1" applyAlignment="1" applyProtection="1">
      <alignment horizontal="center" vertical="center"/>
    </xf>
    <xf numFmtId="0" fontId="10" fillId="0" borderId="28" xfId="4" applyNumberFormat="1" applyFont="1" applyFill="1" applyBorder="1" applyAlignment="1" applyProtection="1">
      <alignment horizontal="center" vertical="center"/>
    </xf>
    <xf numFmtId="0" fontId="10" fillId="0" borderId="18" xfId="4" applyFont="1" applyFill="1" applyBorder="1" applyAlignment="1">
      <alignment horizontal="center" vertical="center" wrapText="1"/>
    </xf>
    <xf numFmtId="0" fontId="32" fillId="0" borderId="31" xfId="4" applyNumberFormat="1" applyFont="1" applyFill="1" applyBorder="1" applyAlignment="1" applyProtection="1">
      <alignment vertical="center"/>
    </xf>
    <xf numFmtId="0" fontId="32" fillId="0" borderId="30" xfId="4" applyNumberFormat="1" applyFont="1" applyFill="1" applyBorder="1" applyAlignment="1" applyProtection="1">
      <alignment vertical="center"/>
    </xf>
    <xf numFmtId="170" fontId="32" fillId="0" borderId="31" xfId="4" applyNumberFormat="1" applyFont="1" applyFill="1" applyBorder="1" applyAlignment="1" applyProtection="1">
      <alignment vertical="center"/>
    </xf>
    <xf numFmtId="0" fontId="10" fillId="0" borderId="62" xfId="4" applyNumberFormat="1" applyFont="1" applyFill="1" applyBorder="1" applyAlignment="1" applyProtection="1">
      <alignment horizontal="center" vertical="center"/>
    </xf>
    <xf numFmtId="0" fontId="10" fillId="0" borderId="37" xfId="4" applyNumberFormat="1" applyFont="1" applyFill="1" applyBorder="1" applyAlignment="1" applyProtection="1">
      <alignment horizontal="center" vertical="center"/>
    </xf>
    <xf numFmtId="0" fontId="10" fillId="0" borderId="37" xfId="4" applyNumberFormat="1" applyFont="1" applyFill="1" applyBorder="1" applyAlignment="1">
      <alignment horizontal="center" vertical="center" wrapText="1"/>
    </xf>
    <xf numFmtId="49" fontId="10" fillId="0" borderId="20" xfId="4" applyNumberFormat="1" applyFont="1" applyFill="1" applyBorder="1" applyAlignment="1">
      <alignment horizontal="center" vertical="center" wrapText="1"/>
    </xf>
    <xf numFmtId="167" fontId="28" fillId="0" borderId="2" xfId="4" applyNumberFormat="1" applyFont="1" applyFill="1" applyBorder="1" applyAlignment="1">
      <alignment horizontal="center" vertical="center" wrapText="1"/>
    </xf>
    <xf numFmtId="0" fontId="28" fillId="0" borderId="50" xfId="4" applyFont="1" applyFill="1" applyBorder="1" applyAlignment="1">
      <alignment horizontal="center" vertical="center" wrapText="1"/>
    </xf>
    <xf numFmtId="49" fontId="28" fillId="0" borderId="58" xfId="4" applyNumberFormat="1" applyFont="1" applyFill="1" applyBorder="1" applyAlignment="1">
      <alignment horizontal="center" vertical="center" wrapText="1"/>
    </xf>
    <xf numFmtId="170" fontId="28" fillId="0" borderId="49" xfId="4" applyNumberFormat="1" applyFont="1" applyFill="1" applyBorder="1" applyAlignment="1" applyProtection="1">
      <alignment horizontal="center" vertical="center"/>
    </xf>
    <xf numFmtId="0" fontId="10" fillId="0" borderId="106" xfId="0" applyFont="1" applyFill="1" applyBorder="1" applyAlignment="1">
      <alignment horizontal="center" vertical="center" wrapText="1"/>
    </xf>
    <xf numFmtId="0" fontId="28" fillId="0" borderId="49" xfId="4" applyFont="1" applyFill="1" applyBorder="1" applyAlignment="1">
      <alignment horizontal="center" vertical="center" wrapText="1"/>
    </xf>
    <xf numFmtId="0" fontId="31" fillId="0" borderId="50" xfId="4" applyFont="1" applyFill="1" applyBorder="1" applyAlignment="1">
      <alignment horizontal="center" vertical="center" wrapText="1"/>
    </xf>
    <xf numFmtId="0" fontId="31" fillId="0" borderId="53" xfId="4" applyFont="1" applyFill="1" applyBorder="1" applyAlignment="1">
      <alignment horizontal="center" vertical="center" wrapText="1"/>
    </xf>
    <xf numFmtId="0" fontId="31" fillId="0" borderId="54" xfId="4" applyFont="1" applyFill="1" applyBorder="1" applyAlignment="1">
      <alignment horizontal="center" vertical="center" wrapText="1"/>
    </xf>
    <xf numFmtId="170" fontId="31" fillId="0" borderId="49" xfId="4" applyNumberFormat="1" applyFont="1" applyFill="1" applyBorder="1" applyAlignment="1" applyProtection="1">
      <alignment horizontal="center" vertical="center"/>
    </xf>
    <xf numFmtId="49" fontId="28" fillId="0" borderId="17" xfId="4" applyNumberFormat="1" applyFont="1" applyFill="1" applyBorder="1" applyAlignment="1">
      <alignment horizontal="left" vertical="center" wrapText="1"/>
    </xf>
    <xf numFmtId="49" fontId="28" fillId="0" borderId="21" xfId="4" applyNumberFormat="1" applyFont="1" applyFill="1" applyBorder="1" applyAlignment="1">
      <alignment horizontal="center" vertical="center" wrapText="1"/>
    </xf>
    <xf numFmtId="170" fontId="28" fillId="0" borderId="20" xfId="4" applyNumberFormat="1" applyFont="1" applyFill="1" applyBorder="1" applyAlignment="1" applyProtection="1">
      <alignment horizontal="center" vertical="center"/>
    </xf>
    <xf numFmtId="0" fontId="10" fillId="0" borderId="90" xfId="4" applyFont="1" applyFill="1" applyBorder="1" applyAlignment="1">
      <alignment horizontal="center" vertical="center" wrapText="1"/>
    </xf>
    <xf numFmtId="0" fontId="10" fillId="0" borderId="20" xfId="4" applyFont="1" applyFill="1" applyBorder="1" applyAlignment="1">
      <alignment horizontal="center" vertical="center" wrapText="1"/>
    </xf>
    <xf numFmtId="170" fontId="10" fillId="0" borderId="20" xfId="4" applyNumberFormat="1" applyFont="1" applyFill="1" applyBorder="1" applyAlignment="1" applyProtection="1">
      <alignment horizontal="center" vertical="center"/>
    </xf>
    <xf numFmtId="0" fontId="42" fillId="0" borderId="1" xfId="0" applyFont="1" applyFill="1" applyBorder="1"/>
    <xf numFmtId="0" fontId="2" fillId="0" borderId="1" xfId="0" applyFont="1" applyFill="1" applyBorder="1" applyAlignment="1">
      <alignment wrapText="1"/>
    </xf>
    <xf numFmtId="49" fontId="47" fillId="0" borderId="0" xfId="3" applyNumberFormat="1" applyFont="1" applyFill="1" applyBorder="1" applyAlignment="1">
      <alignment horizontal="center"/>
    </xf>
    <xf numFmtId="0" fontId="51" fillId="0" borderId="0" xfId="3" applyNumberFormat="1" applyFont="1" applyFill="1" applyBorder="1" applyAlignment="1">
      <alignment horizontal="center"/>
    </xf>
    <xf numFmtId="49" fontId="51" fillId="0" borderId="0" xfId="3" applyNumberFormat="1" applyFont="1" applyFill="1" applyBorder="1" applyAlignment="1">
      <alignment horizontal="center"/>
    </xf>
    <xf numFmtId="49" fontId="51" fillId="2" borderId="0" xfId="3" applyNumberFormat="1" applyFont="1" applyFill="1" applyBorder="1" applyAlignment="1">
      <alignment horizontal="center" wrapText="1"/>
    </xf>
    <xf numFmtId="49" fontId="51" fillId="2" borderId="0" xfId="3" applyNumberFormat="1" applyFont="1" applyFill="1" applyBorder="1" applyAlignment="1">
      <alignment horizontal="center"/>
    </xf>
    <xf numFmtId="0" fontId="52" fillId="0" borderId="0" xfId="3" applyNumberFormat="1" applyFont="1" applyFill="1" applyBorder="1" applyAlignment="1">
      <alignment horizontal="center"/>
    </xf>
    <xf numFmtId="0" fontId="51" fillId="2" borderId="0" xfId="3" applyNumberFormat="1" applyFont="1" applyFill="1" applyBorder="1" applyAlignment="1">
      <alignment horizontal="center"/>
    </xf>
    <xf numFmtId="49" fontId="49" fillId="0" borderId="0" xfId="3" applyNumberFormat="1" applyFont="1" applyFill="1" applyBorder="1" applyAlignment="1">
      <alignment horizontal="center"/>
    </xf>
    <xf numFmtId="0" fontId="49" fillId="0" borderId="0" xfId="3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wrapText="1"/>
    </xf>
    <xf numFmtId="0" fontId="2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1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top" wrapText="1"/>
    </xf>
    <xf numFmtId="0" fontId="20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textRotation="90"/>
    </xf>
    <xf numFmtId="0" fontId="10" fillId="0" borderId="17" xfId="0" applyFont="1" applyBorder="1" applyAlignment="1">
      <alignment horizontal="center" vertical="center" textRotation="90"/>
    </xf>
    <xf numFmtId="0" fontId="10" fillId="0" borderId="48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2" fillId="0" borderId="11" xfId="1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58" xfId="0" applyFont="1" applyBorder="1" applyAlignment="1">
      <alignment horizontal="center" vertical="center" wrapText="1"/>
    </xf>
    <xf numFmtId="0" fontId="29" fillId="0" borderId="53" xfId="0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0" fontId="25" fillId="0" borderId="64" xfId="0" applyFont="1" applyFill="1" applyBorder="1" applyAlignment="1">
      <alignment horizontal="center" vertical="center" wrapText="1"/>
    </xf>
    <xf numFmtId="0" fontId="24" fillId="0" borderId="65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18" fillId="0" borderId="24" xfId="1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vertical="center" wrapText="1"/>
    </xf>
    <xf numFmtId="0" fontId="30" fillId="0" borderId="65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66" xfId="0" applyFont="1" applyFill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56" xfId="1" applyFont="1" applyBorder="1" applyAlignment="1">
      <alignment horizontal="center" vertical="center" wrapText="1"/>
    </xf>
    <xf numFmtId="0" fontId="28" fillId="0" borderId="57" xfId="1" applyFont="1" applyBorder="1" applyAlignment="1">
      <alignment horizontal="center" vertical="center" wrapText="1"/>
    </xf>
    <xf numFmtId="0" fontId="28" fillId="0" borderId="39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58" xfId="1" applyFont="1" applyBorder="1" applyAlignment="1">
      <alignment horizontal="center" vertical="center" wrapText="1"/>
    </xf>
    <xf numFmtId="0" fontId="28" fillId="0" borderId="53" xfId="1" applyFont="1" applyBorder="1" applyAlignment="1">
      <alignment horizontal="center" vertical="center" wrapText="1"/>
    </xf>
    <xf numFmtId="0" fontId="28" fillId="0" borderId="54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6" xfId="0" applyFont="1" applyBorder="1" applyAlignment="1">
      <alignment wrapText="1"/>
    </xf>
    <xf numFmtId="0" fontId="24" fillId="0" borderId="57" xfId="0" applyFont="1" applyBorder="1" applyAlignment="1">
      <alignment wrapText="1"/>
    </xf>
    <xf numFmtId="0" fontId="24" fillId="0" borderId="39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5" xfId="0" applyFont="1" applyBorder="1" applyAlignment="1">
      <alignment wrapText="1"/>
    </xf>
    <xf numFmtId="0" fontId="24" fillId="0" borderId="58" xfId="0" applyFont="1" applyBorder="1" applyAlignment="1">
      <alignment wrapText="1"/>
    </xf>
    <xf numFmtId="0" fontId="24" fillId="0" borderId="53" xfId="0" applyFont="1" applyBorder="1" applyAlignment="1">
      <alignment wrapText="1"/>
    </xf>
    <xf numFmtId="0" fontId="24" fillId="0" borderId="54" xfId="0" applyFont="1" applyBorder="1" applyAlignment="1">
      <alignment wrapText="1"/>
    </xf>
    <xf numFmtId="0" fontId="25" fillId="0" borderId="33" xfId="0" applyFont="1" applyBorder="1" applyAlignment="1">
      <alignment horizontal="center" wrapText="1"/>
    </xf>
    <xf numFmtId="0" fontId="24" fillId="0" borderId="63" xfId="0" applyFont="1" applyBorder="1" applyAlignment="1">
      <alignment horizontal="center" wrapText="1"/>
    </xf>
    <xf numFmtId="0" fontId="25" fillId="0" borderId="59" xfId="0" applyFont="1" applyBorder="1" applyAlignment="1">
      <alignment horizontal="center" wrapText="1"/>
    </xf>
    <xf numFmtId="0" fontId="24" fillId="0" borderId="60" xfId="0" applyFont="1" applyBorder="1" applyAlignment="1">
      <alignment horizontal="center" wrapText="1"/>
    </xf>
    <xf numFmtId="0" fontId="18" fillId="0" borderId="0" xfId="0" applyFont="1" applyBorder="1" applyAlignment="1">
      <alignment horizontal="center" wrapText="1"/>
    </xf>
    <xf numFmtId="0" fontId="18" fillId="0" borderId="0" xfId="1" applyFont="1" applyAlignment="1">
      <alignment horizontal="center"/>
    </xf>
    <xf numFmtId="0" fontId="27" fillId="0" borderId="11" xfId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5" fillId="0" borderId="1" xfId="1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49" fontId="18" fillId="0" borderId="1" xfId="1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 wrapText="1"/>
    </xf>
    <xf numFmtId="0" fontId="24" fillId="0" borderId="65" xfId="0" applyFont="1" applyBorder="1" applyAlignment="1">
      <alignment horizontal="center" vertical="center" wrapText="1"/>
    </xf>
    <xf numFmtId="0" fontId="24" fillId="0" borderId="63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1" fontId="25" fillId="0" borderId="67" xfId="0" applyNumberFormat="1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" fontId="24" fillId="0" borderId="60" xfId="0" applyNumberFormat="1" applyFont="1" applyBorder="1" applyAlignment="1">
      <alignment horizontal="center" vertical="center" wrapText="1"/>
    </xf>
    <xf numFmtId="49" fontId="25" fillId="0" borderId="1" xfId="1" applyNumberFormat="1" applyFont="1" applyBorder="1" applyAlignment="1">
      <alignment horizontal="center" vertical="center" wrapText="1"/>
    </xf>
    <xf numFmtId="0" fontId="25" fillId="0" borderId="67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5" fillId="0" borderId="24" xfId="1" applyFont="1" applyFill="1" applyBorder="1" applyAlignment="1">
      <alignment horizontal="center" vertical="center" wrapText="1"/>
    </xf>
    <xf numFmtId="0" fontId="25" fillId="0" borderId="67" xfId="0" applyNumberFormat="1" applyFont="1" applyFill="1" applyBorder="1" applyAlignment="1">
      <alignment horizontal="center" vertical="center" wrapText="1"/>
    </xf>
    <xf numFmtId="0" fontId="30" fillId="0" borderId="68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25" fillId="0" borderId="24" xfId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7" xfId="0" applyFont="1" applyBorder="1" applyAlignment="1">
      <alignment vertical="center" wrapText="1"/>
    </xf>
    <xf numFmtId="0" fontId="30" fillId="0" borderId="68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17" fillId="0" borderId="59" xfId="5" applyFont="1" applyBorder="1" applyAlignment="1">
      <alignment horizontal="center" wrapText="1"/>
    </xf>
    <xf numFmtId="0" fontId="29" fillId="0" borderId="68" xfId="5" applyFont="1" applyBorder="1" applyAlignment="1">
      <alignment horizontal="center" wrapText="1"/>
    </xf>
    <xf numFmtId="1" fontId="17" fillId="0" borderId="24" xfId="5" applyNumberFormat="1" applyFont="1" applyBorder="1" applyAlignment="1">
      <alignment horizontal="center" wrapText="1"/>
    </xf>
    <xf numFmtId="1" fontId="29" fillId="0" borderId="29" xfId="5" applyNumberFormat="1" applyFont="1" applyBorder="1" applyAlignment="1">
      <alignment horizontal="center" wrapText="1"/>
    </xf>
    <xf numFmtId="1" fontId="29" fillId="0" borderId="7" xfId="5" applyNumberFormat="1" applyFont="1" applyBorder="1" applyAlignment="1">
      <alignment horizontal="center" wrapText="1"/>
    </xf>
    <xf numFmtId="0" fontId="29" fillId="0" borderId="29" xfId="5" applyFont="1" applyBorder="1" applyAlignment="1">
      <alignment horizontal="center" wrapText="1"/>
    </xf>
    <xf numFmtId="0" fontId="29" fillId="0" borderId="7" xfId="5" applyFont="1" applyBorder="1" applyAlignment="1">
      <alignment horizontal="center" wrapText="1"/>
    </xf>
    <xf numFmtId="0" fontId="17" fillId="0" borderId="1" xfId="5" applyFont="1" applyBorder="1" applyAlignment="1">
      <alignment horizontal="center" wrapText="1"/>
    </xf>
    <xf numFmtId="0" fontId="18" fillId="0" borderId="0" xfId="1" applyFont="1" applyBorder="1" applyAlignment="1">
      <alignment horizontal="center" vertical="center" wrapText="1"/>
    </xf>
    <xf numFmtId="0" fontId="24" fillId="0" borderId="0" xfId="0" applyFont="1" applyBorder="1" applyAlignment="1">
      <alignment wrapText="1"/>
    </xf>
    <xf numFmtId="0" fontId="24" fillId="0" borderId="0" xfId="1" applyFont="1" applyBorder="1" applyAlignment="1">
      <alignment horizontal="right" vertical="center" wrapText="1"/>
    </xf>
    <xf numFmtId="0" fontId="4" fillId="0" borderId="0" xfId="1" applyBorder="1" applyAlignment="1">
      <alignment vertical="center" wrapText="1"/>
    </xf>
    <xf numFmtId="0" fontId="25" fillId="0" borderId="0" xfId="1" applyFont="1" applyBorder="1" applyAlignment="1">
      <alignment horizontal="center" vertical="center" wrapText="1"/>
    </xf>
    <xf numFmtId="0" fontId="4" fillId="0" borderId="24" xfId="1" applyBorder="1" applyAlignment="1">
      <alignment horizontal="center" wrapText="1"/>
    </xf>
    <xf numFmtId="0" fontId="4" fillId="0" borderId="7" xfId="1" applyBorder="1" applyAlignment="1">
      <alignment horizontal="center" wrapText="1"/>
    </xf>
    <xf numFmtId="0" fontId="17" fillId="0" borderId="68" xfId="5" applyFont="1" applyBorder="1" applyAlignment="1">
      <alignment horizontal="center" wrapText="1"/>
    </xf>
    <xf numFmtId="0" fontId="29" fillId="0" borderId="60" xfId="5" applyFont="1" applyBorder="1" applyAlignment="1">
      <alignment horizont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9" xfId="5" applyFont="1" applyBorder="1" applyAlignment="1">
      <alignment wrapText="1"/>
    </xf>
    <xf numFmtId="0" fontId="17" fillId="0" borderId="7" xfId="5" applyFont="1" applyBorder="1" applyAlignment="1">
      <alignment wrapText="1"/>
    </xf>
    <xf numFmtId="0" fontId="17" fillId="0" borderId="59" xfId="5" applyFont="1" applyBorder="1" applyAlignment="1">
      <alignment horizontal="center" vertical="center" wrapText="1"/>
    </xf>
    <xf numFmtId="0" fontId="29" fillId="0" borderId="68" xfId="5" applyFont="1" applyBorder="1" applyAlignment="1">
      <alignment horizontal="center" vertical="center" wrapText="1"/>
    </xf>
    <xf numFmtId="1" fontId="17" fillId="0" borderId="24" xfId="5" applyNumberFormat="1" applyFont="1" applyBorder="1" applyAlignment="1">
      <alignment horizontal="center" vertical="center" wrapText="1"/>
    </xf>
    <xf numFmtId="1" fontId="29" fillId="0" borderId="29" xfId="5" applyNumberFormat="1" applyFont="1" applyBorder="1" applyAlignment="1">
      <alignment horizontal="center" vertical="center" wrapText="1"/>
    </xf>
    <xf numFmtId="1" fontId="29" fillId="0" borderId="7" xfId="5" applyNumberFormat="1" applyFont="1" applyBorder="1" applyAlignment="1">
      <alignment horizontal="center" vertical="center" wrapText="1"/>
    </xf>
    <xf numFmtId="0" fontId="29" fillId="0" borderId="29" xfId="5" applyFont="1" applyBorder="1" applyAlignment="1">
      <alignment horizontal="center" vertical="center" wrapText="1"/>
    </xf>
    <xf numFmtId="0" fontId="29" fillId="0" borderId="7" xfId="5" applyFont="1" applyBorder="1" applyAlignment="1">
      <alignment horizontal="center" vertical="center" wrapText="1"/>
    </xf>
    <xf numFmtId="0" fontId="17" fillId="0" borderId="24" xfId="5" applyFont="1" applyBorder="1" applyAlignment="1">
      <alignment horizontal="center" vertical="center" wrapText="1"/>
    </xf>
    <xf numFmtId="0" fontId="4" fillId="0" borderId="29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17" fillId="0" borderId="68" xfId="5" applyFont="1" applyBorder="1" applyAlignment="1">
      <alignment horizontal="center" vertical="center" wrapText="1"/>
    </xf>
    <xf numFmtId="0" fontId="29" fillId="0" borderId="60" xfId="5" applyFont="1" applyBorder="1" applyAlignment="1">
      <alignment horizontal="center" vertical="center" wrapText="1"/>
    </xf>
    <xf numFmtId="0" fontId="29" fillId="0" borderId="29" xfId="5" applyFont="1" applyBorder="1" applyAlignment="1">
      <alignment vertical="center" wrapText="1"/>
    </xf>
    <xf numFmtId="0" fontId="29" fillId="0" borderId="7" xfId="5" applyFont="1" applyBorder="1" applyAlignment="1">
      <alignment vertical="center" wrapText="1"/>
    </xf>
    <xf numFmtId="1" fontId="17" fillId="0" borderId="1" xfId="5" applyNumberFormat="1" applyFont="1" applyBorder="1" applyAlignment="1">
      <alignment horizontal="center" wrapText="1"/>
    </xf>
    <xf numFmtId="1" fontId="17" fillId="0" borderId="24" xfId="1" applyNumberFormat="1" applyFont="1" applyBorder="1" applyAlignment="1">
      <alignment horizontal="center" vertical="center" wrapText="1"/>
    </xf>
    <xf numFmtId="1" fontId="17" fillId="0" borderId="29" xfId="5" applyNumberFormat="1" applyFont="1" applyBorder="1" applyAlignment="1">
      <alignment wrapText="1"/>
    </xf>
    <xf numFmtId="1" fontId="17" fillId="0" borderId="7" xfId="5" applyNumberFormat="1" applyFont="1" applyBorder="1" applyAlignment="1">
      <alignment wrapText="1"/>
    </xf>
    <xf numFmtId="1" fontId="17" fillId="0" borderId="68" xfId="5" applyNumberFormat="1" applyFont="1" applyBorder="1" applyAlignment="1">
      <alignment horizontal="center" wrapText="1"/>
    </xf>
    <xf numFmtId="1" fontId="29" fillId="0" borderId="68" xfId="5" applyNumberFormat="1" applyFont="1" applyBorder="1" applyAlignment="1">
      <alignment horizontal="center" wrapText="1"/>
    </xf>
    <xf numFmtId="1" fontId="29" fillId="0" borderId="60" xfId="5" applyNumberFormat="1" applyFont="1" applyBorder="1" applyAlignment="1">
      <alignment horizontal="center" wrapText="1"/>
    </xf>
    <xf numFmtId="0" fontId="17" fillId="0" borderId="1" xfId="1" applyFont="1" applyBorder="1" applyAlignment="1">
      <alignment horizontal="center" vertical="top" wrapText="1"/>
    </xf>
    <xf numFmtId="0" fontId="75" fillId="0" borderId="11" xfId="1" applyFont="1" applyBorder="1" applyAlignment="1">
      <alignment horizontal="center" vertical="center" wrapText="1"/>
    </xf>
    <xf numFmtId="0" fontId="72" fillId="0" borderId="57" xfId="1" applyFont="1" applyBorder="1" applyAlignment="1">
      <alignment horizontal="center" vertical="center" wrapText="1"/>
    </xf>
    <xf numFmtId="0" fontId="72" fillId="0" borderId="39" xfId="1" applyFont="1" applyBorder="1" applyAlignment="1">
      <alignment horizontal="center" vertical="center" wrapText="1"/>
    </xf>
    <xf numFmtId="0" fontId="72" fillId="0" borderId="25" xfId="1" applyFont="1" applyBorder="1" applyAlignment="1">
      <alignment horizontal="center" vertical="center" wrapText="1"/>
    </xf>
    <xf numFmtId="0" fontId="72" fillId="0" borderId="58" xfId="1" applyFont="1" applyBorder="1" applyAlignment="1">
      <alignment horizontal="center" vertical="center" wrapText="1"/>
    </xf>
    <xf numFmtId="0" fontId="72" fillId="0" borderId="5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1" fontId="4" fillId="0" borderId="24" xfId="1" applyNumberFormat="1" applyBorder="1" applyAlignment="1">
      <alignment horizontal="center" wrapText="1"/>
    </xf>
    <xf numFmtId="1" fontId="4" fillId="0" borderId="7" xfId="1" applyNumberFormat="1" applyBorder="1" applyAlignment="1">
      <alignment horizontal="center" wrapText="1"/>
    </xf>
    <xf numFmtId="1" fontId="22" fillId="0" borderId="24" xfId="1" applyNumberFormat="1" applyFont="1" applyBorder="1" applyAlignment="1">
      <alignment horizontal="center" vertical="center" wrapText="1"/>
    </xf>
    <xf numFmtId="1" fontId="17" fillId="0" borderId="65" xfId="5" applyNumberFormat="1" applyFont="1" applyBorder="1" applyAlignment="1">
      <alignment horizontal="center" wrapText="1"/>
    </xf>
    <xf numFmtId="1" fontId="29" fillId="0" borderId="65" xfId="5" applyNumberFormat="1" applyFont="1" applyBorder="1" applyAlignment="1">
      <alignment horizontal="center" wrapText="1"/>
    </xf>
    <xf numFmtId="1" fontId="29" fillId="0" borderId="63" xfId="5" applyNumberFormat="1" applyFont="1" applyBorder="1" applyAlignment="1">
      <alignment horizontal="center" wrapText="1"/>
    </xf>
    <xf numFmtId="0" fontId="28" fillId="0" borderId="11" xfId="1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wrapText="1"/>
    </xf>
    <xf numFmtId="0" fontId="24" fillId="0" borderId="57" xfId="0" applyFont="1" applyFill="1" applyBorder="1" applyAlignment="1">
      <alignment wrapText="1"/>
    </xf>
    <xf numFmtId="0" fontId="24" fillId="0" borderId="39" xfId="0" applyFont="1" applyFill="1" applyBorder="1" applyAlignment="1">
      <alignment wrapText="1"/>
    </xf>
    <xf numFmtId="0" fontId="24" fillId="0" borderId="0" xfId="0" applyFont="1" applyFill="1" applyAlignment="1">
      <alignment wrapText="1"/>
    </xf>
    <xf numFmtId="0" fontId="24" fillId="0" borderId="25" xfId="0" applyFont="1" applyFill="1" applyBorder="1" applyAlignment="1">
      <alignment wrapText="1"/>
    </xf>
    <xf numFmtId="0" fontId="24" fillId="0" borderId="58" xfId="0" applyFont="1" applyFill="1" applyBorder="1" applyAlignment="1">
      <alignment wrapText="1"/>
    </xf>
    <xf numFmtId="0" fontId="24" fillId="0" borderId="53" xfId="0" applyFont="1" applyFill="1" applyBorder="1" applyAlignment="1">
      <alignment wrapText="1"/>
    </xf>
    <xf numFmtId="0" fontId="24" fillId="0" borderId="54" xfId="0" applyFont="1" applyFill="1" applyBorder="1" applyAlignment="1">
      <alignment wrapText="1"/>
    </xf>
    <xf numFmtId="0" fontId="72" fillId="0" borderId="56" xfId="1" applyFont="1" applyBorder="1" applyAlignment="1">
      <alignment horizontal="center" vertical="center" wrapText="1"/>
    </xf>
    <xf numFmtId="0" fontId="72" fillId="0" borderId="0" xfId="1" applyFont="1" applyAlignment="1">
      <alignment horizontal="center" vertical="center" wrapText="1"/>
    </xf>
    <xf numFmtId="0" fontId="72" fillId="0" borderId="53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56" xfId="1" applyFont="1" applyBorder="1" applyAlignment="1">
      <alignment horizontal="center" vertical="center" wrapText="1"/>
    </xf>
    <xf numFmtId="0" fontId="17" fillId="0" borderId="57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58" xfId="1" applyFont="1" applyBorder="1" applyAlignment="1">
      <alignment horizontal="center" vertical="center" wrapText="1"/>
    </xf>
    <xf numFmtId="0" fontId="17" fillId="0" borderId="53" xfId="1" applyFont="1" applyBorder="1" applyAlignment="1">
      <alignment horizontal="center" vertical="center" wrapText="1"/>
    </xf>
    <xf numFmtId="0" fontId="17" fillId="0" borderId="54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23" fillId="0" borderId="88" xfId="1" applyFont="1" applyBorder="1" applyAlignment="1">
      <alignment horizontal="center" vertical="center"/>
    </xf>
    <xf numFmtId="0" fontId="4" fillId="0" borderId="61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23" fillId="0" borderId="14" xfId="1" applyFont="1" applyBorder="1" applyAlignment="1">
      <alignment horizontal="center" vertical="center"/>
    </xf>
    <xf numFmtId="0" fontId="23" fillId="0" borderId="61" xfId="1" applyFont="1" applyBorder="1" applyAlignment="1">
      <alignment horizontal="center" vertical="center"/>
    </xf>
    <xf numFmtId="0" fontId="4" fillId="0" borderId="62" xfId="1" applyBorder="1" applyAlignment="1">
      <alignment horizontal="center" vertical="center"/>
    </xf>
    <xf numFmtId="0" fontId="10" fillId="0" borderId="21" xfId="1" applyFont="1" applyBorder="1" applyAlignment="1">
      <alignment horizontal="center"/>
    </xf>
    <xf numFmtId="0" fontId="10" fillId="0" borderId="90" xfId="1" applyFont="1" applyBorder="1" applyAlignment="1">
      <alignment horizontal="center"/>
    </xf>
    <xf numFmtId="0" fontId="10" fillId="0" borderId="91" xfId="1" applyFont="1" applyBorder="1" applyAlignment="1">
      <alignment horizontal="center"/>
    </xf>
    <xf numFmtId="0" fontId="28" fillId="0" borderId="0" xfId="1" applyFont="1" applyBorder="1" applyAlignment="1">
      <alignment horizontal="center" wrapText="1"/>
    </xf>
    <xf numFmtId="0" fontId="72" fillId="0" borderId="0" xfId="1" applyFont="1" applyAlignment="1">
      <alignment wrapText="1"/>
    </xf>
    <xf numFmtId="0" fontId="73" fillId="0" borderId="0" xfId="1" applyFont="1" applyAlignment="1"/>
    <xf numFmtId="0" fontId="17" fillId="0" borderId="33" xfId="5" applyFont="1" applyBorder="1" applyAlignment="1">
      <alignment horizontal="center" vertical="center" wrapText="1"/>
    </xf>
    <xf numFmtId="0" fontId="29" fillId="0" borderId="65" xfId="5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0" fontId="23" fillId="0" borderId="13" xfId="1" applyFont="1" applyBorder="1" applyAlignment="1">
      <alignment horizontal="center" vertical="center" textRotation="90"/>
    </xf>
    <xf numFmtId="0" fontId="23" fillId="0" borderId="31" xfId="1" applyFont="1" applyBorder="1" applyAlignment="1">
      <alignment horizontal="center" vertical="center" textRotation="90"/>
    </xf>
    <xf numFmtId="0" fontId="23" fillId="0" borderId="88" xfId="1" applyFont="1" applyBorder="1" applyAlignment="1">
      <alignment horizontal="center" vertical="center" wrapText="1"/>
    </xf>
    <xf numFmtId="0" fontId="4" fillId="0" borderId="61" xfId="1" applyBorder="1" applyAlignment="1">
      <alignment horizontal="center" vertical="center" wrapText="1"/>
    </xf>
    <xf numFmtId="0" fontId="4" fillId="0" borderId="88" xfId="1" applyBorder="1" applyAlignment="1">
      <alignment horizontal="center" vertical="center" wrapText="1"/>
    </xf>
    <xf numFmtId="0" fontId="4" fillId="0" borderId="16" xfId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25" fillId="0" borderId="0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25" fillId="0" borderId="0" xfId="1" applyFont="1" applyAlignment="1">
      <alignment horizontal="left" wrapText="1"/>
    </xf>
    <xf numFmtId="0" fontId="4" fillId="0" borderId="0" xfId="1" applyAlignment="1">
      <alignment horizontal="left" wrapText="1"/>
    </xf>
    <xf numFmtId="0" fontId="17" fillId="0" borderId="0" xfId="1" applyFont="1" applyAlignment="1">
      <alignment horizontal="center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17" fillId="0" borderId="0" xfId="1" applyFont="1" applyBorder="1" applyAlignment="1">
      <alignment horizontal="left" vertical="center"/>
    </xf>
    <xf numFmtId="0" fontId="76" fillId="0" borderId="0" xfId="0" applyFont="1" applyBorder="1" applyAlignment="1">
      <alignment horizontal="center"/>
    </xf>
    <xf numFmtId="0" fontId="22" fillId="0" borderId="0" xfId="1" applyFont="1" applyAlignment="1">
      <alignment horizontal="center"/>
    </xf>
    <xf numFmtId="0" fontId="10" fillId="0" borderId="0" xfId="1" applyFont="1" applyAlignment="1">
      <alignment horizontal="left" vertical="top"/>
    </xf>
    <xf numFmtId="49" fontId="10" fillId="0" borderId="47" xfId="4" applyNumberFormat="1" applyFont="1" applyFill="1" applyBorder="1" applyAlignment="1">
      <alignment horizontal="center" vertical="center" wrapText="1"/>
    </xf>
    <xf numFmtId="49" fontId="10" fillId="0" borderId="71" xfId="4" applyNumberFormat="1" applyFont="1" applyFill="1" applyBorder="1" applyAlignment="1">
      <alignment horizontal="center" vertical="center" wrapText="1"/>
    </xf>
    <xf numFmtId="49" fontId="10" fillId="0" borderId="34" xfId="4" applyNumberFormat="1" applyFont="1" applyFill="1" applyBorder="1" applyAlignment="1">
      <alignment horizontal="center" vertical="center" wrapText="1"/>
    </xf>
    <xf numFmtId="49" fontId="10" fillId="0" borderId="28" xfId="4" applyNumberFormat="1" applyFont="1" applyFill="1" applyBorder="1" applyAlignment="1">
      <alignment horizontal="center" vertical="center" wrapText="1"/>
    </xf>
    <xf numFmtId="49" fontId="10" fillId="0" borderId="32" xfId="4" applyNumberFormat="1" applyFont="1" applyFill="1" applyBorder="1" applyAlignment="1">
      <alignment horizontal="center" vertical="center" wrapText="1"/>
    </xf>
    <xf numFmtId="49" fontId="28" fillId="0" borderId="8" xfId="4" applyNumberFormat="1" applyFont="1" applyFill="1" applyBorder="1" applyAlignment="1">
      <alignment horizontal="center" vertical="center" wrapText="1"/>
    </xf>
    <xf numFmtId="49" fontId="28" fillId="0" borderId="2" xfId="4" applyNumberFormat="1" applyFont="1" applyFill="1" applyBorder="1" applyAlignment="1">
      <alignment horizontal="center" vertical="center" wrapText="1"/>
    </xf>
    <xf numFmtId="49" fontId="28" fillId="0" borderId="38" xfId="4" applyNumberFormat="1" applyFont="1" applyFill="1" applyBorder="1" applyAlignment="1">
      <alignment horizontal="center" vertical="center" wrapText="1"/>
    </xf>
    <xf numFmtId="0" fontId="28" fillId="0" borderId="5" xfId="4" applyFont="1" applyFill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 wrapText="1"/>
    </xf>
    <xf numFmtId="0" fontId="28" fillId="0" borderId="6" xfId="4" applyFont="1" applyFill="1" applyBorder="1" applyAlignment="1">
      <alignment horizontal="center" vertical="center" wrapText="1"/>
    </xf>
    <xf numFmtId="171" fontId="28" fillId="0" borderId="43" xfId="4" applyNumberFormat="1" applyFont="1" applyFill="1" applyBorder="1" applyAlignment="1" applyProtection="1">
      <alignment horizontal="center" vertical="center"/>
    </xf>
    <xf numFmtId="171" fontId="28" fillId="0" borderId="40" xfId="4" applyNumberFormat="1" applyFont="1" applyFill="1" applyBorder="1" applyAlignment="1" applyProtection="1">
      <alignment horizontal="center" vertical="center"/>
    </xf>
    <xf numFmtId="171" fontId="28" fillId="0" borderId="76" xfId="4" applyNumberFormat="1" applyFont="1" applyFill="1" applyBorder="1" applyAlignment="1" applyProtection="1">
      <alignment horizontal="center" vertical="center"/>
    </xf>
    <xf numFmtId="49" fontId="10" fillId="0" borderId="32" xfId="4" applyNumberFormat="1" applyFont="1" applyFill="1" applyBorder="1" applyAlignment="1" applyProtection="1">
      <alignment horizontal="center" vertical="center"/>
    </xf>
    <xf numFmtId="170" fontId="10" fillId="0" borderId="24" xfId="4" applyNumberFormat="1" applyFont="1" applyFill="1" applyBorder="1" applyAlignment="1" applyProtection="1">
      <alignment horizontal="center" vertical="center"/>
    </xf>
    <xf numFmtId="170" fontId="10" fillId="0" borderId="29" xfId="4" applyNumberFormat="1" applyFont="1" applyFill="1" applyBorder="1" applyAlignment="1" applyProtection="1">
      <alignment horizontal="center" vertical="center"/>
    </xf>
    <xf numFmtId="170" fontId="10" fillId="0" borderId="7" xfId="4" applyNumberFormat="1" applyFont="1" applyFill="1" applyBorder="1" applyAlignment="1" applyProtection="1">
      <alignment horizontal="center" vertical="center"/>
    </xf>
    <xf numFmtId="170" fontId="10" fillId="0" borderId="4" xfId="4" applyNumberFormat="1" applyFont="1" applyFill="1" applyBorder="1" applyAlignment="1" applyProtection="1">
      <alignment horizontal="center" vertical="center" textRotation="90" wrapText="1"/>
    </xf>
    <xf numFmtId="170" fontId="10" fillId="0" borderId="40" xfId="4" applyNumberFormat="1" applyFont="1" applyFill="1" applyBorder="1" applyAlignment="1" applyProtection="1">
      <alignment horizontal="center" vertical="center" textRotation="90" wrapText="1"/>
    </xf>
    <xf numFmtId="170" fontId="10" fillId="0" borderId="78" xfId="4" applyNumberFormat="1" applyFont="1" applyFill="1" applyBorder="1" applyAlignment="1" applyProtection="1">
      <alignment horizontal="center" vertical="center" textRotation="90" wrapText="1"/>
    </xf>
    <xf numFmtId="0" fontId="10" fillId="0" borderId="45" xfId="4" applyNumberFormat="1" applyFont="1" applyFill="1" applyBorder="1" applyAlignment="1" applyProtection="1">
      <alignment horizontal="center" vertical="center" textRotation="90"/>
    </xf>
    <xf numFmtId="0" fontId="10" fillId="0" borderId="71" xfId="4" applyNumberFormat="1" applyFont="1" applyFill="1" applyBorder="1" applyAlignment="1" applyProtection="1">
      <alignment horizontal="center" vertical="center" textRotation="90"/>
    </xf>
    <xf numFmtId="0" fontId="10" fillId="0" borderId="34" xfId="4" applyNumberFormat="1" applyFont="1" applyFill="1" applyBorder="1" applyAlignment="1" applyProtection="1">
      <alignment horizontal="center" vertical="center" textRotation="90"/>
    </xf>
    <xf numFmtId="170" fontId="10" fillId="0" borderId="45" xfId="4" applyNumberFormat="1" applyFont="1" applyFill="1" applyBorder="1" applyAlignment="1" applyProtection="1">
      <alignment horizontal="center" vertical="center"/>
    </xf>
    <xf numFmtId="170" fontId="10" fillId="0" borderId="71" xfId="4" applyNumberFormat="1" applyFont="1" applyFill="1" applyBorder="1" applyAlignment="1" applyProtection="1">
      <alignment horizontal="center" vertical="center"/>
    </xf>
    <xf numFmtId="170" fontId="10" fillId="0" borderId="34" xfId="4" applyNumberFormat="1" applyFont="1" applyFill="1" applyBorder="1" applyAlignment="1" applyProtection="1">
      <alignment horizontal="center" vertical="center"/>
    </xf>
    <xf numFmtId="170" fontId="10" fillId="0" borderId="13" xfId="4" applyNumberFormat="1" applyFont="1" applyFill="1" applyBorder="1" applyAlignment="1" applyProtection="1">
      <alignment horizontal="center" vertical="center" wrapText="1"/>
    </xf>
    <xf numFmtId="170" fontId="10" fillId="0" borderId="14" xfId="4" applyNumberFormat="1" applyFont="1" applyFill="1" applyBorder="1" applyAlignment="1" applyProtection="1">
      <alignment horizontal="center" vertical="center" wrapText="1"/>
    </xf>
    <xf numFmtId="170" fontId="10" fillId="0" borderId="15" xfId="4" applyNumberFormat="1" applyFont="1" applyFill="1" applyBorder="1" applyAlignment="1" applyProtection="1">
      <alignment horizontal="center" vertical="center" wrapText="1"/>
    </xf>
    <xf numFmtId="170" fontId="10" fillId="0" borderId="45" xfId="4" applyNumberFormat="1" applyFont="1" applyFill="1" applyBorder="1" applyAlignment="1" applyProtection="1">
      <alignment horizontal="center" vertical="center" textRotation="90" wrapText="1"/>
    </xf>
    <xf numFmtId="170" fontId="10" fillId="0" borderId="71" xfId="4" applyNumberFormat="1" applyFont="1" applyFill="1" applyBorder="1" applyAlignment="1" applyProtection="1">
      <alignment horizontal="center" vertical="center" textRotation="90" wrapText="1"/>
    </xf>
    <xf numFmtId="170" fontId="10" fillId="0" borderId="34" xfId="4" applyNumberFormat="1" applyFont="1" applyFill="1" applyBorder="1" applyAlignment="1" applyProtection="1">
      <alignment horizontal="center" vertical="center" textRotation="90" wrapText="1"/>
    </xf>
    <xf numFmtId="170" fontId="10" fillId="0" borderId="48" xfId="4" applyNumberFormat="1" applyFont="1" applyFill="1" applyBorder="1" applyAlignment="1" applyProtection="1">
      <alignment horizontal="center" vertical="center" wrapText="1"/>
    </xf>
    <xf numFmtId="170" fontId="10" fillId="0" borderId="61" xfId="4" applyNumberFormat="1" applyFont="1" applyFill="1" applyBorder="1" applyAlignment="1" applyProtection="1">
      <alignment horizontal="center" vertical="center" wrapText="1"/>
    </xf>
    <xf numFmtId="170" fontId="10" fillId="0" borderId="62" xfId="4" applyNumberFormat="1" applyFont="1" applyFill="1" applyBorder="1" applyAlignment="1" applyProtection="1">
      <alignment horizontal="center" vertical="center" wrapText="1"/>
    </xf>
    <xf numFmtId="0" fontId="28" fillId="0" borderId="43" xfId="4" applyFont="1" applyFill="1" applyBorder="1" applyAlignment="1">
      <alignment horizontal="center" vertical="center" wrapText="1"/>
    </xf>
    <xf numFmtId="0" fontId="28" fillId="0" borderId="40" xfId="4" applyFont="1" applyFill="1" applyBorder="1" applyAlignment="1">
      <alignment horizontal="center" vertical="center" wrapText="1"/>
    </xf>
    <xf numFmtId="0" fontId="28" fillId="0" borderId="76" xfId="4" applyFont="1" applyFill="1" applyBorder="1" applyAlignment="1">
      <alignment horizontal="center" vertical="center" wrapText="1"/>
    </xf>
    <xf numFmtId="0" fontId="28" fillId="0" borderId="8" xfId="4" applyFont="1" applyFill="1" applyBorder="1" applyAlignment="1">
      <alignment horizontal="center" vertical="center" wrapText="1"/>
    </xf>
    <xf numFmtId="0" fontId="28" fillId="0" borderId="2" xfId="4" applyFont="1" applyFill="1" applyBorder="1" applyAlignment="1">
      <alignment horizontal="center" vertical="center" wrapText="1"/>
    </xf>
    <xf numFmtId="0" fontId="28" fillId="0" borderId="38" xfId="4" applyFont="1" applyFill="1" applyBorder="1" applyAlignment="1">
      <alignment horizontal="center" vertical="center" wrapText="1"/>
    </xf>
    <xf numFmtId="49" fontId="28" fillId="0" borderId="42" xfId="4" applyNumberFormat="1" applyFont="1" applyFill="1" applyBorder="1" applyAlignment="1">
      <alignment horizontal="center" vertical="center" wrapText="1"/>
    </xf>
    <xf numFmtId="49" fontId="28" fillId="0" borderId="97" xfId="4" applyNumberFormat="1" applyFont="1" applyFill="1" applyBorder="1" applyAlignment="1">
      <alignment horizontal="center" vertical="center" wrapText="1"/>
    </xf>
    <xf numFmtId="49" fontId="28" fillId="0" borderId="44" xfId="4" applyNumberFormat="1" applyFont="1" applyFill="1" applyBorder="1" applyAlignment="1">
      <alignment horizontal="center" vertical="center" wrapText="1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28" fillId="0" borderId="71" xfId="0" applyNumberFormat="1" applyFont="1" applyFill="1" applyBorder="1" applyAlignment="1" applyProtection="1">
      <alignment horizontal="center" vertical="center"/>
    </xf>
    <xf numFmtId="49" fontId="28" fillId="0" borderId="28" xfId="0" applyNumberFormat="1" applyFont="1" applyFill="1" applyBorder="1" applyAlignment="1" applyProtection="1">
      <alignment horizontal="center" vertical="center"/>
    </xf>
    <xf numFmtId="0" fontId="10" fillId="0" borderId="73" xfId="4" applyNumberFormat="1" applyFont="1" applyFill="1" applyBorder="1" applyAlignment="1" applyProtection="1">
      <alignment horizontal="center" vertical="center"/>
    </xf>
    <xf numFmtId="0" fontId="10" fillId="0" borderId="74" xfId="4" applyNumberFormat="1" applyFont="1" applyFill="1" applyBorder="1" applyAlignment="1" applyProtection="1">
      <alignment horizontal="center" vertical="center"/>
    </xf>
    <xf numFmtId="0" fontId="10" fillId="0" borderId="72" xfId="4" applyNumberFormat="1" applyFont="1" applyFill="1" applyBorder="1" applyAlignment="1" applyProtection="1">
      <alignment horizontal="center" vertical="center"/>
    </xf>
    <xf numFmtId="170" fontId="10" fillId="0" borderId="31" xfId="4" applyNumberFormat="1" applyFont="1" applyFill="1" applyBorder="1" applyAlignment="1" applyProtection="1">
      <alignment horizontal="center" vertical="center" textRotation="90" wrapText="1"/>
    </xf>
    <xf numFmtId="170" fontId="10" fillId="0" borderId="18" xfId="4" applyNumberFormat="1" applyFont="1" applyFill="1" applyBorder="1" applyAlignment="1" applyProtection="1">
      <alignment horizontal="center" vertical="center" textRotation="90" wrapText="1"/>
    </xf>
    <xf numFmtId="165" fontId="28" fillId="0" borderId="79" xfId="0" applyNumberFormat="1" applyFont="1" applyFill="1" applyBorder="1" applyAlignment="1" applyProtection="1">
      <alignment horizontal="center" vertical="center"/>
    </xf>
    <xf numFmtId="165" fontId="28" fillId="0" borderId="80" xfId="0" applyNumberFormat="1" applyFont="1" applyFill="1" applyBorder="1" applyAlignment="1" applyProtection="1">
      <alignment horizontal="center" vertical="center"/>
    </xf>
    <xf numFmtId="165" fontId="28" fillId="0" borderId="81" xfId="0" applyNumberFormat="1" applyFont="1" applyFill="1" applyBorder="1" applyAlignment="1" applyProtection="1">
      <alignment horizontal="center" vertical="center"/>
    </xf>
    <xf numFmtId="165" fontId="28" fillId="0" borderId="82" xfId="0" applyNumberFormat="1" applyFont="1" applyFill="1" applyBorder="1" applyAlignment="1" applyProtection="1">
      <alignment horizontal="center" vertical="center"/>
    </xf>
    <xf numFmtId="0" fontId="10" fillId="0" borderId="83" xfId="4" applyNumberFormat="1" applyFont="1" applyFill="1" applyBorder="1" applyAlignment="1" applyProtection="1">
      <alignment horizontal="center" vertical="center"/>
    </xf>
    <xf numFmtId="0" fontId="10" fillId="0" borderId="84" xfId="4" applyNumberFormat="1" applyFont="1" applyFill="1" applyBorder="1" applyAlignment="1" applyProtection="1">
      <alignment horizontal="center" vertical="center"/>
    </xf>
    <xf numFmtId="0" fontId="10" fillId="0" borderId="85" xfId="4" applyNumberFormat="1" applyFont="1" applyFill="1" applyBorder="1" applyAlignment="1" applyProtection="1">
      <alignment horizontal="center" vertical="center"/>
    </xf>
    <xf numFmtId="0" fontId="10" fillId="0" borderId="86" xfId="4" applyNumberFormat="1" applyFont="1" applyFill="1" applyBorder="1" applyAlignment="1" applyProtection="1">
      <alignment horizontal="center" vertical="center"/>
    </xf>
    <xf numFmtId="0" fontId="10" fillId="0" borderId="8" xfId="4" applyNumberFormat="1" applyFont="1" applyFill="1" applyBorder="1" applyAlignment="1" applyProtection="1">
      <alignment horizontal="center" vertical="center"/>
    </xf>
    <xf numFmtId="0" fontId="10" fillId="0" borderId="2" xfId="4" applyNumberFormat="1" applyFont="1" applyFill="1" applyBorder="1" applyAlignment="1" applyProtection="1">
      <alignment horizontal="center" vertical="center"/>
    </xf>
    <xf numFmtId="171" fontId="28" fillId="0" borderId="9" xfId="4" applyNumberFormat="1" applyFont="1" applyFill="1" applyBorder="1" applyAlignment="1" applyProtection="1">
      <alignment horizontal="center" vertical="center"/>
    </xf>
    <xf numFmtId="171" fontId="28" fillId="0" borderId="4" xfId="4" applyNumberFormat="1" applyFont="1" applyFill="1" applyBorder="1" applyAlignment="1" applyProtection="1">
      <alignment horizontal="center" vertical="center"/>
    </xf>
    <xf numFmtId="171" fontId="28" fillId="0" borderId="10" xfId="4" applyNumberFormat="1" applyFont="1" applyFill="1" applyBorder="1" applyAlignment="1" applyProtection="1">
      <alignment horizontal="center" vertical="center"/>
    </xf>
    <xf numFmtId="0" fontId="28" fillId="0" borderId="4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  <xf numFmtId="171" fontId="28" fillId="0" borderId="34" xfId="4" applyNumberFormat="1" applyFont="1" applyFill="1" applyBorder="1" applyAlignment="1" applyProtection="1">
      <alignment horizontal="center" vertical="center"/>
    </xf>
    <xf numFmtId="49" fontId="28" fillId="0" borderId="44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horizontal="center" vertical="center"/>
    </xf>
    <xf numFmtId="167" fontId="34" fillId="0" borderId="46" xfId="4" applyNumberFormat="1" applyFont="1" applyFill="1" applyBorder="1" applyAlignment="1" applyProtection="1">
      <alignment horizontal="center" vertical="center"/>
    </xf>
    <xf numFmtId="167" fontId="34" fillId="0" borderId="26" xfId="4" applyNumberFormat="1" applyFont="1" applyFill="1" applyBorder="1" applyAlignment="1" applyProtection="1">
      <alignment horizontal="center" vertical="center"/>
    </xf>
    <xf numFmtId="0" fontId="34" fillId="0" borderId="35" xfId="4" applyNumberFormat="1" applyFont="1" applyFill="1" applyBorder="1" applyAlignment="1" applyProtection="1">
      <alignment horizontal="center" vertical="center"/>
    </xf>
    <xf numFmtId="167" fontId="28" fillId="0" borderId="77" xfId="4" applyNumberFormat="1" applyFont="1" applyFill="1" applyBorder="1" applyAlignment="1" applyProtection="1">
      <alignment horizontal="center" vertical="center"/>
    </xf>
    <xf numFmtId="167" fontId="28" fillId="0" borderId="26" xfId="4" applyNumberFormat="1" applyFont="1" applyFill="1" applyBorder="1" applyAlignment="1" applyProtection="1">
      <alignment horizontal="center" vertical="center"/>
    </xf>
    <xf numFmtId="49" fontId="28" fillId="0" borderId="5" xfId="4" applyNumberFormat="1" applyFont="1" applyFill="1" applyBorder="1" applyAlignment="1">
      <alignment horizontal="center" vertical="center" wrapText="1"/>
    </xf>
    <xf numFmtId="49" fontId="28" fillId="0" borderId="3" xfId="4" applyNumberFormat="1" applyFont="1" applyFill="1" applyBorder="1" applyAlignment="1">
      <alignment horizontal="center" vertical="center" wrapText="1"/>
    </xf>
    <xf numFmtId="49" fontId="28" fillId="0" borderId="55" xfId="4" applyNumberFormat="1" applyFont="1" applyFill="1" applyBorder="1" applyAlignment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 wrapText="1"/>
    </xf>
    <xf numFmtId="171" fontId="28" fillId="0" borderId="2" xfId="4" applyNumberFormat="1" applyFont="1" applyFill="1" applyBorder="1" applyAlignment="1" applyProtection="1">
      <alignment horizontal="center" vertical="center" wrapText="1"/>
    </xf>
    <xf numFmtId="171" fontId="28" fillId="0" borderId="8" xfId="4" applyNumberFormat="1" applyFont="1" applyFill="1" applyBorder="1" applyAlignment="1" applyProtection="1">
      <alignment horizontal="center" vertical="center"/>
    </xf>
    <xf numFmtId="171" fontId="28" fillId="0" borderId="2" xfId="4" applyNumberFormat="1" applyFont="1" applyFill="1" applyBorder="1" applyAlignment="1" applyProtection="1">
      <alignment horizontal="center" vertical="center"/>
    </xf>
    <xf numFmtId="171" fontId="28" fillId="0" borderId="38" xfId="4" applyNumberFormat="1" applyFont="1" applyFill="1" applyBorder="1" applyAlignment="1" applyProtection="1">
      <alignment horizontal="center" vertical="center"/>
    </xf>
    <xf numFmtId="171" fontId="28" fillId="0" borderId="23" xfId="4" applyNumberFormat="1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>
      <alignment horizontal="right" vertical="center"/>
    </xf>
    <xf numFmtId="49" fontId="10" fillId="0" borderId="47" xfId="4" applyNumberFormat="1" applyFont="1" applyFill="1" applyBorder="1" applyAlignment="1" applyProtection="1">
      <alignment horizontal="center" vertical="center"/>
    </xf>
    <xf numFmtId="49" fontId="10" fillId="0" borderId="71" xfId="4" applyNumberFormat="1" applyFont="1" applyFill="1" applyBorder="1" applyAlignment="1" applyProtection="1">
      <alignment horizontal="center" vertical="center"/>
    </xf>
    <xf numFmtId="49" fontId="10" fillId="0" borderId="28" xfId="4" applyNumberFormat="1" applyFont="1" applyFill="1" applyBorder="1" applyAlignment="1" applyProtection="1">
      <alignment horizontal="center" vertical="center"/>
    </xf>
    <xf numFmtId="165" fontId="28" fillId="0" borderId="8" xfId="0" applyNumberFormat="1" applyFont="1" applyFill="1" applyBorder="1" applyAlignment="1" applyProtection="1">
      <alignment horizontal="center" vertical="center" wrapText="1"/>
    </xf>
    <xf numFmtId="165" fontId="28" fillId="0" borderId="2" xfId="0" applyNumberFormat="1" applyFont="1" applyFill="1" applyBorder="1" applyAlignment="1" applyProtection="1">
      <alignment horizontal="center" vertical="center" wrapText="1"/>
    </xf>
    <xf numFmtId="165" fontId="28" fillId="0" borderId="38" xfId="0" applyNumberFormat="1" applyFont="1" applyFill="1" applyBorder="1" applyAlignment="1" applyProtection="1">
      <alignment horizontal="center" vertical="center" wrapText="1"/>
    </xf>
    <xf numFmtId="0" fontId="28" fillId="0" borderId="94" xfId="0" applyFont="1" applyFill="1" applyBorder="1" applyAlignment="1">
      <alignment horizontal="center" vertical="center" wrapText="1"/>
    </xf>
    <xf numFmtId="0" fontId="28" fillId="0" borderId="95" xfId="0" applyFont="1" applyFill="1" applyBorder="1" applyAlignment="1">
      <alignment horizontal="center" vertical="center" wrapText="1"/>
    </xf>
    <xf numFmtId="0" fontId="28" fillId="0" borderId="96" xfId="0" applyFont="1" applyFill="1" applyBorder="1" applyAlignment="1">
      <alignment horizontal="center" vertical="center" wrapText="1"/>
    </xf>
    <xf numFmtId="0" fontId="28" fillId="0" borderId="8" xfId="4" applyNumberFormat="1" applyFont="1" applyFill="1" applyBorder="1" applyAlignment="1" applyProtection="1">
      <alignment horizontal="center" vertical="center"/>
    </xf>
    <xf numFmtId="0" fontId="28" fillId="0" borderId="2" xfId="4" applyNumberFormat="1" applyFont="1" applyFill="1" applyBorder="1" applyAlignment="1" applyProtection="1">
      <alignment horizontal="center" vertical="center"/>
    </xf>
    <xf numFmtId="0" fontId="28" fillId="0" borderId="38" xfId="4" applyNumberFormat="1" applyFont="1" applyFill="1" applyBorder="1" applyAlignment="1" applyProtection="1">
      <alignment horizontal="center" vertical="center"/>
    </xf>
    <xf numFmtId="0" fontId="28" fillId="0" borderId="69" xfId="0" applyFont="1" applyFill="1" applyBorder="1" applyAlignment="1">
      <alignment horizontal="center" vertical="center" wrapText="1"/>
    </xf>
    <xf numFmtId="0" fontId="28" fillId="0" borderId="70" xfId="0" applyFont="1" applyFill="1" applyBorder="1" applyAlignment="1">
      <alignment horizontal="center" vertical="center" wrapText="1"/>
    </xf>
    <xf numFmtId="0" fontId="28" fillId="0" borderId="92" xfId="0" applyFont="1" applyFill="1" applyBorder="1" applyAlignment="1">
      <alignment horizontal="center" vertical="center" wrapText="1"/>
    </xf>
    <xf numFmtId="49" fontId="10" fillId="0" borderId="34" xfId="4" applyNumberFormat="1" applyFont="1" applyFill="1" applyBorder="1" applyAlignment="1" applyProtection="1">
      <alignment horizontal="center" vertical="center"/>
    </xf>
    <xf numFmtId="0" fontId="28" fillId="0" borderId="23" xfId="4" applyFont="1" applyFill="1" applyBorder="1" applyAlignment="1" applyProtection="1">
      <alignment horizontal="right" vertical="center"/>
    </xf>
    <xf numFmtId="0" fontId="28" fillId="0" borderId="45" xfId="4" applyFont="1" applyFill="1" applyBorder="1" applyAlignment="1" applyProtection="1">
      <alignment horizontal="right" vertical="center"/>
    </xf>
    <xf numFmtId="167" fontId="28" fillId="0" borderId="55" xfId="4" applyNumberFormat="1" applyFont="1" applyFill="1" applyBorder="1" applyAlignment="1" applyProtection="1">
      <alignment horizontal="center" vertical="center"/>
    </xf>
    <xf numFmtId="167" fontId="28" fillId="0" borderId="2" xfId="4" applyNumberFormat="1" applyFont="1" applyFill="1" applyBorder="1" applyAlignment="1" applyProtection="1">
      <alignment horizontal="center" vertical="center"/>
    </xf>
    <xf numFmtId="167" fontId="28" fillId="0" borderId="38" xfId="4" applyNumberFormat="1" applyFont="1" applyFill="1" applyBorder="1" applyAlignment="1" applyProtection="1">
      <alignment horizontal="center" vertical="center"/>
    </xf>
    <xf numFmtId="170" fontId="38" fillId="0" borderId="0" xfId="4" applyNumberFormat="1" applyFont="1" applyFill="1" applyBorder="1" applyAlignment="1" applyProtection="1">
      <alignment horizontal="left"/>
    </xf>
    <xf numFmtId="0" fontId="28" fillId="0" borderId="53" xfId="0" applyFont="1" applyFill="1" applyBorder="1" applyAlignment="1" applyProtection="1">
      <alignment horizontal="right" vertical="center"/>
    </xf>
    <xf numFmtId="0" fontId="37" fillId="0" borderId="53" xfId="0" applyFont="1" applyFill="1" applyBorder="1" applyAlignment="1">
      <alignment horizontal="right" vertical="center"/>
    </xf>
    <xf numFmtId="0" fontId="28" fillId="0" borderId="0" xfId="0" applyFont="1" applyFill="1" applyBorder="1" applyAlignment="1" applyProtection="1">
      <alignment horizontal="right" vertical="center"/>
    </xf>
    <xf numFmtId="0" fontId="37" fillId="0" borderId="0" xfId="0" applyFont="1" applyFill="1" applyBorder="1" applyAlignment="1">
      <alignment horizontal="right" vertical="center"/>
    </xf>
    <xf numFmtId="170" fontId="28" fillId="0" borderId="5" xfId="4" applyNumberFormat="1" applyFont="1" applyFill="1" applyBorder="1" applyAlignment="1" applyProtection="1">
      <alignment horizontal="right" vertical="center"/>
    </xf>
    <xf numFmtId="170" fontId="28" fillId="0" borderId="3" xfId="4" applyNumberFormat="1" applyFont="1" applyFill="1" applyBorder="1" applyAlignment="1" applyProtection="1">
      <alignment horizontal="right" vertical="center"/>
    </xf>
    <xf numFmtId="170" fontId="28" fillId="0" borderId="6" xfId="4" applyNumberFormat="1" applyFont="1" applyFill="1" applyBorder="1" applyAlignment="1" applyProtection="1">
      <alignment horizontal="right" vertical="center"/>
    </xf>
    <xf numFmtId="0" fontId="37" fillId="0" borderId="0" xfId="0" applyFont="1" applyFill="1" applyAlignment="1">
      <alignment horizontal="right" vertical="center"/>
    </xf>
    <xf numFmtId="170" fontId="22" fillId="0" borderId="44" xfId="4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49" fontId="28" fillId="0" borderId="36" xfId="4" applyNumberFormat="1" applyFont="1" applyFill="1" applyBorder="1" applyAlignment="1">
      <alignment horizontal="center" vertical="center" wrapText="1"/>
    </xf>
    <xf numFmtId="49" fontId="10" fillId="0" borderId="45" xfId="4" applyNumberFormat="1" applyFont="1" applyFill="1" applyBorder="1" applyAlignment="1">
      <alignment horizontal="center" vertical="center" wrapText="1"/>
    </xf>
    <xf numFmtId="49" fontId="28" fillId="0" borderId="8" xfId="0" applyNumberFormat="1" applyFont="1" applyFill="1" applyBorder="1" applyAlignment="1" applyProtection="1">
      <alignment horizontal="center" vertical="center"/>
    </xf>
    <xf numFmtId="49" fontId="28" fillId="0" borderId="2" xfId="0" applyNumberFormat="1" applyFont="1" applyFill="1" applyBorder="1" applyAlignment="1" applyProtection="1">
      <alignment horizontal="center" vertical="center"/>
    </xf>
    <xf numFmtId="49" fontId="28" fillId="0" borderId="38" xfId="0" applyNumberFormat="1" applyFont="1" applyFill="1" applyBorder="1" applyAlignment="1" applyProtection="1">
      <alignment horizontal="center" vertical="center"/>
    </xf>
    <xf numFmtId="49" fontId="28" fillId="0" borderId="72" xfId="0" applyNumberFormat="1" applyFont="1" applyFill="1" applyBorder="1" applyAlignment="1" applyProtection="1">
      <alignment horizontal="center" vertical="center"/>
    </xf>
    <xf numFmtId="49" fontId="28" fillId="0" borderId="73" xfId="0" applyNumberFormat="1" applyFont="1" applyFill="1" applyBorder="1" applyAlignment="1" applyProtection="1">
      <alignment horizontal="center" vertical="center"/>
    </xf>
    <xf numFmtId="49" fontId="28" fillId="0" borderId="74" xfId="0" applyNumberFormat="1" applyFont="1" applyFill="1" applyBorder="1" applyAlignment="1" applyProtection="1">
      <alignment horizontal="center" vertical="center"/>
    </xf>
    <xf numFmtId="49" fontId="28" fillId="0" borderId="97" xfId="0" applyNumberFormat="1" applyFont="1" applyFill="1" applyBorder="1" applyAlignment="1" applyProtection="1">
      <alignment horizontal="center" vertical="center"/>
    </xf>
    <xf numFmtId="49" fontId="28" fillId="0" borderId="99" xfId="0" applyNumberFormat="1" applyFont="1" applyFill="1" applyBorder="1" applyAlignment="1" applyProtection="1">
      <alignment horizontal="center" vertical="center"/>
    </xf>
    <xf numFmtId="171" fontId="28" fillId="0" borderId="47" xfId="4" applyNumberFormat="1" applyFont="1" applyFill="1" applyBorder="1" applyAlignment="1" applyProtection="1">
      <alignment horizontal="center" vertical="center"/>
    </xf>
    <xf numFmtId="171" fontId="28" fillId="0" borderId="71" xfId="4" applyNumberFormat="1" applyFont="1" applyFill="1" applyBorder="1" applyAlignment="1" applyProtection="1">
      <alignment horizontal="center" vertical="center"/>
    </xf>
    <xf numFmtId="171" fontId="28" fillId="0" borderId="28" xfId="4" applyNumberFormat="1" applyFont="1" applyFill="1" applyBorder="1" applyAlignment="1" applyProtection="1">
      <alignment horizontal="center" vertical="center"/>
    </xf>
    <xf numFmtId="0" fontId="10" fillId="0" borderId="72" xfId="4" applyNumberFormat="1" applyFont="1" applyFill="1" applyBorder="1" applyAlignment="1" applyProtection="1">
      <alignment horizontal="center" vertical="center" wrapText="1"/>
    </xf>
    <xf numFmtId="0" fontId="10" fillId="0" borderId="73" xfId="4" applyNumberFormat="1" applyFont="1" applyFill="1" applyBorder="1" applyAlignment="1" applyProtection="1">
      <alignment horizontal="center" vertical="center" wrapText="1"/>
    </xf>
    <xf numFmtId="0" fontId="10" fillId="0" borderId="74" xfId="4" applyNumberFormat="1" applyFont="1" applyFill="1" applyBorder="1" applyAlignment="1" applyProtection="1">
      <alignment horizontal="center" vertical="center" wrapText="1"/>
    </xf>
    <xf numFmtId="0" fontId="10" fillId="0" borderId="46" xfId="4" applyNumberFormat="1" applyFont="1" applyFill="1" applyBorder="1" applyAlignment="1" applyProtection="1">
      <alignment horizontal="center" vertical="center" wrapText="1"/>
    </xf>
    <xf numFmtId="0" fontId="10" fillId="0" borderId="26" xfId="4" applyNumberFormat="1" applyFont="1" applyFill="1" applyBorder="1" applyAlignment="1" applyProtection="1">
      <alignment horizontal="center" vertical="center" wrapText="1"/>
    </xf>
    <xf numFmtId="0" fontId="10" fillId="0" borderId="0" xfId="4" applyNumberFormat="1" applyFont="1" applyFill="1" applyBorder="1" applyAlignment="1" applyProtection="1">
      <alignment horizontal="center" vertical="center" wrapText="1"/>
    </xf>
    <xf numFmtId="0" fontId="10" fillId="0" borderId="35" xfId="4" applyNumberFormat="1" applyFont="1" applyFill="1" applyBorder="1" applyAlignment="1" applyProtection="1">
      <alignment horizontal="center" vertical="center" wrapText="1"/>
    </xf>
    <xf numFmtId="170" fontId="10" fillId="0" borderId="10" xfId="4" applyNumberFormat="1" applyFont="1" applyFill="1" applyBorder="1" applyAlignment="1" applyProtection="1">
      <alignment horizontal="center" vertical="center" textRotation="90" wrapText="1"/>
    </xf>
    <xf numFmtId="170" fontId="10" fillId="0" borderId="76" xfId="4" applyNumberFormat="1" applyFont="1" applyFill="1" applyBorder="1" applyAlignment="1" applyProtection="1">
      <alignment horizontal="center" vertical="center" textRotation="90" wrapText="1"/>
    </xf>
    <xf numFmtId="170" fontId="10" fillId="0" borderId="39" xfId="4" applyNumberFormat="1" applyFont="1" applyFill="1" applyBorder="1" applyAlignment="1" applyProtection="1">
      <alignment horizontal="center" vertical="center" textRotation="90" wrapText="1"/>
    </xf>
    <xf numFmtId="170" fontId="10" fillId="0" borderId="77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textRotation="90" wrapText="1"/>
    </xf>
    <xf numFmtId="170" fontId="10" fillId="0" borderId="19" xfId="4" applyNumberFormat="1" applyFont="1" applyFill="1" applyBorder="1" applyAlignment="1" applyProtection="1">
      <alignment horizontal="center" vertical="center" textRotation="90" wrapText="1"/>
    </xf>
    <xf numFmtId="170" fontId="10" fillId="0" borderId="30" xfId="4" applyNumberFormat="1" applyFont="1" applyFill="1" applyBorder="1" applyAlignment="1" applyProtection="1">
      <alignment horizontal="center" vertical="center" textRotation="90" wrapText="1"/>
    </xf>
    <xf numFmtId="170" fontId="10" fillId="0" borderId="20" xfId="4" applyNumberFormat="1" applyFont="1" applyFill="1" applyBorder="1" applyAlignment="1" applyProtection="1">
      <alignment horizontal="center" vertical="center" textRotation="90" wrapText="1"/>
    </xf>
    <xf numFmtId="170" fontId="10" fillId="0" borderId="1" xfId="4" applyNumberFormat="1" applyFont="1" applyFill="1" applyBorder="1" applyAlignment="1" applyProtection="1">
      <alignment horizontal="center" vertical="center" wrapText="1"/>
    </xf>
    <xf numFmtId="170" fontId="10" fillId="0" borderId="30" xfId="4" applyNumberFormat="1" applyFont="1" applyFill="1" applyBorder="1" applyAlignment="1" applyProtection="1">
      <alignment horizontal="center" vertical="center" wrapText="1"/>
    </xf>
    <xf numFmtId="170" fontId="10" fillId="0" borderId="9" xfId="4" applyNumberFormat="1" applyFont="1" applyFill="1" applyBorder="1" applyAlignment="1" applyProtection="1">
      <alignment horizontal="center" vertical="center" textRotation="90" wrapText="1"/>
    </xf>
    <xf numFmtId="170" fontId="10" fillId="0" borderId="43" xfId="4" applyNumberFormat="1" applyFont="1" applyFill="1" applyBorder="1" applyAlignment="1" applyProtection="1">
      <alignment horizontal="center" vertical="center" textRotation="90" wrapText="1"/>
    </xf>
    <xf numFmtId="170" fontId="10" fillId="0" borderId="75" xfId="4" applyNumberFormat="1" applyFont="1" applyFill="1" applyBorder="1" applyAlignment="1" applyProtection="1">
      <alignment horizontal="center" vertical="center" textRotation="90" wrapText="1"/>
    </xf>
    <xf numFmtId="0" fontId="22" fillId="11" borderId="0" xfId="0" applyFont="1" applyFill="1" applyAlignment="1">
      <alignment horizontal="center" wrapText="1"/>
    </xf>
    <xf numFmtId="165" fontId="2" fillId="0" borderId="4" xfId="0" applyNumberFormat="1" applyFont="1" applyFill="1" applyBorder="1" applyAlignment="1" applyProtection="1">
      <alignment horizontal="left" vertical="center" wrapText="1"/>
    </xf>
    <xf numFmtId="165" fontId="2" fillId="0" borderId="40" xfId="0" applyNumberFormat="1" applyFont="1" applyFill="1" applyBorder="1" applyAlignment="1" applyProtection="1">
      <alignment horizontal="left" vertical="center" wrapText="1"/>
    </xf>
    <xf numFmtId="165" fontId="2" fillId="0" borderId="27" xfId="0" applyNumberFormat="1" applyFont="1" applyFill="1" applyBorder="1" applyAlignment="1" applyProtection="1">
      <alignment horizontal="left" vertical="center" wrapText="1"/>
    </xf>
    <xf numFmtId="165" fontId="3" fillId="0" borderId="4" xfId="0" applyNumberFormat="1" applyFont="1" applyFill="1" applyBorder="1" applyAlignment="1" applyProtection="1">
      <alignment horizontal="center" vertical="center" textRotation="90" wrapText="1"/>
    </xf>
    <xf numFmtId="165" fontId="3" fillId="0" borderId="40" xfId="0" applyNumberFormat="1" applyFont="1" applyFill="1" applyBorder="1" applyAlignment="1" applyProtection="1">
      <alignment horizontal="center" vertical="center" textRotation="90" wrapText="1"/>
    </xf>
    <xf numFmtId="165" fontId="3" fillId="0" borderId="27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0" fillId="0" borderId="4" xfId="0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43" fillId="0" borderId="4" xfId="0" applyFont="1" applyFill="1" applyBorder="1" applyAlignment="1">
      <alignment horizontal="center" wrapText="1"/>
    </xf>
    <xf numFmtId="0" fontId="43" fillId="0" borderId="40" xfId="0" applyFont="1" applyFill="1" applyBorder="1" applyAlignment="1">
      <alignment horizontal="center"/>
    </xf>
    <xf numFmtId="0" fontId="43" fillId="0" borderId="27" xfId="0" applyFont="1" applyFill="1" applyBorder="1" applyAlignment="1">
      <alignment horizontal="center"/>
    </xf>
    <xf numFmtId="0" fontId="17" fillId="2" borderId="0" xfId="3" applyNumberFormat="1" applyFont="1" applyFill="1" applyBorder="1" applyAlignment="1">
      <alignment horizontal="center"/>
    </xf>
    <xf numFmtId="0" fontId="26" fillId="0" borderId="0" xfId="2" applyNumberFormat="1" applyFont="1" applyFill="1" applyAlignment="1">
      <alignment horizontal="center"/>
    </xf>
    <xf numFmtId="0" fontId="17" fillId="0" borderId="0" xfId="3" applyNumberFormat="1" applyFont="1" applyFill="1" applyBorder="1" applyAlignment="1">
      <alignment horizontal="center"/>
    </xf>
    <xf numFmtId="0" fontId="0" fillId="0" borderId="1" xfId="2" applyFont="1" applyBorder="1" applyAlignment="1">
      <alignment horizontal="center"/>
    </xf>
    <xf numFmtId="0" fontId="0" fillId="0" borderId="1" xfId="2" applyFont="1" applyBorder="1" applyAlignment="1">
      <alignment horizontal="center" vertical="center"/>
    </xf>
    <xf numFmtId="49" fontId="17" fillId="0" borderId="1" xfId="3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3" fillId="0" borderId="40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0" fontId="43" fillId="0" borderId="1" xfId="0" applyFont="1" applyBorder="1" applyAlignment="1">
      <alignment horizontal="center"/>
    </xf>
    <xf numFmtId="0" fontId="43" fillId="0" borderId="24" xfId="0" applyFont="1" applyBorder="1" applyAlignment="1">
      <alignment horizontal="center"/>
    </xf>
    <xf numFmtId="0" fontId="43" fillId="0" borderId="7" xfId="0" applyFont="1" applyBorder="1" applyAlignment="1">
      <alignment horizontal="center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_Plan Уч(бакал.) д_о 2013_14а" xfId="4"/>
    <cellStyle name="Обычный_Т_т_ЛП_бакалавр заочна_2013_2014" xfId="5"/>
    <cellStyle name="Финансовый" xfId="6" builtinId="3"/>
    <cellStyle name="Финансовый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7;&#1083;&#1072;&#1085;&#1080;%20&#1077;&#1082;&#1086;&#1085;&#1086;&#1084;%20&#1089;&#1087;&#1077;&#1094;\&#1076;&#1077;&#1085;&#1085;&#1077;\&#1085;&#1086;&#1074;&#1110;%20&#1087;&#1088;&#1080;&#1089;&#1082;&#1086;&#1088;\7.05\&#1087;&#1083;&#1072;&#1085;&#1080;%20&#1077;&#1082;&#1086;&#1085;&#1086;&#1084;%20&#1089;&#1087;&#1077;&#1094;\&#1076;&#1077;&#1085;&#1085;&#1077;\&#1085;&#1086;&#1074;&#1110;%20&#1087;&#1088;&#1080;&#1089;&#1082;&#1086;&#1088;\&#1087;&#1083;&#1072;&#1085;%20071%20&#1087;&#1088;&#1080;&#1089;&#1082;&#1086;&#1088;&#1077;&#1085;&#1072;%20&#1092;&#1086;&#1088;&#1084;&#1072;%206.05%20(&#1054;&#1055;&#1055;-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7.05\&#1087;&#1083;&#1072;&#1085;&#1080;%20&#1079;%20&#1089;&#1077;&#1084;&#1077;&#1089;&#1090;&#1088;&#1086;&#1074;&#1082;&#1072;&#1084;&#1080;\&#1089;&#1077;&#1084;%20&#1079;&#1072;&#1086;&#1095;%20&#1087;&#1088;&#1080;&#1089;&#1082;%20&#1077;&#1082;&#1086;&#1085;&#1086;&#1084;\&#1087;&#1083;&#1072;&#1085;%20072%20&#1079;&#1072;&#1086;&#1095;&#1085;%20&#1087;&#1088;&#1080;&#1089;&#1082;&#1086;&#1088;%20(&#1089;%20&#1089;&#1077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(2)"/>
      <sheetName val="заготовка"/>
      <sheetName val="до наказу"/>
      <sheetName val="Титул 071 уск ФПМ"/>
      <sheetName val="план"/>
      <sheetName val="план (3)"/>
      <sheetName val="Семестровка ус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O2" t="str">
            <v>1 семестр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 наказу"/>
      <sheetName val="Титул 073 уск"/>
      <sheetName val="титульний заочн"/>
      <sheetName val="план"/>
      <sheetName val="Лист1"/>
      <sheetName val="до наказу (2)"/>
      <sheetName val="Семестровка -ввод данных"/>
      <sheetName val="Семестровка -дисп"/>
      <sheetName val="семестровка4р"/>
      <sheetName val="Семестровка уск (2)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C13" t="str">
            <v>Історія української культури</v>
          </cell>
          <cell r="M13" t="str">
            <v>залік</v>
          </cell>
          <cell r="T13" t="str">
            <v>4/0</v>
          </cell>
          <cell r="AL13" t="str">
            <v>філ</v>
          </cell>
        </row>
        <row r="15">
          <cell r="C15" t="str">
            <v>Гроші та кредит</v>
          </cell>
          <cell r="M15" t="str">
            <v>іспит</v>
          </cell>
          <cell r="T15" t="str">
            <v>4/4</v>
          </cell>
          <cell r="AL15" t="str">
            <v>ф</v>
          </cell>
        </row>
        <row r="17">
          <cell r="C17" t="str">
            <v>Вища математика</v>
          </cell>
          <cell r="M17" t="str">
            <v>залік</v>
          </cell>
          <cell r="T17" t="str">
            <v>8/4</v>
          </cell>
          <cell r="V17" t="str">
            <v>0/4</v>
          </cell>
          <cell r="AL17" t="str">
            <v>вм</v>
          </cell>
        </row>
        <row r="19">
          <cell r="C19" t="str">
            <v>Інформатика</v>
          </cell>
          <cell r="M19" t="str">
            <v>залік</v>
          </cell>
          <cell r="T19" t="str">
            <v>4/0</v>
          </cell>
          <cell r="U19" t="str">
            <v>4/4</v>
          </cell>
          <cell r="AL19" t="str">
            <v>ііг</v>
          </cell>
        </row>
        <row r="21">
          <cell r="C21" t="str">
            <v>Основи економічної теорії</v>
          </cell>
          <cell r="M21" t="str">
            <v>залік</v>
          </cell>
          <cell r="T21" t="str">
            <v>4/0</v>
          </cell>
          <cell r="V21" t="str">
            <v>0/2</v>
          </cell>
          <cell r="AL21" t="str">
            <v>м</v>
          </cell>
        </row>
        <row r="23">
          <cell r="C23" t="str">
            <v>Мікро- та макроекономіка</v>
          </cell>
          <cell r="M23" t="str">
            <v>ДЗ</v>
          </cell>
          <cell r="T23" t="str">
            <v>6/2</v>
          </cell>
          <cell r="V23" t="str">
            <v>0/4</v>
          </cell>
          <cell r="AL23" t="str">
            <v>м</v>
          </cell>
        </row>
        <row r="25">
          <cell r="C25" t="str">
            <v>Економіка підприємства</v>
          </cell>
          <cell r="M25" t="str">
            <v>іспит</v>
          </cell>
          <cell r="T25" t="str">
            <v>4/2</v>
          </cell>
          <cell r="V25" t="str">
            <v>0/2</v>
          </cell>
          <cell r="AL25" t="str">
            <v>еп</v>
          </cell>
        </row>
        <row r="27">
          <cell r="C27" t="str">
            <v>Філософія</v>
          </cell>
          <cell r="M27" t="str">
            <v>залік</v>
          </cell>
          <cell r="T27" t="str">
            <v>4/0</v>
          </cell>
          <cell r="AL27" t="str">
            <v>філ</v>
          </cell>
        </row>
        <row r="29">
          <cell r="C29" t="str">
            <v>Іноземна мова (за професійним спрямуванням) / Соціологія</v>
          </cell>
          <cell r="M29" t="str">
            <v>залік</v>
          </cell>
          <cell r="V29" t="str">
            <v>4/0</v>
          </cell>
          <cell r="AL29" t="str">
            <v>м</v>
          </cell>
        </row>
        <row r="42">
          <cell r="C42" t="str">
            <v>Фінанси</v>
          </cell>
          <cell r="M42" t="str">
            <v>залік</v>
          </cell>
          <cell r="T42" t="str">
            <v>8/0</v>
          </cell>
          <cell r="AL42" t="str">
            <v>ф</v>
          </cell>
        </row>
        <row r="44">
          <cell r="C44" t="str">
            <v>Бухгалтерський облік</v>
          </cell>
          <cell r="M44" t="str">
            <v>залік</v>
          </cell>
          <cell r="T44" t="str">
            <v>8/0</v>
          </cell>
          <cell r="V44" t="str">
            <v>4/0</v>
          </cell>
          <cell r="AL44" t="str">
            <v>оа</v>
          </cell>
        </row>
        <row r="46">
          <cell r="C46" t="str">
            <v>Менеджмент</v>
          </cell>
          <cell r="M46" t="str">
            <v>іспит</v>
          </cell>
          <cell r="T46" t="str">
            <v>4/2</v>
          </cell>
          <cell r="V46" t="str">
            <v>0/2</v>
          </cell>
          <cell r="AL46" t="str">
            <v>м</v>
          </cell>
        </row>
        <row r="50">
          <cell r="C50" t="str">
            <v>Бюджетна система</v>
          </cell>
          <cell r="M50" t="str">
            <v>іспит</v>
          </cell>
          <cell r="T50" t="str">
            <v>8/0</v>
          </cell>
          <cell r="V50" t="str">
            <v>0/2</v>
          </cell>
          <cell r="AL50" t="str">
            <v>ф</v>
          </cell>
        </row>
        <row r="52">
          <cell r="C52" t="str">
            <v>Банківська система</v>
          </cell>
          <cell r="M52" t="str">
            <v>іспит</v>
          </cell>
          <cell r="T52" t="str">
            <v>6/0</v>
          </cell>
          <cell r="V52" t="str">
            <v>2/0</v>
          </cell>
          <cell r="AL52" t="str">
            <v>ф</v>
          </cell>
        </row>
        <row r="54">
          <cell r="C54" t="str">
            <v>Курсова робота "Фінанси"</v>
          </cell>
          <cell r="V54" t="str">
            <v>4/0</v>
          </cell>
          <cell r="AL54" t="str">
            <v>ф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7"/>
  <sheetViews>
    <sheetView view="pageBreakPreview" zoomScaleNormal="115" zoomScaleSheetLayoutView="115" workbookViewId="0">
      <selection activeCell="D15" sqref="D15"/>
    </sheetView>
  </sheetViews>
  <sheetFormatPr defaultRowHeight="16.5" x14ac:dyDescent="0.25"/>
  <cols>
    <col min="1" max="1" width="21.7109375" style="260" customWidth="1"/>
    <col min="2" max="2" width="10.7109375" style="229" customWidth="1"/>
    <col min="3" max="3" width="9.28515625" style="229" bestFit="1" customWidth="1"/>
    <col min="4" max="4" width="8.28515625" style="229" customWidth="1"/>
    <col min="5" max="5" width="8.5703125" style="229" customWidth="1"/>
    <col min="6" max="6" width="8" style="229" customWidth="1"/>
    <col min="7" max="7" width="2.7109375" style="229" customWidth="1"/>
    <col min="8" max="8" width="1.85546875" style="229" customWidth="1"/>
    <col min="9" max="9" width="13.140625" style="229" customWidth="1"/>
    <col min="10" max="17" width="9.140625" style="229" hidden="1" customWidth="1"/>
    <col min="18" max="18" width="11" style="229" hidden="1" customWidth="1"/>
    <col min="19" max="23" width="9.140625" style="229" hidden="1" customWidth="1"/>
    <col min="24" max="24" width="15.85546875" style="229" hidden="1" customWidth="1"/>
    <col min="25" max="28" width="9.140625" style="229" hidden="1" customWidth="1"/>
    <col min="29" max="16384" width="9.140625" style="229"/>
  </cols>
  <sheetData>
    <row r="1" spans="1:29" ht="24" customHeight="1" x14ac:dyDescent="0.25">
      <c r="A1" s="988"/>
      <c r="B1" s="988"/>
      <c r="C1" s="988"/>
      <c r="D1" s="988"/>
      <c r="E1" s="988"/>
      <c r="F1" s="988"/>
      <c r="G1" s="988"/>
      <c r="H1" s="988"/>
      <c r="I1" s="988"/>
    </row>
    <row r="2" spans="1:29" ht="19.5" customHeight="1" x14ac:dyDescent="0.25">
      <c r="A2" s="995"/>
      <c r="B2" s="995"/>
      <c r="C2" s="230" t="s">
        <v>253</v>
      </c>
      <c r="D2" s="231" t="s">
        <v>254</v>
      </c>
      <c r="E2" s="231" t="s">
        <v>255</v>
      </c>
      <c r="F2" s="231" t="s">
        <v>256</v>
      </c>
      <c r="G2" s="996" t="s">
        <v>257</v>
      </c>
      <c r="H2" s="996"/>
      <c r="I2" s="996"/>
    </row>
    <row r="3" spans="1:29" ht="17.25" customHeight="1" x14ac:dyDescent="0.4">
      <c r="A3" s="232"/>
      <c r="B3" s="233"/>
      <c r="C3" s="233"/>
      <c r="D3" s="233"/>
      <c r="E3" s="233"/>
      <c r="F3" s="233"/>
      <c r="G3" s="233"/>
      <c r="H3" s="233"/>
      <c r="I3" s="233"/>
    </row>
    <row r="4" spans="1:29" ht="17.25" customHeight="1" x14ac:dyDescent="0.4">
      <c r="A4" s="232"/>
      <c r="B4" s="233"/>
      <c r="C4" s="233"/>
      <c r="D4" s="233"/>
      <c r="E4" s="233"/>
      <c r="F4" s="233"/>
      <c r="G4" s="233"/>
      <c r="H4" s="233"/>
      <c r="I4" s="233"/>
    </row>
    <row r="5" spans="1:29" x14ac:dyDescent="0.25">
      <c r="A5" s="989" t="str">
        <f>'Семестровка -ввод данных'!C23</f>
        <v>Іноземна мова (за професійним спрямуванням) / Соціологія</v>
      </c>
      <c r="B5" s="989"/>
      <c r="C5" s="989"/>
      <c r="D5" s="989"/>
      <c r="E5" s="989"/>
      <c r="F5" s="989"/>
      <c r="G5" s="989"/>
      <c r="H5" s="989"/>
      <c r="I5" s="989"/>
    </row>
    <row r="6" spans="1:29" x14ac:dyDescent="0.25">
      <c r="A6" s="234" t="str">
        <f>'[1]Семестровка уск'!$O$2</f>
        <v>1 семестр</v>
      </c>
      <c r="B6" s="234"/>
      <c r="C6" s="235">
        <f>'Семестровка -ввод данных'!L23</f>
        <v>2</v>
      </c>
      <c r="D6" s="235">
        <f>'Семестровка -ввод данных'!H23</f>
        <v>15</v>
      </c>
      <c r="E6" s="235">
        <f>'Семестровка -ввод данных'!I23</f>
        <v>0</v>
      </c>
      <c r="F6" s="235">
        <f>'Семестровка -ввод данных'!J23</f>
        <v>15</v>
      </c>
      <c r="G6" s="234"/>
      <c r="H6" s="234"/>
      <c r="I6" s="236" t="str">
        <f>'Семестровка -ввод данных'!M23</f>
        <v>З</v>
      </c>
    </row>
    <row r="7" spans="1:29" x14ac:dyDescent="0.25">
      <c r="A7" s="234" t="s">
        <v>294</v>
      </c>
      <c r="B7" s="234"/>
      <c r="C7" s="235"/>
      <c r="D7" s="235"/>
      <c r="E7" s="235"/>
      <c r="F7" s="235"/>
      <c r="G7" s="234"/>
      <c r="H7" s="234"/>
      <c r="I7" s="236"/>
    </row>
    <row r="8" spans="1:29" ht="21" customHeight="1" x14ac:dyDescent="0.25">
      <c r="A8" s="989" t="str">
        <f>'Семестровка -ввод данных'!C13</f>
        <v>Історія української культури</v>
      </c>
      <c r="B8" s="989"/>
      <c r="C8" s="989"/>
      <c r="D8" s="989"/>
      <c r="E8" s="989"/>
      <c r="F8" s="989"/>
      <c r="G8" s="989"/>
      <c r="H8" s="989"/>
      <c r="I8" s="989"/>
    </row>
    <row r="9" spans="1:29" x14ac:dyDescent="0.25">
      <c r="A9" s="234" t="str">
        <f>'[1]Семестровка уск'!$O$2</f>
        <v>1 семестр</v>
      </c>
      <c r="B9" s="234"/>
      <c r="C9" s="235">
        <f>'Семестровка -ввод данных'!L13</f>
        <v>2</v>
      </c>
      <c r="D9" s="235">
        <f>'Семестровка -ввод данных'!H13</f>
        <v>15</v>
      </c>
      <c r="E9" s="235">
        <f>'Семестровка -ввод данных'!I13</f>
        <v>0</v>
      </c>
      <c r="F9" s="235">
        <f>'Семестровка -ввод данных'!J13</f>
        <v>15</v>
      </c>
      <c r="G9" s="234"/>
      <c r="H9" s="234"/>
      <c r="I9" s="236" t="str">
        <f>'Семестровка -ввод данных'!M13</f>
        <v>З</v>
      </c>
    </row>
    <row r="10" spans="1:29" x14ac:dyDescent="0.25">
      <c r="A10" s="234" t="s">
        <v>294</v>
      </c>
      <c r="B10" s="234"/>
      <c r="C10" s="235"/>
      <c r="D10" s="235"/>
      <c r="E10" s="235"/>
      <c r="F10" s="235"/>
      <c r="G10" s="234"/>
      <c r="H10" s="234"/>
      <c r="I10" s="236"/>
    </row>
    <row r="11" spans="1:29" x14ac:dyDescent="0.25">
      <c r="A11" s="993" t="str">
        <f>'Семестровка -ввод данных'!C15</f>
        <v>Вища математика</v>
      </c>
      <c r="B11" s="993"/>
      <c r="C11" s="993"/>
      <c r="D11" s="993"/>
      <c r="E11" s="993"/>
      <c r="F11" s="993"/>
      <c r="G11" s="993"/>
      <c r="H11" s="993"/>
      <c r="I11" s="993"/>
    </row>
    <row r="12" spans="1:29" x14ac:dyDescent="0.25">
      <c r="A12" s="234" t="str">
        <f>'[1]Семестровка уск'!$O$2</f>
        <v>1 семестр</v>
      </c>
      <c r="B12" s="234"/>
      <c r="C12" s="235">
        <f>'Семестровка -ввод данных'!L15</f>
        <v>2</v>
      </c>
      <c r="D12" s="235">
        <f>'Семестровка -ввод данных'!H15</f>
        <v>15</v>
      </c>
      <c r="E12" s="235">
        <f>'Семестровка -ввод данных'!I15</f>
        <v>0</v>
      </c>
      <c r="F12" s="235">
        <f>'Семестровка -ввод данных'!J15</f>
        <v>15</v>
      </c>
      <c r="G12" s="234"/>
      <c r="H12" s="234"/>
      <c r="I12" s="236" t="str">
        <f>'Семестровка -ввод данных'!M15</f>
        <v>З</v>
      </c>
    </row>
    <row r="13" spans="1:29" x14ac:dyDescent="0.25">
      <c r="A13" s="234" t="s">
        <v>294</v>
      </c>
      <c r="B13" s="234"/>
      <c r="C13" s="235"/>
      <c r="D13" s="235"/>
      <c r="E13" s="235"/>
      <c r="F13" s="235"/>
      <c r="G13" s="234"/>
      <c r="H13" s="234"/>
      <c r="I13" s="236"/>
    </row>
    <row r="14" spans="1:29" x14ac:dyDescent="0.25">
      <c r="A14" s="994" t="str">
        <f>'Семестровка -ввод данных'!C67</f>
        <v>Економіко-математичні методи та моделі</v>
      </c>
      <c r="B14" s="994"/>
      <c r="C14" s="994"/>
      <c r="D14" s="994"/>
      <c r="E14" s="994"/>
      <c r="F14" s="994"/>
      <c r="G14" s="994"/>
      <c r="H14" s="994"/>
      <c r="I14" s="994"/>
      <c r="AC14" s="234"/>
    </row>
    <row r="15" spans="1:29" x14ac:dyDescent="0.25">
      <c r="A15" s="264" t="s">
        <v>267</v>
      </c>
      <c r="B15" s="264"/>
      <c r="C15" s="265">
        <f>'Семестровка -ввод данных'!L67</f>
        <v>4</v>
      </c>
      <c r="D15" s="265">
        <f>'Семестровка -ввод данных'!H67</f>
        <v>18</v>
      </c>
      <c r="E15" s="265">
        <f>'Семестровка -ввод данных'!I67</f>
        <v>0</v>
      </c>
      <c r="F15" s="265">
        <f>'Семестровка -ввод данных'!J67</f>
        <v>18</v>
      </c>
      <c r="G15" s="264"/>
      <c r="H15" s="264"/>
      <c r="I15" s="266" t="str">
        <f>'Семестровка -ввод данных'!M67</f>
        <v>З</v>
      </c>
    </row>
    <row r="16" spans="1:29" x14ac:dyDescent="0.25">
      <c r="A16" s="234" t="s">
        <v>294</v>
      </c>
      <c r="B16" s="264"/>
      <c r="C16" s="265"/>
      <c r="D16" s="265"/>
      <c r="E16" s="265"/>
      <c r="F16" s="265"/>
      <c r="G16" s="264"/>
      <c r="H16" s="264"/>
      <c r="I16" s="266"/>
    </row>
    <row r="17" spans="1:9" x14ac:dyDescent="0.25">
      <c r="A17" s="993" t="str">
        <f>'Семестровка -ввод данных'!C16</f>
        <v>Інформатика</v>
      </c>
      <c r="B17" s="993"/>
      <c r="C17" s="993"/>
      <c r="D17" s="993"/>
      <c r="E17" s="993"/>
      <c r="F17" s="993"/>
      <c r="G17" s="993"/>
      <c r="H17" s="993"/>
      <c r="I17" s="993"/>
    </row>
    <row r="18" spans="1:9" x14ac:dyDescent="0.25">
      <c r="A18" s="234" t="s">
        <v>261</v>
      </c>
      <c r="B18" s="234"/>
      <c r="C18" s="235">
        <f>'Семестровка -ввод данных'!L16</f>
        <v>1.4666666666666666</v>
      </c>
      <c r="D18" s="235">
        <f>'Семестровка -ввод данных'!H16</f>
        <v>15</v>
      </c>
      <c r="E18" s="235">
        <f>'Семестровка -ввод данных'!I16</f>
        <v>0</v>
      </c>
      <c r="F18" s="235">
        <f>'Семестровка -ввод данных'!J16</f>
        <v>7</v>
      </c>
      <c r="G18" s="234"/>
      <c r="H18" s="234"/>
      <c r="I18" s="236" t="str">
        <f>'Семестровка -ввод данных'!M16</f>
        <v>З</v>
      </c>
    </row>
    <row r="19" spans="1:9" x14ac:dyDescent="0.25">
      <c r="A19" s="234" t="s">
        <v>294</v>
      </c>
      <c r="B19" s="234"/>
      <c r="C19" s="235"/>
      <c r="D19" s="235"/>
      <c r="E19" s="235"/>
      <c r="F19" s="235"/>
      <c r="G19" s="234"/>
      <c r="H19" s="234"/>
      <c r="I19" s="236"/>
    </row>
    <row r="20" spans="1:9" x14ac:dyDescent="0.25">
      <c r="A20" s="989" t="str">
        <f>'Семестровка -ввод данных'!C36</f>
        <v>Фінанси</v>
      </c>
      <c r="B20" s="989"/>
      <c r="C20" s="989"/>
      <c r="D20" s="989"/>
      <c r="E20" s="989"/>
      <c r="F20" s="989"/>
      <c r="G20" s="989"/>
      <c r="H20" s="989"/>
      <c r="I20" s="989"/>
    </row>
    <row r="21" spans="1:9" x14ac:dyDescent="0.25">
      <c r="A21" s="234" t="str">
        <f>'[1]Семестровка уск'!$O$2</f>
        <v>1 семестр</v>
      </c>
      <c r="B21" s="234"/>
      <c r="C21" s="235">
        <f>'Семестровка -ввод данных'!L36</f>
        <v>3</v>
      </c>
      <c r="D21" s="235">
        <f>'Семестровка -ввод данных'!H36</f>
        <v>30</v>
      </c>
      <c r="E21" s="235">
        <f>'Семестровка -ввод данных'!I36</f>
        <v>0</v>
      </c>
      <c r="F21" s="235">
        <f>'Семестровка -ввод данных'!J36</f>
        <v>15</v>
      </c>
      <c r="G21" s="234"/>
      <c r="H21" s="234"/>
      <c r="I21" s="236" t="str">
        <f>'Семестровка -ввод данных'!M36</f>
        <v>З</v>
      </c>
    </row>
    <row r="22" spans="1:9" x14ac:dyDescent="0.25">
      <c r="A22" s="234" t="s">
        <v>294</v>
      </c>
      <c r="B22" s="234"/>
      <c r="C22" s="235"/>
      <c r="D22" s="235"/>
      <c r="E22" s="235"/>
      <c r="F22" s="235"/>
      <c r="G22" s="234"/>
      <c r="H22" s="234"/>
      <c r="I22" s="236"/>
    </row>
    <row r="23" spans="1:9" x14ac:dyDescent="0.25">
      <c r="A23" s="989" t="e">
        <f>'Семестровка -ввод данных'!#REF!</f>
        <v>#REF!</v>
      </c>
      <c r="B23" s="989"/>
      <c r="C23" s="989"/>
      <c r="D23" s="989"/>
      <c r="E23" s="989"/>
      <c r="F23" s="989"/>
      <c r="G23" s="989"/>
      <c r="H23" s="989"/>
      <c r="I23" s="989"/>
    </row>
    <row r="24" spans="1:9" x14ac:dyDescent="0.25">
      <c r="A24" s="234" t="str">
        <f>'[1]Семестровка уск'!$O$2</f>
        <v>1 семестр</v>
      </c>
      <c r="B24" s="234"/>
      <c r="C24" s="235" t="e">
        <f>'Семестровка -ввод данных'!#REF!</f>
        <v>#REF!</v>
      </c>
      <c r="D24" s="235" t="e">
        <f>'Семестровка -ввод данных'!#REF!</f>
        <v>#REF!</v>
      </c>
      <c r="E24" s="235" t="e">
        <f>'Семестровка -ввод данных'!#REF!</f>
        <v>#REF!</v>
      </c>
      <c r="F24" s="235" t="e">
        <f>'Семестровка -ввод данных'!#REF!</f>
        <v>#REF!</v>
      </c>
      <c r="G24" s="234"/>
      <c r="H24" s="234"/>
      <c r="I24" s="236" t="e">
        <f>'Семестровка -ввод данных'!#REF!</f>
        <v>#REF!</v>
      </c>
    </row>
    <row r="25" spans="1:9" x14ac:dyDescent="0.25">
      <c r="A25" s="234" t="s">
        <v>294</v>
      </c>
      <c r="B25" s="234"/>
      <c r="C25" s="235"/>
      <c r="D25" s="235"/>
      <c r="E25" s="235"/>
      <c r="F25" s="235"/>
      <c r="G25" s="234"/>
      <c r="H25" s="234"/>
      <c r="I25" s="236"/>
    </row>
    <row r="26" spans="1:9" x14ac:dyDescent="0.25">
      <c r="A26" s="989" t="str">
        <f>'Семестровка -ввод данных'!C22</f>
        <v>Філософія</v>
      </c>
      <c r="B26" s="989"/>
      <c r="C26" s="989"/>
      <c r="D26" s="989"/>
      <c r="E26" s="989"/>
      <c r="F26" s="989"/>
      <c r="G26" s="989"/>
      <c r="H26" s="989"/>
      <c r="I26" s="989"/>
    </row>
    <row r="27" spans="1:9" x14ac:dyDescent="0.25">
      <c r="A27" s="234" t="str">
        <f>'[1]Семестровка уск'!$O$2</f>
        <v>1 семестр</v>
      </c>
      <c r="B27" s="234"/>
      <c r="C27" s="235">
        <f>'Семестровка -ввод данных'!L22</f>
        <v>1.4666666666666666</v>
      </c>
      <c r="D27" s="235">
        <f>'Семестровка -ввод данных'!H22</f>
        <v>15</v>
      </c>
      <c r="E27" s="235">
        <f>'Семестровка -ввод данных'!I22</f>
        <v>0</v>
      </c>
      <c r="F27" s="235">
        <f>'Семестровка -ввод данных'!J22</f>
        <v>7</v>
      </c>
      <c r="G27" s="234"/>
      <c r="H27" s="234"/>
      <c r="I27" s="236" t="str">
        <f>'Семестровка -ввод данных'!M22</f>
        <v>З</v>
      </c>
    </row>
    <row r="28" spans="1:9" x14ac:dyDescent="0.25">
      <c r="A28" s="234" t="s">
        <v>294</v>
      </c>
      <c r="B28" s="234"/>
      <c r="C28" s="235"/>
      <c r="D28" s="235"/>
      <c r="E28" s="235"/>
      <c r="F28" s="235"/>
      <c r="G28" s="234"/>
      <c r="H28" s="234"/>
      <c r="I28" s="236"/>
    </row>
    <row r="29" spans="1:9" x14ac:dyDescent="0.25">
      <c r="A29" s="989" t="str">
        <f>'Семестровка -ввод данных'!C18</f>
        <v>Основи економічної теорії</v>
      </c>
      <c r="B29" s="989"/>
      <c r="C29" s="989"/>
      <c r="D29" s="989"/>
      <c r="E29" s="989"/>
      <c r="F29" s="989"/>
      <c r="G29" s="989"/>
      <c r="H29" s="989"/>
      <c r="I29" s="989"/>
    </row>
    <row r="30" spans="1:9" x14ac:dyDescent="0.25">
      <c r="A30" s="234" t="str">
        <f>'[1]Семестровка уск'!$O$2</f>
        <v>1 семестр</v>
      </c>
      <c r="B30" s="234"/>
      <c r="C30" s="235">
        <f>'Семестровка -ввод данных'!L18</f>
        <v>2</v>
      </c>
      <c r="D30" s="235">
        <f>'Семестровка -ввод данных'!H18</f>
        <v>15</v>
      </c>
      <c r="E30" s="235">
        <f>'Семестровка -ввод данных'!I18</f>
        <v>0</v>
      </c>
      <c r="F30" s="235">
        <f>'Семестровка -ввод данных'!J18</f>
        <v>15</v>
      </c>
      <c r="G30" s="234"/>
      <c r="H30" s="234"/>
      <c r="I30" s="236" t="str">
        <f>'Семестровка -ввод данных'!M18</f>
        <v>З</v>
      </c>
    </row>
    <row r="31" spans="1:9" x14ac:dyDescent="0.25">
      <c r="A31" s="234" t="s">
        <v>294</v>
      </c>
      <c r="B31" s="234"/>
      <c r="C31" s="235"/>
      <c r="D31" s="235"/>
      <c r="E31" s="235"/>
      <c r="F31" s="235"/>
      <c r="G31" s="234"/>
      <c r="H31" s="234"/>
      <c r="I31" s="236"/>
    </row>
    <row r="32" spans="1:9" x14ac:dyDescent="0.25">
      <c r="A32" s="989" t="str">
        <f>'Семестровка -ввод данных'!C19</f>
        <v>Мікро- та макроекономіка</v>
      </c>
      <c r="B32" s="989"/>
      <c r="C32" s="989"/>
      <c r="D32" s="989"/>
      <c r="E32" s="989"/>
      <c r="F32" s="989"/>
      <c r="G32" s="989"/>
      <c r="H32" s="989"/>
      <c r="I32" s="989"/>
    </row>
    <row r="33" spans="1:29" x14ac:dyDescent="0.25">
      <c r="A33" s="234" t="str">
        <f>'[1]Семестровка уск'!$O$2</f>
        <v>1 семестр</v>
      </c>
      <c r="B33" s="234"/>
      <c r="C33" s="235">
        <f>'Семестровка -ввод данных'!L19</f>
        <v>4</v>
      </c>
      <c r="D33" s="235">
        <f>'Семестровка -ввод данных'!H19</f>
        <v>30</v>
      </c>
      <c r="E33" s="235">
        <f>'Семестровка -ввод данных'!I19</f>
        <v>0</v>
      </c>
      <c r="F33" s="235">
        <f>'Семестровка -ввод данных'!J19</f>
        <v>30</v>
      </c>
      <c r="G33" s="234"/>
      <c r="H33" s="234"/>
      <c r="I33" s="236" t="str">
        <f>'Семестровка -ввод данных'!M19</f>
        <v>ДЗ</v>
      </c>
    </row>
    <row r="34" spans="1:29" x14ac:dyDescent="0.25">
      <c r="A34" s="234" t="s">
        <v>294</v>
      </c>
      <c r="B34" s="234"/>
      <c r="C34" s="235"/>
      <c r="D34" s="235"/>
      <c r="E34" s="235"/>
      <c r="F34" s="235"/>
      <c r="G34" s="234"/>
      <c r="H34" s="234"/>
      <c r="I34" s="236"/>
    </row>
    <row r="35" spans="1:29" x14ac:dyDescent="0.25">
      <c r="A35" s="989">
        <f>'Семестровка -ввод данных'!C20</f>
        <v>0</v>
      </c>
      <c r="B35" s="989"/>
      <c r="C35" s="989"/>
      <c r="D35" s="989"/>
      <c r="E35" s="989"/>
      <c r="F35" s="989"/>
      <c r="G35" s="989"/>
      <c r="H35" s="989"/>
      <c r="I35" s="989"/>
    </row>
    <row r="36" spans="1:29" x14ac:dyDescent="0.25">
      <c r="A36" s="234" t="str">
        <f>'[1]Семестровка уск'!$O$2</f>
        <v>1 семестр</v>
      </c>
      <c r="B36" s="234"/>
      <c r="C36" s="235">
        <f>'Семестровка -ввод данных'!L20</f>
        <v>0</v>
      </c>
      <c r="D36" s="235">
        <f>'Семестровка -ввод данных'!H20</f>
        <v>0</v>
      </c>
      <c r="E36" s="235">
        <f>'Семестровка -ввод данных'!I20</f>
        <v>0</v>
      </c>
      <c r="F36" s="235">
        <f>'Семестровка -ввод данных'!J20</f>
        <v>0</v>
      </c>
      <c r="G36" s="234"/>
      <c r="H36" s="234"/>
      <c r="I36" s="236">
        <f>'Семестровка -ввод данных'!M20</f>
        <v>0</v>
      </c>
    </row>
    <row r="37" spans="1:29" x14ac:dyDescent="0.25">
      <c r="A37" s="234" t="s">
        <v>294</v>
      </c>
      <c r="B37" s="234"/>
      <c r="C37" s="235"/>
      <c r="D37" s="235"/>
      <c r="E37" s="235"/>
      <c r="F37" s="235"/>
      <c r="G37" s="234"/>
      <c r="H37" s="234"/>
      <c r="I37" s="236"/>
    </row>
    <row r="38" spans="1:29" x14ac:dyDescent="0.25">
      <c r="A38" s="989" t="str">
        <f>'Семестровка -ввод данных'!C21</f>
        <v>Економіка підприємства</v>
      </c>
      <c r="B38" s="989"/>
      <c r="C38" s="989"/>
      <c r="D38" s="989"/>
      <c r="E38" s="989"/>
      <c r="F38" s="989"/>
      <c r="G38" s="989"/>
      <c r="H38" s="989"/>
      <c r="I38" s="989"/>
    </row>
    <row r="39" spans="1:29" x14ac:dyDescent="0.25">
      <c r="A39" s="234" t="str">
        <f>'[1]Семестровка уск'!$O$2</f>
        <v>1 семестр</v>
      </c>
      <c r="B39" s="234"/>
      <c r="C39" s="235">
        <f>'Семестровка -ввод данных'!L21</f>
        <v>3</v>
      </c>
      <c r="D39" s="235">
        <f>'Семестровка -ввод данных'!H21</f>
        <v>30</v>
      </c>
      <c r="E39" s="235">
        <f>'Семестровка -ввод данных'!I21</f>
        <v>0</v>
      </c>
      <c r="F39" s="235">
        <f>'Семестровка -ввод данных'!J21</f>
        <v>15</v>
      </c>
      <c r="G39" s="234"/>
      <c r="H39" s="234"/>
      <c r="I39" s="236" t="str">
        <f>'Семестровка -ввод данных'!M21</f>
        <v>І</v>
      </c>
    </row>
    <row r="40" spans="1:29" x14ac:dyDescent="0.25">
      <c r="A40" s="234" t="s">
        <v>294</v>
      </c>
      <c r="B40" s="234"/>
      <c r="C40" s="235"/>
      <c r="D40" s="235"/>
      <c r="E40" s="235"/>
      <c r="F40" s="235"/>
      <c r="G40" s="234"/>
      <c r="H40" s="234"/>
      <c r="I40" s="236"/>
    </row>
    <row r="41" spans="1:29" x14ac:dyDescent="0.25">
      <c r="A41" s="993" t="str">
        <f>'Семестровка -ввод данных'!C60</f>
        <v>Страхування</v>
      </c>
      <c r="B41" s="993"/>
      <c r="C41" s="993"/>
      <c r="D41" s="993"/>
      <c r="E41" s="993"/>
      <c r="F41" s="993"/>
      <c r="G41" s="993"/>
      <c r="H41" s="993"/>
      <c r="I41" s="993"/>
    </row>
    <row r="42" spans="1:29" x14ac:dyDescent="0.25">
      <c r="A42" s="234" t="s">
        <v>261</v>
      </c>
      <c r="B42" s="234"/>
      <c r="C42" s="235">
        <f>'Семестровка -ввод данных'!L60</f>
        <v>0</v>
      </c>
      <c r="D42" s="235">
        <f>'Семестровка -ввод данных'!H60</f>
        <v>0</v>
      </c>
      <c r="E42" s="235">
        <f>'Семестровка -ввод данных'!I60</f>
        <v>0</v>
      </c>
      <c r="F42" s="235">
        <f>'Семестровка -ввод данных'!J60</f>
        <v>0</v>
      </c>
      <c r="G42" s="234"/>
      <c r="H42" s="234"/>
      <c r="I42" s="236" t="str">
        <f>'Семестровка -ввод данных'!M60</f>
        <v>І</v>
      </c>
    </row>
    <row r="43" spans="1:29" x14ac:dyDescent="0.25">
      <c r="A43" s="234" t="s">
        <v>294</v>
      </c>
      <c r="B43" s="234"/>
      <c r="C43" s="235"/>
      <c r="D43" s="235"/>
      <c r="E43" s="235"/>
      <c r="F43" s="235"/>
      <c r="G43" s="234"/>
      <c r="H43" s="234"/>
      <c r="I43" s="236"/>
      <c r="AC43" s="234"/>
    </row>
    <row r="44" spans="1:29" x14ac:dyDescent="0.25">
      <c r="A44" s="989"/>
      <c r="B44" s="989"/>
      <c r="C44" s="989"/>
      <c r="D44" s="989"/>
      <c r="E44" s="989"/>
      <c r="F44" s="989"/>
      <c r="G44" s="989"/>
      <c r="H44" s="989"/>
      <c r="I44" s="989"/>
    </row>
    <row r="45" spans="1:29" x14ac:dyDescent="0.25">
      <c r="A45" s="237"/>
      <c r="B45" s="237"/>
      <c r="C45" s="238"/>
      <c r="D45" s="238"/>
      <c r="E45" s="238"/>
      <c r="F45" s="238"/>
      <c r="G45" s="237"/>
      <c r="H45" s="237"/>
      <c r="I45" s="239"/>
    </row>
    <row r="46" spans="1:29" x14ac:dyDescent="0.25">
      <c r="A46" s="989" t="str">
        <f>'Семестровка -ввод данных'!C63</f>
        <v>Іноземна мова (за професійним спрямуванням) / Психологія управління</v>
      </c>
      <c r="B46" s="989"/>
      <c r="C46" s="989"/>
      <c r="D46" s="989"/>
      <c r="E46" s="989"/>
      <c r="F46" s="989"/>
      <c r="G46" s="989"/>
      <c r="H46" s="989"/>
      <c r="I46" s="989"/>
    </row>
    <row r="47" spans="1:29" x14ac:dyDescent="0.25">
      <c r="A47" s="234" t="s">
        <v>267</v>
      </c>
      <c r="B47" s="234"/>
      <c r="C47" s="235">
        <f>'Семестровка -ввод данных'!L63</f>
        <v>2</v>
      </c>
      <c r="D47" s="235">
        <f>'Семестровка -ввод данных'!H63</f>
        <v>0</v>
      </c>
      <c r="E47" s="235">
        <f>'Семестровка -ввод данных'!I63</f>
        <v>0</v>
      </c>
      <c r="F47" s="235">
        <f>'Семестровка -ввод данных'!J63</f>
        <v>18</v>
      </c>
      <c r="G47" s="234"/>
      <c r="H47" s="234"/>
      <c r="I47" s="236" t="str">
        <f>'Семестровка -ввод данных'!M63</f>
        <v>З</v>
      </c>
      <c r="AC47" s="229" t="str">
        <f>'Семестровка -ввод данных'!Q63</f>
        <v>2а</v>
      </c>
    </row>
    <row r="48" spans="1:29" x14ac:dyDescent="0.25">
      <c r="A48" s="234" t="s">
        <v>294</v>
      </c>
      <c r="B48" s="234"/>
      <c r="C48" s="235"/>
      <c r="D48" s="235"/>
      <c r="E48" s="235"/>
      <c r="F48" s="235"/>
      <c r="G48" s="234"/>
      <c r="H48" s="234"/>
      <c r="I48" s="236"/>
    </row>
    <row r="49" spans="1:29" x14ac:dyDescent="0.25">
      <c r="A49" s="989" t="str">
        <f>'Семестровка -ввод данных'!C103</f>
        <v>Договірне право / Основи адміністративного права</v>
      </c>
      <c r="B49" s="989"/>
      <c r="C49" s="989"/>
      <c r="D49" s="989"/>
      <c r="E49" s="989"/>
      <c r="F49" s="989"/>
      <c r="G49" s="989"/>
      <c r="H49" s="989"/>
      <c r="I49" s="989"/>
    </row>
    <row r="50" spans="1:29" x14ac:dyDescent="0.25">
      <c r="A50" s="234" t="s">
        <v>267</v>
      </c>
      <c r="B50" s="234"/>
      <c r="C50" s="235">
        <f>'Семестровка -ввод данных'!L103</f>
        <v>2</v>
      </c>
      <c r="D50" s="235">
        <f>'Семестровка -ввод данных'!H103</f>
        <v>9</v>
      </c>
      <c r="E50" s="235">
        <f>'Семестровка -ввод данных'!I103</f>
        <v>0</v>
      </c>
      <c r="F50" s="235">
        <f>'Семестровка -ввод данных'!J103</f>
        <v>9</v>
      </c>
      <c r="G50" s="234"/>
      <c r="H50" s="234"/>
      <c r="I50" s="236" t="str">
        <f>'Семестровка -ввод данных'!M103</f>
        <v>З</v>
      </c>
      <c r="AC50" s="229" t="str">
        <f>'Семестровка -ввод данных'!Q103</f>
        <v>2а</v>
      </c>
    </row>
    <row r="51" spans="1:29" x14ac:dyDescent="0.25">
      <c r="A51" s="234" t="s">
        <v>294</v>
      </c>
      <c r="B51" s="234"/>
      <c r="C51" s="235"/>
      <c r="D51" s="235"/>
      <c r="E51" s="235"/>
      <c r="F51" s="235"/>
      <c r="G51" s="234"/>
      <c r="H51" s="234"/>
      <c r="I51" s="236"/>
    </row>
    <row r="52" spans="1:29" x14ac:dyDescent="0.25">
      <c r="A52" s="989" t="str">
        <f>'Семестровка -ввод данных'!C61</f>
        <v>Фінансовий ринок / Біржова діяльність</v>
      </c>
      <c r="B52" s="989"/>
      <c r="C52" s="989"/>
      <c r="D52" s="989"/>
      <c r="E52" s="989"/>
      <c r="F52" s="989"/>
      <c r="G52" s="989"/>
      <c r="H52" s="989"/>
      <c r="I52" s="989"/>
    </row>
    <row r="53" spans="1:29" x14ac:dyDescent="0.25">
      <c r="A53" s="234" t="s">
        <v>267</v>
      </c>
      <c r="B53" s="234"/>
      <c r="C53" s="235">
        <f>'Семестровка -ввод данных'!L61</f>
        <v>0</v>
      </c>
      <c r="D53" s="235">
        <f>'Семестровка -ввод данных'!H61</f>
        <v>0</v>
      </c>
      <c r="E53" s="235">
        <f>'Семестровка -ввод данных'!I61</f>
        <v>0</v>
      </c>
      <c r="F53" s="235">
        <f>'Семестровка -ввод данных'!J61</f>
        <v>0</v>
      </c>
      <c r="G53" s="234"/>
      <c r="H53" s="234"/>
      <c r="I53" s="236">
        <f>'Семестровка -ввод данных'!M61</f>
        <v>0</v>
      </c>
      <c r="AC53" s="229">
        <f>'Семестровка -ввод данных'!Q61</f>
        <v>0</v>
      </c>
    </row>
    <row r="54" spans="1:29" x14ac:dyDescent="0.25">
      <c r="A54" s="234" t="s">
        <v>294</v>
      </c>
      <c r="B54" s="234"/>
      <c r="C54" s="235"/>
      <c r="D54" s="235"/>
      <c r="E54" s="235"/>
      <c r="F54" s="235"/>
      <c r="G54" s="234"/>
      <c r="H54" s="234"/>
      <c r="I54" s="236"/>
    </row>
    <row r="55" spans="1:29" x14ac:dyDescent="0.25">
      <c r="A55" s="989" t="str">
        <f>'Семестровка -ввод данных'!C42</f>
        <v>Курсова робота "Фінанси"</v>
      </c>
      <c r="B55" s="989"/>
      <c r="C55" s="989"/>
      <c r="D55" s="989"/>
      <c r="E55" s="989"/>
      <c r="F55" s="989"/>
      <c r="G55" s="989"/>
      <c r="H55" s="989"/>
      <c r="I55" s="989"/>
    </row>
    <row r="56" spans="1:29" x14ac:dyDescent="0.25">
      <c r="A56" s="234" t="s">
        <v>275</v>
      </c>
      <c r="B56" s="234"/>
      <c r="C56" s="235">
        <f>'Семестровка -ввод данных'!L42</f>
        <v>0</v>
      </c>
      <c r="D56" s="235">
        <f>'Семестровка -ввод данных'!H42</f>
        <v>0</v>
      </c>
      <c r="E56" s="235">
        <f>'Семестровка -ввод данных'!I42</f>
        <v>0</v>
      </c>
      <c r="F56" s="235">
        <f>'Семестровка -ввод данных'!J42</f>
        <v>0</v>
      </c>
      <c r="G56" s="234"/>
      <c r="H56" s="234"/>
      <c r="I56" s="236">
        <f>'Семестровка -ввод данных'!M42</f>
        <v>0</v>
      </c>
      <c r="AC56" s="229">
        <f>'Семестровка -ввод данных'!Q42</f>
        <v>0</v>
      </c>
    </row>
    <row r="57" spans="1:29" x14ac:dyDescent="0.25">
      <c r="A57" s="234" t="s">
        <v>294</v>
      </c>
      <c r="B57" s="234"/>
      <c r="C57" s="235"/>
      <c r="D57" s="235"/>
      <c r="E57" s="235"/>
      <c r="F57" s="235"/>
      <c r="G57" s="234"/>
      <c r="H57" s="234"/>
      <c r="I57" s="236"/>
    </row>
    <row r="58" spans="1:29" x14ac:dyDescent="0.25">
      <c r="A58" s="989" t="e">
        <f>'Семестровка -ввод данных'!#REF!</f>
        <v>#REF!</v>
      </c>
      <c r="B58" s="989"/>
      <c r="C58" s="989"/>
      <c r="D58" s="989"/>
      <c r="E58" s="989"/>
      <c r="F58" s="989"/>
      <c r="G58" s="989"/>
      <c r="H58" s="989"/>
      <c r="I58" s="989"/>
    </row>
    <row r="59" spans="1:29" x14ac:dyDescent="0.25">
      <c r="A59" s="234" t="s">
        <v>267</v>
      </c>
      <c r="B59" s="234"/>
      <c r="C59" s="235" t="e">
        <f>'Семестровка -ввод данных'!#REF!</f>
        <v>#REF!</v>
      </c>
      <c r="D59" s="235" t="e">
        <f>'Семестровка -ввод данных'!#REF!</f>
        <v>#REF!</v>
      </c>
      <c r="E59" s="235" t="e">
        <f>'Семестровка -ввод данных'!#REF!</f>
        <v>#REF!</v>
      </c>
      <c r="F59" s="235" t="e">
        <f>'Семестровка -ввод данных'!#REF!</f>
        <v>#REF!</v>
      </c>
      <c r="G59" s="234"/>
      <c r="H59" s="234"/>
      <c r="I59" s="236" t="e">
        <f>'Семестровка -ввод данных'!#REF!</f>
        <v>#REF!</v>
      </c>
      <c r="AC59" s="229" t="e">
        <f>'Семестровка -ввод данных'!#REF!</f>
        <v>#REF!</v>
      </c>
    </row>
    <row r="60" spans="1:29" x14ac:dyDescent="0.25">
      <c r="A60" s="234" t="s">
        <v>294</v>
      </c>
      <c r="B60" s="234"/>
      <c r="C60" s="235"/>
      <c r="D60" s="235"/>
      <c r="E60" s="235"/>
      <c r="F60" s="235"/>
      <c r="G60" s="234"/>
      <c r="H60" s="234"/>
      <c r="I60" s="236"/>
    </row>
    <row r="61" spans="1:29" x14ac:dyDescent="0.25">
      <c r="A61" s="989" t="e">
        <f>'Семестровка -ввод данных'!#REF!</f>
        <v>#REF!</v>
      </c>
      <c r="B61" s="989"/>
      <c r="C61" s="989"/>
      <c r="D61" s="989"/>
      <c r="E61" s="989"/>
      <c r="F61" s="989"/>
      <c r="G61" s="989"/>
      <c r="H61" s="989"/>
      <c r="I61" s="989"/>
    </row>
    <row r="62" spans="1:29" x14ac:dyDescent="0.25">
      <c r="A62" s="234" t="s">
        <v>275</v>
      </c>
      <c r="B62" s="234"/>
      <c r="C62" s="235">
        <f>'Семестровка -ввод данных'!L57</f>
        <v>0</v>
      </c>
      <c r="D62" s="235">
        <f>'Семестровка -ввод данных'!H57</f>
        <v>0</v>
      </c>
      <c r="E62" s="235">
        <f>'Семестровка -ввод данных'!I57</f>
        <v>0</v>
      </c>
      <c r="F62" s="235">
        <f>'Семестровка -ввод данных'!J57</f>
        <v>0</v>
      </c>
      <c r="G62" s="234"/>
      <c r="H62" s="234"/>
      <c r="I62" s="236">
        <f>'Семестровка -ввод данных'!M57</f>
        <v>0</v>
      </c>
      <c r="AC62" s="229">
        <f>'Семестровка -ввод данных'!Q57</f>
        <v>0</v>
      </c>
    </row>
    <row r="63" spans="1:29" x14ac:dyDescent="0.25">
      <c r="A63" s="234" t="s">
        <v>294</v>
      </c>
      <c r="B63" s="234"/>
      <c r="C63" s="235"/>
      <c r="D63" s="235"/>
      <c r="E63" s="235"/>
      <c r="F63" s="235"/>
      <c r="G63" s="234"/>
      <c r="H63" s="234"/>
      <c r="I63" s="236"/>
    </row>
    <row r="64" spans="1:29" x14ac:dyDescent="0.25">
      <c r="A64" s="989" t="str">
        <f>'Семестровка -ввод данных'!C41</f>
        <v>Банківська система</v>
      </c>
      <c r="B64" s="989"/>
      <c r="C64" s="989"/>
      <c r="D64" s="989"/>
      <c r="E64" s="989"/>
      <c r="F64" s="989"/>
      <c r="G64" s="989"/>
      <c r="H64" s="989"/>
      <c r="I64" s="989"/>
    </row>
    <row r="65" spans="1:29" x14ac:dyDescent="0.25">
      <c r="A65" s="234" t="s">
        <v>275</v>
      </c>
      <c r="B65" s="234"/>
      <c r="C65" s="235">
        <f>'Семестровка -ввод данных'!L41</f>
        <v>0</v>
      </c>
      <c r="D65" s="235">
        <f>'Семестровка -ввод данных'!H41</f>
        <v>0</v>
      </c>
      <c r="E65" s="235">
        <f>'Семестровка -ввод данных'!I41</f>
        <v>0</v>
      </c>
      <c r="F65" s="235">
        <f>'Семестровка -ввод данных'!J41</f>
        <v>0</v>
      </c>
      <c r="G65" s="234"/>
      <c r="H65" s="234"/>
      <c r="I65" s="236" t="str">
        <f>'Семестровка -ввод данных'!M41</f>
        <v>І</v>
      </c>
      <c r="AC65" s="229">
        <f>'Семестровка -ввод данных'!Q41</f>
        <v>0</v>
      </c>
    </row>
    <row r="66" spans="1:29" x14ac:dyDescent="0.25">
      <c r="A66" s="234" t="s">
        <v>294</v>
      </c>
      <c r="B66" s="234"/>
      <c r="C66" s="235"/>
      <c r="D66" s="235"/>
      <c r="E66" s="235"/>
      <c r="F66" s="235"/>
      <c r="G66" s="234"/>
      <c r="H66" s="234"/>
      <c r="I66" s="236"/>
    </row>
    <row r="67" spans="1:29" x14ac:dyDescent="0.25">
      <c r="A67" s="989" t="str">
        <f>'Семестровка -ввод данных'!C38</f>
        <v>Менеджмент</v>
      </c>
      <c r="B67" s="989"/>
      <c r="C67" s="989"/>
      <c r="D67" s="989"/>
      <c r="E67" s="989"/>
      <c r="F67" s="989"/>
      <c r="G67" s="989"/>
      <c r="H67" s="989"/>
      <c r="I67" s="989"/>
    </row>
    <row r="68" spans="1:29" x14ac:dyDescent="0.25">
      <c r="A68" s="234" t="s">
        <v>267</v>
      </c>
      <c r="B68" s="234"/>
      <c r="C68" s="235">
        <f>'Семестровка -ввод данных'!L38</f>
        <v>5</v>
      </c>
      <c r="D68" s="235">
        <f>'Семестровка -ввод данных'!H38</f>
        <v>27</v>
      </c>
      <c r="E68" s="235">
        <f>'Семестровка -ввод данных'!I38</f>
        <v>0</v>
      </c>
      <c r="F68" s="235">
        <f>'Семестровка -ввод данных'!J38</f>
        <v>18</v>
      </c>
      <c r="G68" s="234"/>
      <c r="H68" s="234"/>
      <c r="I68" s="236" t="str">
        <f>'Семестровка -ввод данных'!M38</f>
        <v>І</v>
      </c>
      <c r="AC68" s="229" t="str">
        <f>'Семестровка -ввод данных'!Q38</f>
        <v>2а</v>
      </c>
    </row>
    <row r="69" spans="1:29" x14ac:dyDescent="0.25">
      <c r="A69" s="234" t="s">
        <v>294</v>
      </c>
      <c r="B69" s="234"/>
      <c r="C69" s="235"/>
      <c r="D69" s="235"/>
      <c r="E69" s="235"/>
      <c r="F69" s="235"/>
      <c r="G69" s="234"/>
      <c r="H69" s="234"/>
      <c r="I69" s="236"/>
    </row>
    <row r="70" spans="1:29" x14ac:dyDescent="0.25">
      <c r="A70" s="989" t="str">
        <f>'Семестровка -ввод данных'!C60</f>
        <v>Страхування</v>
      </c>
      <c r="B70" s="989"/>
      <c r="C70" s="989"/>
      <c r="D70" s="989"/>
      <c r="E70" s="989"/>
      <c r="F70" s="989"/>
      <c r="G70" s="989"/>
      <c r="H70" s="989"/>
      <c r="I70" s="989"/>
    </row>
    <row r="71" spans="1:29" x14ac:dyDescent="0.25">
      <c r="A71" s="234" t="s">
        <v>275</v>
      </c>
      <c r="B71" s="234"/>
      <c r="C71" s="235">
        <f>'Семестровка -ввод данных'!L60</f>
        <v>0</v>
      </c>
      <c r="D71" s="235">
        <f>'Семестровка -ввод данных'!H60</f>
        <v>0</v>
      </c>
      <c r="E71" s="235">
        <f>'Семестровка -ввод данных'!I60</f>
        <v>0</v>
      </c>
      <c r="F71" s="235">
        <f>'Семестровка -ввод данных'!J60</f>
        <v>0</v>
      </c>
      <c r="G71" s="234"/>
      <c r="H71" s="234"/>
      <c r="I71" s="236" t="str">
        <f>'Семестровка -ввод данных'!M60</f>
        <v>І</v>
      </c>
      <c r="AC71" s="229">
        <f>'Семестровка -ввод данных'!Q60</f>
        <v>0</v>
      </c>
    </row>
    <row r="72" spans="1:29" x14ac:dyDescent="0.25">
      <c r="A72" s="234" t="s">
        <v>294</v>
      </c>
      <c r="B72" s="234"/>
      <c r="C72" s="235"/>
      <c r="D72" s="235"/>
      <c r="E72" s="235"/>
      <c r="F72" s="235"/>
      <c r="G72" s="234"/>
      <c r="H72" s="234"/>
      <c r="I72" s="236"/>
    </row>
    <row r="73" spans="1:29" x14ac:dyDescent="0.25">
      <c r="A73" s="989" t="e">
        <f>'Семестровка -ввод данных'!#REF!</f>
        <v>#REF!</v>
      </c>
      <c r="B73" s="989"/>
      <c r="C73" s="989"/>
      <c r="D73" s="989"/>
      <c r="E73" s="989"/>
      <c r="F73" s="989"/>
      <c r="G73" s="989"/>
      <c r="H73" s="989"/>
      <c r="I73" s="989"/>
    </row>
    <row r="74" spans="1:29" x14ac:dyDescent="0.25">
      <c r="A74" s="234" t="s">
        <v>275</v>
      </c>
      <c r="B74" s="234"/>
      <c r="C74" s="235" t="e">
        <f>'Семестровка -ввод данных'!#REF!</f>
        <v>#REF!</v>
      </c>
      <c r="D74" s="235" t="e">
        <f>'Семестровка -ввод данных'!#REF!</f>
        <v>#REF!</v>
      </c>
      <c r="E74" s="235" t="e">
        <f>'Семестровка -ввод данных'!#REF!</f>
        <v>#REF!</v>
      </c>
      <c r="F74" s="235" t="e">
        <f>'Семестровка -ввод данных'!#REF!</f>
        <v>#REF!</v>
      </c>
      <c r="G74" s="234"/>
      <c r="H74" s="234"/>
      <c r="I74" s="236" t="e">
        <f>'Семестровка -ввод данных'!#REF!</f>
        <v>#REF!</v>
      </c>
      <c r="AC74" s="229" t="e">
        <f>'Семестровка -ввод данных'!#REF!</f>
        <v>#REF!</v>
      </c>
    </row>
    <row r="75" spans="1:29" x14ac:dyDescent="0.25">
      <c r="A75" s="234" t="s">
        <v>294</v>
      </c>
      <c r="B75" s="234"/>
      <c r="C75" s="235"/>
      <c r="D75" s="235"/>
      <c r="E75" s="235"/>
      <c r="F75" s="235"/>
      <c r="G75" s="234"/>
      <c r="H75" s="234"/>
      <c r="I75" s="236"/>
    </row>
    <row r="76" spans="1:29" x14ac:dyDescent="0.25">
      <c r="A76" s="989"/>
      <c r="B76" s="989"/>
      <c r="C76" s="989"/>
      <c r="D76" s="989"/>
      <c r="E76" s="989"/>
      <c r="F76" s="989"/>
      <c r="G76" s="989"/>
      <c r="H76" s="989"/>
      <c r="I76" s="989"/>
    </row>
    <row r="77" spans="1:29" x14ac:dyDescent="0.25">
      <c r="A77" s="993" t="str">
        <f>'Семестровка -ввод данных'!C67</f>
        <v>Економіко-математичні методи та моделі</v>
      </c>
      <c r="B77" s="993"/>
      <c r="C77" s="993"/>
      <c r="D77" s="993"/>
      <c r="E77" s="993"/>
      <c r="F77" s="993"/>
      <c r="G77" s="993"/>
      <c r="H77" s="993"/>
      <c r="I77" s="993"/>
      <c r="AC77" s="229" t="s">
        <v>63</v>
      </c>
    </row>
    <row r="78" spans="1:29" x14ac:dyDescent="0.25">
      <c r="A78" s="234" t="s">
        <v>267</v>
      </c>
      <c r="B78" s="234"/>
      <c r="C78" s="235">
        <f>'Семестровка -ввод данных'!L67</f>
        <v>4</v>
      </c>
      <c r="D78" s="235">
        <f>'Семестровка -ввод данных'!H67</f>
        <v>18</v>
      </c>
      <c r="E78" s="235">
        <f>'Семестровка -ввод данных'!I67</f>
        <v>0</v>
      </c>
      <c r="F78" s="235">
        <f>'Семестровка -ввод данных'!J67</f>
        <v>18</v>
      </c>
      <c r="G78" s="234"/>
      <c r="H78" s="234"/>
      <c r="I78" s="236" t="str">
        <f>'Семестровка -ввод данных'!M67</f>
        <v>З</v>
      </c>
    </row>
    <row r="79" spans="1:29" x14ac:dyDescent="0.25">
      <c r="A79" s="234" t="s">
        <v>294</v>
      </c>
    </row>
    <row r="81" spans="1:9" x14ac:dyDescent="0.25">
      <c r="A81" s="990"/>
      <c r="B81" s="990"/>
      <c r="C81" s="990"/>
      <c r="D81" s="990"/>
      <c r="E81" s="990"/>
      <c r="F81" s="990"/>
      <c r="G81" s="990"/>
      <c r="H81" s="990"/>
      <c r="I81" s="990"/>
    </row>
    <row r="82" spans="1:9" x14ac:dyDescent="0.25">
      <c r="A82" s="242"/>
      <c r="B82" s="240"/>
      <c r="C82" s="241"/>
      <c r="D82" s="241"/>
      <c r="E82" s="241"/>
      <c r="F82" s="241"/>
      <c r="G82" s="240"/>
      <c r="H82" s="242"/>
      <c r="I82" s="243"/>
    </row>
    <row r="83" spans="1:9" x14ac:dyDescent="0.25">
      <c r="A83" s="245"/>
      <c r="B83" s="240"/>
      <c r="C83" s="241"/>
      <c r="D83" s="241"/>
      <c r="E83" s="241"/>
      <c r="F83" s="241"/>
      <c r="G83" s="240"/>
      <c r="H83" s="242"/>
      <c r="I83" s="243"/>
    </row>
    <row r="85" spans="1:9" x14ac:dyDescent="0.25">
      <c r="A85" s="990"/>
      <c r="B85" s="990"/>
      <c r="C85" s="990"/>
      <c r="D85" s="990"/>
      <c r="E85" s="990"/>
      <c r="F85" s="990"/>
      <c r="G85" s="990"/>
      <c r="H85" s="990"/>
      <c r="I85" s="990"/>
    </row>
    <row r="86" spans="1:9" x14ac:dyDescent="0.25">
      <c r="A86" s="242"/>
      <c r="B86" s="240"/>
      <c r="C86" s="241"/>
      <c r="D86" s="241"/>
      <c r="E86" s="241"/>
      <c r="F86" s="241"/>
      <c r="G86" s="240"/>
      <c r="H86" s="242"/>
      <c r="I86" s="243"/>
    </row>
    <row r="87" spans="1:9" x14ac:dyDescent="0.25">
      <c r="A87" s="245"/>
      <c r="B87" s="240"/>
      <c r="C87" s="241"/>
      <c r="D87" s="241"/>
      <c r="E87" s="241"/>
      <c r="F87" s="241"/>
      <c r="G87" s="240"/>
      <c r="H87" s="242"/>
      <c r="I87" s="243"/>
    </row>
    <row r="88" spans="1:9" x14ac:dyDescent="0.25">
      <c r="A88" s="246"/>
      <c r="B88" s="247"/>
      <c r="C88" s="248"/>
      <c r="D88" s="248"/>
      <c r="E88" s="248"/>
      <c r="F88" s="248"/>
      <c r="G88" s="247"/>
      <c r="H88" s="246"/>
      <c r="I88" s="249"/>
    </row>
    <row r="89" spans="1:9" x14ac:dyDescent="0.25">
      <c r="A89" s="990"/>
      <c r="B89" s="990"/>
      <c r="C89" s="990"/>
      <c r="D89" s="990"/>
      <c r="E89" s="990"/>
      <c r="F89" s="990"/>
      <c r="G89" s="990"/>
      <c r="H89" s="990"/>
      <c r="I89" s="990"/>
    </row>
    <row r="90" spans="1:9" x14ac:dyDescent="0.25">
      <c r="A90" s="242"/>
      <c r="B90" s="240"/>
      <c r="C90" s="241"/>
      <c r="D90" s="241"/>
      <c r="E90" s="241"/>
      <c r="F90" s="241"/>
      <c r="G90" s="240"/>
      <c r="H90" s="242"/>
      <c r="I90" s="243"/>
    </row>
    <row r="91" spans="1:9" x14ac:dyDescent="0.25">
      <c r="A91" s="242"/>
      <c r="B91" s="250"/>
      <c r="C91" s="251"/>
      <c r="D91" s="241"/>
      <c r="E91" s="241"/>
      <c r="F91" s="241"/>
      <c r="G91" s="250"/>
      <c r="H91" s="250"/>
      <c r="I91" s="250"/>
    </row>
    <row r="92" spans="1:9" x14ac:dyDescent="0.25">
      <c r="A92" s="242"/>
      <c r="B92" s="250"/>
      <c r="C92" s="251"/>
      <c r="D92" s="241"/>
      <c r="E92" s="241"/>
      <c r="F92" s="241"/>
      <c r="G92" s="250"/>
      <c r="H92" s="250"/>
      <c r="I92" s="243"/>
    </row>
    <row r="93" spans="1:9" x14ac:dyDescent="0.25">
      <c r="A93" s="242"/>
      <c r="B93" s="250"/>
      <c r="C93" s="251"/>
      <c r="D93" s="251"/>
      <c r="E93" s="251"/>
      <c r="F93" s="251"/>
      <c r="G93" s="251"/>
      <c r="H93" s="251"/>
      <c r="I93" s="252"/>
    </row>
    <row r="94" spans="1:9" x14ac:dyDescent="0.25">
      <c r="A94" s="244"/>
      <c r="B94" s="250"/>
      <c r="C94" s="250"/>
      <c r="D94" s="250"/>
      <c r="E94" s="250"/>
      <c r="F94" s="250"/>
      <c r="G94" s="250"/>
      <c r="H94" s="250"/>
      <c r="I94" s="250"/>
    </row>
    <row r="96" spans="1:9" x14ac:dyDescent="0.25">
      <c r="A96" s="990"/>
      <c r="B96" s="990"/>
      <c r="C96" s="990"/>
      <c r="D96" s="990"/>
      <c r="E96" s="990"/>
      <c r="F96" s="990"/>
      <c r="G96" s="990"/>
      <c r="H96" s="990"/>
      <c r="I96" s="990"/>
    </row>
    <row r="97" spans="1:9" x14ac:dyDescent="0.25">
      <c r="A97" s="242"/>
      <c r="B97" s="240"/>
      <c r="C97" s="241"/>
      <c r="D97" s="241"/>
      <c r="E97" s="241"/>
      <c r="F97" s="241"/>
      <c r="G97" s="240"/>
      <c r="H97" s="242"/>
      <c r="I97" s="243"/>
    </row>
    <row r="98" spans="1:9" x14ac:dyDescent="0.25">
      <c r="A98" s="242"/>
      <c r="B98" s="240"/>
      <c r="C98" s="241"/>
      <c r="D98" s="241"/>
      <c r="E98" s="241"/>
      <c r="F98" s="241"/>
      <c r="G98" s="240"/>
      <c r="H98" s="242"/>
      <c r="I98" s="243"/>
    </row>
    <row r="99" spans="1:9" x14ac:dyDescent="0.25">
      <c r="A99" s="242"/>
      <c r="B99" s="240"/>
      <c r="C99" s="241"/>
      <c r="D99" s="241"/>
      <c r="E99" s="241"/>
      <c r="F99" s="241"/>
      <c r="G99" s="240"/>
      <c r="H99" s="242"/>
      <c r="I99" s="243"/>
    </row>
    <row r="100" spans="1:9" x14ac:dyDescent="0.25">
      <c r="A100" s="242"/>
      <c r="B100" s="240"/>
      <c r="C100" s="241"/>
      <c r="D100" s="241"/>
      <c r="E100" s="241"/>
      <c r="F100" s="241"/>
      <c r="G100" s="240"/>
      <c r="H100" s="242"/>
      <c r="I100" s="243"/>
    </row>
    <row r="101" spans="1:9" x14ac:dyDescent="0.25">
      <c r="A101" s="244"/>
      <c r="B101" s="250"/>
      <c r="C101" s="250"/>
      <c r="D101" s="250"/>
      <c r="E101" s="250"/>
      <c r="F101" s="250"/>
      <c r="G101" s="250"/>
      <c r="H101" s="250"/>
      <c r="I101" s="250"/>
    </row>
    <row r="102" spans="1:9" x14ac:dyDescent="0.25">
      <c r="A102" s="990"/>
      <c r="B102" s="990"/>
      <c r="C102" s="990"/>
      <c r="D102" s="990"/>
      <c r="E102" s="990"/>
      <c r="F102" s="990"/>
      <c r="G102" s="990"/>
      <c r="H102" s="990"/>
      <c r="I102" s="990"/>
    </row>
    <row r="103" spans="1:9" x14ac:dyDescent="0.25">
      <c r="A103" s="242"/>
      <c r="B103" s="240"/>
      <c r="C103" s="241"/>
      <c r="D103" s="241"/>
      <c r="E103" s="241"/>
      <c r="F103" s="241"/>
      <c r="G103" s="240"/>
      <c r="H103" s="242"/>
      <c r="I103" s="243"/>
    </row>
    <row r="104" spans="1:9" x14ac:dyDescent="0.25">
      <c r="A104" s="242"/>
      <c r="B104" s="240"/>
      <c r="C104" s="241"/>
      <c r="D104" s="241"/>
      <c r="E104" s="241"/>
      <c r="F104" s="241"/>
      <c r="G104" s="240"/>
      <c r="H104" s="242"/>
      <c r="I104" s="243"/>
    </row>
    <row r="105" spans="1:9" x14ac:dyDescent="0.25">
      <c r="A105" s="244"/>
      <c r="B105" s="250"/>
      <c r="C105" s="250"/>
      <c r="D105" s="250"/>
      <c r="E105" s="250"/>
      <c r="F105" s="250"/>
      <c r="G105" s="250"/>
      <c r="H105" s="250"/>
      <c r="I105" s="250"/>
    </row>
    <row r="106" spans="1:9" x14ac:dyDescent="0.25">
      <c r="A106" s="990"/>
      <c r="B106" s="990"/>
      <c r="C106" s="990"/>
      <c r="D106" s="990"/>
      <c r="E106" s="990"/>
      <c r="F106" s="990"/>
      <c r="G106" s="990"/>
      <c r="H106" s="990"/>
      <c r="I106" s="990"/>
    </row>
    <row r="107" spans="1:9" x14ac:dyDescent="0.25">
      <c r="A107" s="242"/>
      <c r="B107" s="240"/>
      <c r="C107" s="241"/>
      <c r="D107" s="241"/>
      <c r="E107" s="241"/>
      <c r="F107" s="241"/>
      <c r="G107" s="240"/>
      <c r="H107" s="242"/>
      <c r="I107" s="243"/>
    </row>
    <row r="108" spans="1:9" x14ac:dyDescent="0.25">
      <c r="A108" s="242"/>
      <c r="B108" s="240"/>
      <c r="C108" s="241"/>
      <c r="D108" s="241"/>
      <c r="E108" s="241"/>
      <c r="F108" s="241"/>
      <c r="G108" s="240"/>
      <c r="H108" s="242"/>
      <c r="I108" s="243"/>
    </row>
    <row r="109" spans="1:9" x14ac:dyDescent="0.25">
      <c r="A109" s="246"/>
      <c r="B109" s="247"/>
      <c r="C109" s="248"/>
      <c r="D109" s="248"/>
      <c r="E109" s="248"/>
      <c r="F109" s="248"/>
      <c r="G109" s="247"/>
      <c r="H109" s="246"/>
      <c r="I109" s="249"/>
    </row>
    <row r="110" spans="1:9" x14ac:dyDescent="0.25">
      <c r="A110" s="990"/>
      <c r="B110" s="990"/>
      <c r="C110" s="990"/>
      <c r="D110" s="990"/>
      <c r="E110" s="990"/>
      <c r="F110" s="990"/>
      <c r="G110" s="990"/>
      <c r="H110" s="990"/>
      <c r="I110" s="990"/>
    </row>
    <row r="111" spans="1:9" x14ac:dyDescent="0.25">
      <c r="A111" s="242"/>
      <c r="B111" s="240"/>
      <c r="C111" s="241"/>
      <c r="D111" s="241"/>
      <c r="E111" s="241"/>
      <c r="F111" s="241"/>
      <c r="G111" s="240"/>
      <c r="H111" s="242"/>
      <c r="I111" s="243"/>
    </row>
    <row r="112" spans="1:9" x14ac:dyDescent="0.25">
      <c r="A112" s="242"/>
      <c r="B112" s="240"/>
      <c r="C112" s="241"/>
      <c r="D112" s="241"/>
      <c r="E112" s="241"/>
      <c r="F112" s="241"/>
      <c r="G112" s="240"/>
      <c r="H112" s="242"/>
      <c r="I112" s="243"/>
    </row>
    <row r="113" spans="1:9" x14ac:dyDescent="0.25">
      <c r="A113" s="244"/>
      <c r="B113" s="250"/>
      <c r="C113" s="250"/>
      <c r="D113" s="250"/>
      <c r="E113" s="250"/>
      <c r="F113" s="250"/>
      <c r="G113" s="250"/>
      <c r="H113" s="250"/>
      <c r="I113" s="250"/>
    </row>
    <row r="114" spans="1:9" x14ac:dyDescent="0.25">
      <c r="A114" s="990"/>
      <c r="B114" s="990"/>
      <c r="C114" s="990"/>
      <c r="D114" s="990"/>
      <c r="E114" s="990"/>
      <c r="F114" s="990"/>
      <c r="G114" s="990"/>
      <c r="H114" s="990"/>
      <c r="I114" s="990"/>
    </row>
    <row r="115" spans="1:9" x14ac:dyDescent="0.25">
      <c r="A115" s="242"/>
      <c r="B115" s="240"/>
      <c r="C115" s="241"/>
      <c r="D115" s="241"/>
      <c r="E115" s="241"/>
      <c r="F115" s="241"/>
      <c r="G115" s="240"/>
      <c r="H115" s="242"/>
      <c r="I115" s="243"/>
    </row>
    <row r="116" spans="1:9" x14ac:dyDescent="0.25">
      <c r="A116" s="242"/>
      <c r="B116" s="240"/>
      <c r="C116" s="241"/>
      <c r="D116" s="241"/>
      <c r="E116" s="241"/>
      <c r="F116" s="241"/>
      <c r="G116" s="240"/>
      <c r="H116" s="242"/>
      <c r="I116" s="243"/>
    </row>
    <row r="119" spans="1:9" x14ac:dyDescent="0.25">
      <c r="A119" s="990"/>
      <c r="B119" s="990"/>
      <c r="C119" s="990"/>
      <c r="D119" s="990"/>
      <c r="E119" s="990"/>
      <c r="F119" s="990"/>
      <c r="G119" s="990"/>
      <c r="H119" s="990"/>
      <c r="I119" s="990"/>
    </row>
    <row r="120" spans="1:9" x14ac:dyDescent="0.25">
      <c r="A120" s="242"/>
      <c r="B120" s="240"/>
      <c r="C120" s="241"/>
      <c r="D120" s="241"/>
      <c r="E120" s="241"/>
      <c r="F120" s="241"/>
      <c r="G120" s="240"/>
      <c r="H120" s="242"/>
      <c r="I120" s="243"/>
    </row>
    <row r="121" spans="1:9" x14ac:dyDescent="0.25">
      <c r="A121" s="245"/>
      <c r="B121" s="240"/>
      <c r="C121" s="241"/>
      <c r="D121" s="241"/>
      <c r="E121" s="241"/>
      <c r="F121" s="241"/>
      <c r="G121" s="240"/>
      <c r="H121" s="242"/>
      <c r="I121" s="243"/>
    </row>
    <row r="124" spans="1:9" x14ac:dyDescent="0.25">
      <c r="A124" s="990"/>
      <c r="B124" s="990"/>
      <c r="C124" s="990"/>
      <c r="D124" s="990"/>
      <c r="E124" s="990"/>
      <c r="F124" s="990"/>
      <c r="G124" s="990"/>
      <c r="H124" s="990"/>
      <c r="I124" s="990"/>
    </row>
    <row r="125" spans="1:9" x14ac:dyDescent="0.25">
      <c r="A125" s="242"/>
      <c r="B125" s="240"/>
      <c r="C125" s="241"/>
      <c r="D125" s="241"/>
      <c r="E125" s="241"/>
      <c r="F125" s="241"/>
      <c r="G125" s="240"/>
      <c r="H125" s="242"/>
      <c r="I125" s="243"/>
    </row>
    <row r="126" spans="1:9" x14ac:dyDescent="0.25">
      <c r="A126" s="245"/>
      <c r="B126" s="240"/>
      <c r="C126" s="241"/>
      <c r="D126" s="241"/>
      <c r="E126" s="241"/>
      <c r="F126" s="241"/>
      <c r="G126" s="240"/>
      <c r="H126" s="242"/>
      <c r="I126" s="243"/>
    </row>
    <row r="129" spans="1:9" x14ac:dyDescent="0.25">
      <c r="A129" s="990"/>
      <c r="B129" s="990"/>
      <c r="C129" s="990"/>
      <c r="D129" s="990"/>
      <c r="E129" s="990"/>
      <c r="F129" s="990"/>
      <c r="G129" s="990"/>
      <c r="H129" s="990"/>
      <c r="I129" s="990"/>
    </row>
    <row r="130" spans="1:9" x14ac:dyDescent="0.25">
      <c r="A130" s="242"/>
      <c r="B130" s="240"/>
      <c r="C130" s="241"/>
      <c r="D130" s="241"/>
      <c r="E130" s="241"/>
      <c r="F130" s="241"/>
      <c r="G130" s="240"/>
      <c r="H130" s="242"/>
      <c r="I130" s="243"/>
    </row>
    <row r="131" spans="1:9" ht="17.25" customHeight="1" x14ac:dyDescent="0.25">
      <c r="A131" s="245"/>
      <c r="B131" s="240"/>
      <c r="C131" s="241"/>
      <c r="D131" s="241"/>
      <c r="E131" s="241"/>
      <c r="F131" s="241"/>
      <c r="G131" s="240"/>
      <c r="H131" s="242"/>
      <c r="I131" s="243"/>
    </row>
    <row r="132" spans="1:9" ht="17.25" customHeight="1" x14ac:dyDescent="0.25">
      <c r="A132" s="242"/>
      <c r="B132" s="240"/>
      <c r="C132" s="241"/>
      <c r="D132" s="241"/>
      <c r="E132" s="241"/>
      <c r="F132" s="241"/>
      <c r="G132" s="240"/>
      <c r="H132" s="242"/>
      <c r="I132" s="243"/>
    </row>
    <row r="133" spans="1:9" ht="17.25" customHeight="1" x14ac:dyDescent="0.25">
      <c r="A133" s="242"/>
      <c r="B133" s="240"/>
      <c r="C133" s="241"/>
      <c r="D133" s="241"/>
      <c r="E133" s="241"/>
      <c r="F133" s="241"/>
      <c r="G133" s="240"/>
      <c r="H133" s="242"/>
      <c r="I133" s="243"/>
    </row>
    <row r="134" spans="1:9" ht="42" customHeight="1" x14ac:dyDescent="0.25">
      <c r="A134" s="991"/>
      <c r="B134" s="992"/>
      <c r="C134" s="992"/>
      <c r="D134" s="992"/>
      <c r="E134" s="992"/>
      <c r="F134" s="992"/>
      <c r="G134" s="992"/>
      <c r="H134" s="992"/>
      <c r="I134" s="992"/>
    </row>
    <row r="135" spans="1:9" ht="33" customHeight="1" x14ac:dyDescent="0.25">
      <c r="A135" s="991"/>
      <c r="B135" s="992"/>
      <c r="C135" s="992"/>
      <c r="D135" s="992"/>
      <c r="E135" s="992"/>
      <c r="F135" s="992"/>
      <c r="G135" s="992"/>
      <c r="H135" s="992"/>
      <c r="I135" s="992"/>
    </row>
    <row r="136" spans="1:9" ht="17.25" customHeight="1" x14ac:dyDescent="0.25">
      <c r="A136" s="991"/>
      <c r="B136" s="991"/>
      <c r="C136" s="991"/>
      <c r="D136" s="991"/>
      <c r="E136" s="991"/>
      <c r="F136" s="991"/>
      <c r="G136" s="991"/>
      <c r="H136" s="991"/>
      <c r="I136" s="991"/>
    </row>
    <row r="137" spans="1:9" ht="17.25" customHeight="1" x14ac:dyDescent="0.25">
      <c r="A137" s="242"/>
      <c r="B137" s="240"/>
      <c r="C137" s="241"/>
      <c r="D137" s="241"/>
      <c r="E137" s="241"/>
      <c r="F137" s="241"/>
      <c r="G137" s="240"/>
      <c r="H137" s="242"/>
      <c r="I137" s="243"/>
    </row>
    <row r="138" spans="1:9" ht="17.25" customHeight="1" x14ac:dyDescent="0.25">
      <c r="A138" s="244"/>
      <c r="B138" s="240"/>
      <c r="C138" s="241"/>
      <c r="D138" s="241"/>
      <c r="E138" s="241"/>
      <c r="F138" s="241"/>
      <c r="G138" s="240"/>
      <c r="H138" s="242"/>
      <c r="I138" s="243"/>
    </row>
    <row r="139" spans="1:9" ht="17.25" customHeight="1" x14ac:dyDescent="0.25">
      <c r="A139" s="242"/>
      <c r="B139" s="240"/>
      <c r="C139" s="241"/>
      <c r="D139" s="241"/>
      <c r="E139" s="241"/>
      <c r="F139" s="241"/>
      <c r="G139" s="240"/>
      <c r="H139" s="242"/>
      <c r="I139" s="243"/>
    </row>
    <row r="140" spans="1:9" ht="17.25" customHeight="1" x14ac:dyDescent="0.25">
      <c r="A140" s="242"/>
      <c r="B140" s="240"/>
      <c r="C140" s="241"/>
      <c r="D140" s="241"/>
      <c r="E140" s="241"/>
      <c r="F140" s="241"/>
      <c r="G140" s="240"/>
      <c r="H140" s="242"/>
      <c r="I140" s="243"/>
    </row>
    <row r="141" spans="1:9" ht="17.25" customHeight="1" x14ac:dyDescent="0.25">
      <c r="A141" s="242"/>
      <c r="B141" s="240"/>
      <c r="C141" s="241"/>
      <c r="D141" s="241"/>
      <c r="E141" s="241"/>
      <c r="F141" s="241"/>
      <c r="G141" s="240"/>
      <c r="H141" s="242"/>
      <c r="I141" s="243"/>
    </row>
    <row r="142" spans="1:9" ht="17.25" customHeight="1" x14ac:dyDescent="0.25">
      <c r="A142" s="990"/>
      <c r="B142" s="990"/>
      <c r="C142" s="990"/>
      <c r="D142" s="990"/>
      <c r="E142" s="990"/>
      <c r="F142" s="990"/>
      <c r="G142" s="990"/>
      <c r="H142" s="990"/>
      <c r="I142" s="990"/>
    </row>
    <row r="143" spans="1:9" ht="17.25" customHeight="1" x14ac:dyDescent="0.25">
      <c r="A143" s="242"/>
      <c r="B143" s="240"/>
      <c r="C143" s="241"/>
      <c r="D143" s="241"/>
      <c r="E143" s="241"/>
      <c r="F143" s="241"/>
      <c r="G143" s="240"/>
      <c r="H143" s="242"/>
      <c r="I143" s="243"/>
    </row>
    <row r="144" spans="1:9" ht="17.25" customHeight="1" x14ac:dyDescent="0.25">
      <c r="A144" s="242"/>
      <c r="B144" s="240"/>
      <c r="C144" s="241"/>
      <c r="D144" s="241"/>
      <c r="E144" s="241"/>
      <c r="F144" s="241"/>
      <c r="G144" s="240"/>
      <c r="H144" s="242"/>
      <c r="I144" s="243"/>
    </row>
    <row r="145" spans="1:9" ht="17.25" customHeight="1" x14ac:dyDescent="0.25">
      <c r="A145" s="242"/>
      <c r="B145" s="240"/>
      <c r="C145" s="241"/>
      <c r="D145" s="241"/>
      <c r="E145" s="241"/>
      <c r="F145" s="241"/>
      <c r="G145" s="240"/>
      <c r="H145" s="242"/>
      <c r="I145" s="243"/>
    </row>
    <row r="146" spans="1:9" ht="17.25" customHeight="1" x14ac:dyDescent="0.25">
      <c r="A146" s="990"/>
      <c r="B146" s="990"/>
      <c r="C146" s="990"/>
      <c r="D146" s="990"/>
      <c r="E146" s="990"/>
      <c r="F146" s="990"/>
      <c r="G146" s="990"/>
      <c r="H146" s="990"/>
      <c r="I146" s="990"/>
    </row>
    <row r="147" spans="1:9" ht="17.25" customHeight="1" x14ac:dyDescent="0.25">
      <c r="A147" s="242"/>
      <c r="B147" s="240"/>
      <c r="C147" s="241"/>
      <c r="D147" s="241"/>
      <c r="E147" s="241"/>
      <c r="F147" s="241"/>
      <c r="G147" s="240"/>
      <c r="H147" s="242"/>
      <c r="I147" s="243"/>
    </row>
    <row r="148" spans="1:9" ht="17.25" customHeight="1" x14ac:dyDescent="0.25">
      <c r="A148" s="242"/>
      <c r="B148" s="250"/>
      <c r="C148" s="250"/>
      <c r="D148" s="250"/>
      <c r="E148" s="250"/>
      <c r="F148" s="250"/>
      <c r="G148" s="250"/>
      <c r="H148" s="250"/>
      <c r="I148" s="250"/>
    </row>
    <row r="149" spans="1:9" ht="17.25" customHeight="1" x14ac:dyDescent="0.25">
      <c r="A149" s="242"/>
      <c r="B149" s="240"/>
      <c r="C149" s="241"/>
      <c r="D149" s="241"/>
      <c r="E149" s="241"/>
      <c r="F149" s="241"/>
      <c r="G149" s="240"/>
      <c r="H149" s="242"/>
      <c r="I149" s="243"/>
    </row>
    <row r="150" spans="1:9" ht="17.25" customHeight="1" x14ac:dyDescent="0.25">
      <c r="A150" s="990"/>
      <c r="B150" s="990"/>
      <c r="C150" s="990"/>
      <c r="D150" s="990"/>
      <c r="E150" s="990"/>
      <c r="F150" s="990"/>
      <c r="G150" s="990"/>
      <c r="H150" s="990"/>
      <c r="I150" s="990"/>
    </row>
    <row r="151" spans="1:9" ht="17.25" customHeight="1" x14ac:dyDescent="0.25">
      <c r="A151" s="242"/>
      <c r="B151" s="240"/>
      <c r="C151" s="241"/>
      <c r="D151" s="241"/>
      <c r="E151" s="241"/>
      <c r="F151" s="241"/>
      <c r="G151" s="240"/>
      <c r="H151" s="242"/>
      <c r="I151" s="243"/>
    </row>
    <row r="152" spans="1:9" ht="17.25" customHeight="1" x14ac:dyDescent="0.25">
      <c r="A152" s="242"/>
      <c r="B152" s="250"/>
      <c r="C152" s="250"/>
      <c r="D152" s="250"/>
      <c r="E152" s="250"/>
      <c r="F152" s="250"/>
      <c r="G152" s="250"/>
      <c r="H152" s="250"/>
      <c r="I152" s="250"/>
    </row>
    <row r="153" spans="1:9" ht="17.25" customHeight="1" x14ac:dyDescent="0.25">
      <c r="A153" s="242"/>
      <c r="B153" s="240"/>
      <c r="C153" s="241"/>
      <c r="D153" s="241"/>
      <c r="E153" s="241"/>
      <c r="F153" s="241"/>
      <c r="G153" s="240"/>
      <c r="H153" s="242"/>
      <c r="I153" s="243"/>
    </row>
    <row r="154" spans="1:9" ht="17.25" customHeight="1" x14ac:dyDescent="0.25">
      <c r="A154" s="242"/>
      <c r="B154" s="240"/>
      <c r="C154" s="241"/>
      <c r="D154" s="241"/>
      <c r="E154" s="241"/>
      <c r="F154" s="241"/>
      <c r="G154" s="240"/>
      <c r="H154" s="242"/>
      <c r="I154" s="243"/>
    </row>
    <row r="155" spans="1:9" ht="17.25" customHeight="1" x14ac:dyDescent="0.25">
      <c r="A155" s="242"/>
      <c r="B155" s="250"/>
      <c r="C155" s="250"/>
      <c r="D155" s="241"/>
      <c r="E155" s="241"/>
      <c r="F155" s="241"/>
      <c r="G155" s="240"/>
      <c r="H155" s="242"/>
      <c r="I155" s="243"/>
    </row>
    <row r="156" spans="1:9" ht="17.25" customHeight="1" x14ac:dyDescent="0.25">
      <c r="A156" s="244"/>
      <c r="B156" s="250"/>
      <c r="C156" s="250"/>
      <c r="D156" s="241"/>
      <c r="E156" s="241"/>
      <c r="F156" s="241"/>
      <c r="G156" s="240"/>
      <c r="H156" s="242"/>
      <c r="I156" s="243"/>
    </row>
    <row r="157" spans="1:9" ht="17.25" customHeight="1" x14ac:dyDescent="0.25">
      <c r="A157" s="242"/>
      <c r="B157" s="240"/>
      <c r="C157" s="241"/>
      <c r="D157" s="241"/>
      <c r="E157" s="241"/>
      <c r="F157" s="241"/>
      <c r="G157" s="240"/>
      <c r="H157" s="242"/>
      <c r="I157" s="243"/>
    </row>
    <row r="158" spans="1:9" ht="17.25" customHeight="1" x14ac:dyDescent="0.25">
      <c r="A158" s="242"/>
      <c r="B158" s="240"/>
      <c r="C158" s="241"/>
      <c r="D158" s="241"/>
      <c r="E158" s="241"/>
      <c r="F158" s="241"/>
      <c r="G158" s="240"/>
      <c r="H158" s="242"/>
      <c r="I158" s="243"/>
    </row>
    <row r="159" spans="1:9" ht="17.25" customHeight="1" x14ac:dyDescent="0.25">
      <c r="A159" s="242"/>
      <c r="B159" s="240"/>
      <c r="C159" s="241"/>
      <c r="D159" s="241"/>
      <c r="E159" s="241"/>
      <c r="F159" s="241"/>
      <c r="G159" s="240"/>
      <c r="H159" s="242"/>
      <c r="I159" s="243"/>
    </row>
    <row r="160" spans="1:9" ht="17.25" customHeight="1" x14ac:dyDescent="0.25">
      <c r="A160" s="242"/>
      <c r="B160" s="240"/>
      <c r="C160" s="241"/>
      <c r="D160" s="241"/>
      <c r="E160" s="241"/>
      <c r="F160" s="241"/>
      <c r="G160" s="240"/>
      <c r="H160" s="242"/>
      <c r="I160" s="243"/>
    </row>
    <row r="161" spans="1:9" ht="17.25" customHeight="1" x14ac:dyDescent="0.25">
      <c r="A161" s="242"/>
      <c r="B161" s="240"/>
      <c r="C161" s="241"/>
      <c r="D161" s="241"/>
      <c r="E161" s="241"/>
      <c r="F161" s="241"/>
      <c r="G161" s="240"/>
      <c r="H161" s="242"/>
      <c r="I161" s="243"/>
    </row>
    <row r="162" spans="1:9" ht="17.25" customHeight="1" x14ac:dyDescent="0.25">
      <c r="A162" s="242"/>
      <c r="B162" s="240"/>
      <c r="C162" s="241"/>
      <c r="D162" s="241"/>
      <c r="E162" s="241"/>
      <c r="F162" s="241"/>
      <c r="G162" s="240"/>
      <c r="H162" s="242"/>
      <c r="I162" s="243"/>
    </row>
    <row r="163" spans="1:9" ht="17.25" customHeight="1" x14ac:dyDescent="0.25">
      <c r="A163" s="242"/>
      <c r="B163" s="240"/>
      <c r="C163" s="241"/>
      <c r="D163" s="241"/>
      <c r="E163" s="241"/>
      <c r="F163" s="241"/>
      <c r="G163" s="240"/>
      <c r="H163" s="242"/>
      <c r="I163" s="243"/>
    </row>
    <row r="164" spans="1:9" ht="17.25" customHeight="1" x14ac:dyDescent="0.25">
      <c r="A164" s="242"/>
      <c r="B164" s="240"/>
      <c r="C164" s="241"/>
      <c r="D164" s="241"/>
      <c r="E164" s="241"/>
      <c r="F164" s="241"/>
      <c r="G164" s="240"/>
      <c r="H164" s="242"/>
      <c r="I164" s="243"/>
    </row>
    <row r="165" spans="1:9" ht="17.25" customHeight="1" x14ac:dyDescent="0.25">
      <c r="A165" s="242"/>
      <c r="B165" s="240"/>
      <c r="C165" s="241"/>
      <c r="D165" s="241"/>
      <c r="E165" s="241"/>
      <c r="F165" s="241"/>
      <c r="G165" s="240"/>
      <c r="H165" s="242"/>
      <c r="I165" s="243"/>
    </row>
    <row r="166" spans="1:9" ht="17.25" customHeight="1" x14ac:dyDescent="0.25">
      <c r="A166" s="242"/>
      <c r="B166" s="240"/>
      <c r="C166" s="241"/>
      <c r="D166" s="241"/>
      <c r="E166" s="241"/>
      <c r="F166" s="241"/>
      <c r="G166" s="240"/>
      <c r="H166" s="242"/>
      <c r="I166" s="243"/>
    </row>
    <row r="167" spans="1:9" ht="17.25" customHeight="1" x14ac:dyDescent="0.25">
      <c r="A167" s="242"/>
      <c r="B167" s="240"/>
      <c r="C167" s="241"/>
      <c r="D167" s="241"/>
      <c r="E167" s="241"/>
      <c r="F167" s="241"/>
      <c r="G167" s="240"/>
      <c r="H167" s="242"/>
      <c r="I167" s="243"/>
    </row>
    <row r="168" spans="1:9" ht="17.25" customHeight="1" x14ac:dyDescent="0.25">
      <c r="A168" s="242"/>
      <c r="B168" s="240"/>
      <c r="C168" s="241"/>
      <c r="D168" s="241"/>
      <c r="E168" s="241"/>
      <c r="F168" s="241"/>
      <c r="G168" s="240"/>
      <c r="H168" s="242"/>
      <c r="I168" s="243"/>
    </row>
    <row r="169" spans="1:9" ht="17.25" customHeight="1" x14ac:dyDescent="0.25">
      <c r="A169" s="242"/>
      <c r="B169" s="240"/>
      <c r="C169" s="241"/>
      <c r="D169" s="241"/>
      <c r="E169" s="241"/>
      <c r="F169" s="241"/>
      <c r="G169" s="240"/>
      <c r="H169" s="242"/>
      <c r="I169" s="243"/>
    </row>
    <row r="170" spans="1:9" ht="17.25" customHeight="1" x14ac:dyDescent="0.25">
      <c r="A170" s="242"/>
      <c r="B170" s="240"/>
      <c r="C170" s="241"/>
      <c r="D170" s="241"/>
      <c r="E170" s="241"/>
      <c r="F170" s="241"/>
      <c r="G170" s="240"/>
      <c r="H170" s="242"/>
      <c r="I170" s="243"/>
    </row>
    <row r="171" spans="1:9" ht="17.25" customHeight="1" x14ac:dyDescent="0.25">
      <c r="A171" s="242"/>
      <c r="B171" s="240"/>
      <c r="C171" s="241"/>
      <c r="D171" s="241"/>
      <c r="E171" s="241"/>
      <c r="F171" s="241"/>
      <c r="G171" s="240"/>
      <c r="H171" s="242"/>
      <c r="I171" s="243"/>
    </row>
    <row r="172" spans="1:9" ht="17.25" customHeight="1" x14ac:dyDescent="0.25">
      <c r="A172" s="246"/>
      <c r="B172" s="247"/>
      <c r="C172" s="248"/>
      <c r="D172" s="248"/>
      <c r="E172" s="248"/>
      <c r="F172" s="248"/>
      <c r="G172" s="247"/>
      <c r="H172" s="246"/>
      <c r="I172" s="249"/>
    </row>
    <row r="173" spans="1:9" ht="17.25" customHeight="1" x14ac:dyDescent="0.25">
      <c r="A173" s="246"/>
      <c r="B173" s="247"/>
      <c r="C173" s="248"/>
      <c r="D173" s="248"/>
      <c r="E173" s="248"/>
      <c r="F173" s="248"/>
      <c r="G173" s="247"/>
      <c r="H173" s="246"/>
      <c r="I173" s="249"/>
    </row>
    <row r="174" spans="1:9" ht="17.25" customHeight="1" x14ac:dyDescent="0.25">
      <c r="A174" s="246"/>
      <c r="B174" s="247"/>
      <c r="C174" s="248"/>
      <c r="D174" s="248"/>
      <c r="E174" s="248"/>
      <c r="F174" s="248"/>
      <c r="G174" s="247"/>
      <c r="H174" s="246"/>
      <c r="I174" s="249"/>
    </row>
    <row r="175" spans="1:9" x14ac:dyDescent="0.25">
      <c r="A175" s="246"/>
      <c r="C175" s="248"/>
      <c r="D175" s="248"/>
      <c r="E175" s="248"/>
      <c r="F175" s="248"/>
      <c r="G175" s="247"/>
      <c r="H175" s="246"/>
      <c r="I175" s="249"/>
    </row>
    <row r="176" spans="1:9" x14ac:dyDescent="0.25">
      <c r="A176" s="253"/>
      <c r="B176" s="254"/>
      <c r="C176" s="255"/>
      <c r="D176" s="255"/>
      <c r="E176" s="255"/>
      <c r="F176" s="256"/>
      <c r="G176" s="255"/>
      <c r="H176" s="255"/>
      <c r="I176" s="249"/>
    </row>
    <row r="177" spans="1:9" x14ac:dyDescent="0.25">
      <c r="A177" s="246"/>
      <c r="C177" s="248"/>
      <c r="D177" s="248"/>
      <c r="E177" s="248"/>
      <c r="F177" s="248"/>
      <c r="G177" s="247"/>
      <c r="H177" s="246"/>
      <c r="I177" s="249"/>
    </row>
    <row r="178" spans="1:9" x14ac:dyDescent="0.25">
      <c r="A178" s="246"/>
      <c r="C178" s="248"/>
      <c r="D178" s="248"/>
      <c r="E178" s="248"/>
      <c r="F178" s="248"/>
      <c r="G178" s="247"/>
      <c r="H178" s="246"/>
      <c r="I178" s="249"/>
    </row>
    <row r="179" spans="1:9" x14ac:dyDescent="0.25">
      <c r="A179" s="246"/>
      <c r="C179" s="248"/>
      <c r="D179" s="248"/>
      <c r="E179" s="248"/>
      <c r="F179" s="248"/>
      <c r="G179" s="247"/>
      <c r="H179" s="246"/>
      <c r="I179" s="249"/>
    </row>
    <row r="180" spans="1:9" x14ac:dyDescent="0.25">
      <c r="A180" s="246"/>
      <c r="C180" s="248"/>
      <c r="D180" s="248"/>
      <c r="E180" s="248"/>
      <c r="F180" s="248"/>
      <c r="G180" s="247"/>
      <c r="H180" s="246"/>
      <c r="I180" s="249"/>
    </row>
    <row r="181" spans="1:9" x14ac:dyDescent="0.25">
      <c r="A181" s="246"/>
      <c r="C181" s="248"/>
      <c r="D181" s="248"/>
      <c r="E181" s="248"/>
      <c r="F181" s="248"/>
      <c r="G181" s="247"/>
      <c r="H181" s="246"/>
      <c r="I181" s="249"/>
    </row>
    <row r="182" spans="1:9" x14ac:dyDescent="0.25">
      <c r="A182" s="246"/>
      <c r="C182" s="248"/>
      <c r="D182" s="248"/>
      <c r="E182" s="248"/>
      <c r="F182" s="248"/>
      <c r="G182" s="247"/>
      <c r="H182" s="246"/>
      <c r="I182" s="249"/>
    </row>
    <row r="183" spans="1:9" hidden="1" x14ac:dyDescent="0.25">
      <c r="A183" s="246"/>
      <c r="C183" s="248"/>
      <c r="D183" s="248"/>
      <c r="E183" s="248"/>
      <c r="F183" s="248"/>
      <c r="G183" s="247"/>
      <c r="H183" s="246"/>
      <c r="I183" s="249"/>
    </row>
    <row r="184" spans="1:9" hidden="1" x14ac:dyDescent="0.25">
      <c r="A184" s="246"/>
      <c r="C184" s="248"/>
      <c r="D184" s="248"/>
      <c r="E184" s="248"/>
      <c r="F184" s="248"/>
      <c r="G184" s="247"/>
      <c r="H184" s="246"/>
      <c r="I184" s="249"/>
    </row>
    <row r="185" spans="1:9" hidden="1" x14ac:dyDescent="0.25">
      <c r="A185" s="246"/>
      <c r="C185" s="248"/>
      <c r="D185" s="248"/>
      <c r="E185" s="248"/>
      <c r="F185" s="248"/>
      <c r="G185" s="247"/>
      <c r="H185" s="246"/>
      <c r="I185" s="249"/>
    </row>
    <row r="186" spans="1:9" hidden="1" x14ac:dyDescent="0.25">
      <c r="A186" s="246"/>
      <c r="C186" s="248"/>
      <c r="D186" s="248"/>
      <c r="E186" s="248"/>
      <c r="F186" s="248"/>
      <c r="G186" s="247"/>
      <c r="H186" s="246"/>
      <c r="I186" s="249"/>
    </row>
    <row r="187" spans="1:9" hidden="1" x14ac:dyDescent="0.25">
      <c r="A187" s="246"/>
      <c r="C187" s="248"/>
      <c r="D187" s="248"/>
      <c r="E187" s="248"/>
      <c r="F187" s="248"/>
      <c r="G187" s="247"/>
      <c r="H187" s="246"/>
      <c r="I187" s="249"/>
    </row>
    <row r="188" spans="1:9" hidden="1" x14ac:dyDescent="0.25">
      <c r="A188" s="246"/>
      <c r="C188" s="248"/>
      <c r="D188" s="248"/>
      <c r="E188" s="248"/>
      <c r="F188" s="248"/>
      <c r="G188" s="247"/>
      <c r="H188" s="246"/>
      <c r="I188" s="249"/>
    </row>
    <row r="189" spans="1:9" hidden="1" x14ac:dyDescent="0.25">
      <c r="A189" s="246"/>
      <c r="C189" s="248"/>
      <c r="D189" s="248"/>
      <c r="E189" s="248"/>
      <c r="F189" s="248"/>
      <c r="G189" s="247"/>
      <c r="H189" s="246"/>
      <c r="I189" s="249"/>
    </row>
    <row r="190" spans="1:9" hidden="1" x14ac:dyDescent="0.25">
      <c r="A190" s="246"/>
      <c r="C190" s="248"/>
      <c r="D190" s="248"/>
      <c r="E190" s="248"/>
      <c r="F190" s="248"/>
      <c r="G190" s="247"/>
      <c r="H190" s="246"/>
      <c r="I190" s="249"/>
    </row>
    <row r="191" spans="1:9" hidden="1" x14ac:dyDescent="0.25">
      <c r="A191" s="246"/>
      <c r="C191" s="248"/>
      <c r="D191" s="248"/>
      <c r="E191" s="248"/>
      <c r="F191" s="248"/>
      <c r="G191" s="247"/>
      <c r="H191" s="246"/>
      <c r="I191" s="249"/>
    </row>
    <row r="192" spans="1:9" hidden="1" x14ac:dyDescent="0.25">
      <c r="A192" s="246"/>
      <c r="C192" s="248"/>
      <c r="D192" s="248"/>
      <c r="E192" s="248"/>
      <c r="F192" s="248"/>
      <c r="G192" s="247"/>
      <c r="H192" s="246"/>
      <c r="I192" s="249"/>
    </row>
    <row r="193" spans="1:9" hidden="1" x14ac:dyDescent="0.25">
      <c r="A193" s="246"/>
      <c r="C193" s="248"/>
      <c r="D193" s="248"/>
      <c r="E193" s="248"/>
      <c r="F193" s="248"/>
      <c r="G193" s="247"/>
      <c r="H193" s="246"/>
      <c r="I193" s="249"/>
    </row>
    <row r="194" spans="1:9" hidden="1" x14ac:dyDescent="0.25">
      <c r="A194" s="246"/>
      <c r="C194" s="248"/>
      <c r="D194" s="248"/>
      <c r="E194" s="248"/>
      <c r="F194" s="248"/>
      <c r="G194" s="247"/>
      <c r="H194" s="246"/>
      <c r="I194" s="249"/>
    </row>
    <row r="195" spans="1:9" hidden="1" x14ac:dyDescent="0.25">
      <c r="A195" s="246"/>
      <c r="C195" s="248"/>
      <c r="D195" s="248"/>
      <c r="E195" s="248"/>
      <c r="F195" s="248"/>
      <c r="G195" s="247"/>
      <c r="H195" s="246"/>
      <c r="I195" s="249"/>
    </row>
    <row r="196" spans="1:9" hidden="1" x14ac:dyDescent="0.25">
      <c r="A196" s="246"/>
      <c r="C196" s="248"/>
      <c r="D196" s="248"/>
      <c r="E196" s="248"/>
      <c r="F196" s="248"/>
      <c r="G196" s="247"/>
      <c r="H196" s="246"/>
      <c r="I196" s="249"/>
    </row>
    <row r="197" spans="1:9" hidden="1" x14ac:dyDescent="0.25">
      <c r="A197" s="246"/>
      <c r="C197" s="248"/>
      <c r="D197" s="248"/>
      <c r="E197" s="248"/>
      <c r="F197" s="248"/>
      <c r="G197" s="247"/>
      <c r="H197" s="246"/>
      <c r="I197" s="249"/>
    </row>
    <row r="198" spans="1:9" hidden="1" x14ac:dyDescent="0.25">
      <c r="A198" s="246"/>
      <c r="C198" s="248"/>
      <c r="D198" s="248"/>
      <c r="E198" s="248"/>
      <c r="F198" s="248"/>
      <c r="G198" s="247"/>
      <c r="H198" s="246"/>
      <c r="I198" s="249"/>
    </row>
    <row r="199" spans="1:9" hidden="1" x14ac:dyDescent="0.25">
      <c r="A199" s="246"/>
      <c r="C199" s="248"/>
      <c r="D199" s="248"/>
      <c r="E199" s="248"/>
      <c r="F199" s="248"/>
      <c r="G199" s="247"/>
      <c r="H199" s="246"/>
      <c r="I199" s="249"/>
    </row>
    <row r="200" spans="1:9" hidden="1" x14ac:dyDescent="0.25">
      <c r="A200" s="246"/>
      <c r="C200" s="248"/>
      <c r="D200" s="248"/>
      <c r="E200" s="248"/>
      <c r="F200" s="248"/>
      <c r="G200" s="247"/>
      <c r="H200" s="246"/>
      <c r="I200" s="249"/>
    </row>
    <row r="201" spans="1:9" hidden="1" x14ac:dyDescent="0.25">
      <c r="A201" s="246"/>
      <c r="C201" s="248"/>
      <c r="D201" s="248"/>
      <c r="E201" s="248"/>
      <c r="F201" s="248"/>
      <c r="G201" s="247"/>
      <c r="H201" s="246"/>
      <c r="I201" s="249"/>
    </row>
    <row r="202" spans="1:9" hidden="1" x14ac:dyDescent="0.25">
      <c r="A202" s="246"/>
      <c r="C202" s="248"/>
      <c r="D202" s="248"/>
      <c r="E202" s="248"/>
      <c r="F202" s="248"/>
      <c r="G202" s="247"/>
      <c r="H202" s="246"/>
      <c r="I202" s="249"/>
    </row>
    <row r="203" spans="1:9" x14ac:dyDescent="0.25">
      <c r="A203" s="246"/>
      <c r="C203" s="248"/>
      <c r="D203" s="248"/>
      <c r="E203" s="248"/>
      <c r="F203" s="248"/>
      <c r="G203" s="247"/>
      <c r="H203" s="246"/>
      <c r="I203" s="249"/>
    </row>
    <row r="204" spans="1:9" x14ac:dyDescent="0.25">
      <c r="A204" s="246"/>
      <c r="C204" s="248"/>
      <c r="D204" s="248"/>
      <c r="E204" s="248"/>
      <c r="F204" s="248"/>
      <c r="G204" s="247"/>
      <c r="H204" s="246"/>
      <c r="I204" s="249"/>
    </row>
    <row r="205" spans="1:9" hidden="1" x14ac:dyDescent="0.25">
      <c r="A205" s="246"/>
      <c r="B205" s="247"/>
      <c r="C205" s="248"/>
      <c r="D205" s="248"/>
      <c r="E205" s="248"/>
      <c r="F205" s="248"/>
      <c r="G205" s="247"/>
      <c r="H205" s="246"/>
      <c r="I205" s="249"/>
    </row>
    <row r="206" spans="1:9" hidden="1" x14ac:dyDescent="0.25">
      <c r="A206" s="246" t="s">
        <v>258</v>
      </c>
      <c r="B206" s="247"/>
      <c r="C206" s="248"/>
      <c r="D206" s="248"/>
      <c r="E206" s="248"/>
      <c r="F206" s="248"/>
      <c r="G206" s="247"/>
      <c r="H206" s="246"/>
      <c r="I206" s="249"/>
    </row>
    <row r="207" spans="1:9" hidden="1" x14ac:dyDescent="0.25">
      <c r="A207" s="246"/>
      <c r="B207" s="247"/>
      <c r="C207" s="248"/>
      <c r="D207" s="248"/>
      <c r="E207" s="248"/>
      <c r="F207" s="248"/>
      <c r="G207" s="247"/>
      <c r="H207" s="246"/>
      <c r="I207" s="249"/>
    </row>
    <row r="208" spans="1:9" hidden="1" x14ac:dyDescent="0.25">
      <c r="A208" s="246" t="s">
        <v>259</v>
      </c>
      <c r="B208" s="247"/>
      <c r="C208" s="248"/>
      <c r="D208" s="248"/>
      <c r="E208" s="248"/>
      <c r="F208" s="248"/>
      <c r="G208" s="247"/>
      <c r="H208" s="246"/>
      <c r="I208" s="249"/>
    </row>
    <row r="209" spans="1:9" hidden="1" x14ac:dyDescent="0.25">
      <c r="A209" s="988" t="s">
        <v>260</v>
      </c>
      <c r="B209" s="988"/>
      <c r="C209" s="988"/>
      <c r="D209" s="988"/>
      <c r="E209" s="988"/>
      <c r="F209" s="988"/>
      <c r="G209" s="988"/>
      <c r="H209" s="988"/>
      <c r="I209" s="988"/>
    </row>
    <row r="210" spans="1:9" hidden="1" x14ac:dyDescent="0.25">
      <c r="A210" s="246" t="s">
        <v>261</v>
      </c>
      <c r="B210" s="247"/>
      <c r="C210" s="248">
        <v>4</v>
      </c>
      <c r="D210" s="248">
        <v>28</v>
      </c>
      <c r="E210" s="248">
        <v>28</v>
      </c>
      <c r="F210" s="248">
        <v>0</v>
      </c>
      <c r="G210" s="247"/>
      <c r="H210" s="246"/>
      <c r="I210" s="249" t="s">
        <v>262</v>
      </c>
    </row>
    <row r="211" spans="1:9" hidden="1" x14ac:dyDescent="0.25">
      <c r="A211" s="246" t="s">
        <v>263</v>
      </c>
      <c r="B211" s="247"/>
      <c r="C211" s="248"/>
      <c r="D211" s="248"/>
      <c r="E211" s="248"/>
      <c r="F211" s="248"/>
      <c r="G211" s="247"/>
      <c r="H211" s="246"/>
      <c r="I211" s="249"/>
    </row>
    <row r="212" spans="1:9" hidden="1" x14ac:dyDescent="0.25">
      <c r="A212" s="246"/>
      <c r="B212" s="247"/>
      <c r="C212" s="248"/>
      <c r="D212" s="248"/>
      <c r="E212" s="248"/>
      <c r="F212" s="248"/>
      <c r="G212" s="247"/>
      <c r="H212" s="246"/>
      <c r="I212" s="249"/>
    </row>
    <row r="213" spans="1:9" hidden="1" x14ac:dyDescent="0.25">
      <c r="A213" s="246"/>
      <c r="B213" s="247"/>
      <c r="C213" s="248"/>
      <c r="D213" s="248"/>
      <c r="E213" s="248"/>
      <c r="F213" s="248"/>
      <c r="G213" s="247"/>
      <c r="H213" s="246"/>
      <c r="I213" s="249"/>
    </row>
    <row r="214" spans="1:9" hidden="1" x14ac:dyDescent="0.25">
      <c r="A214" s="246" t="s">
        <v>264</v>
      </c>
      <c r="B214" s="247"/>
      <c r="C214" s="248"/>
      <c r="D214" s="248"/>
      <c r="E214" s="248"/>
      <c r="F214" s="248"/>
      <c r="G214" s="247"/>
      <c r="H214" s="246"/>
      <c r="I214" s="249"/>
    </row>
    <row r="215" spans="1:9" hidden="1" x14ac:dyDescent="0.25">
      <c r="A215" s="988" t="s">
        <v>76</v>
      </c>
      <c r="B215" s="988"/>
      <c r="C215" s="988"/>
      <c r="D215" s="988"/>
      <c r="E215" s="988"/>
      <c r="F215" s="988"/>
      <c r="G215" s="988"/>
      <c r="H215" s="988"/>
      <c r="I215" s="988"/>
    </row>
    <row r="216" spans="1:9" hidden="1" x14ac:dyDescent="0.25">
      <c r="A216" s="246" t="s">
        <v>261</v>
      </c>
      <c r="B216" s="247"/>
      <c r="C216" s="248">
        <v>4</v>
      </c>
      <c r="D216" s="248">
        <v>28</v>
      </c>
      <c r="E216" s="248">
        <v>0</v>
      </c>
      <c r="F216" s="248">
        <v>28</v>
      </c>
      <c r="G216" s="247"/>
      <c r="H216" s="246"/>
      <c r="I216" s="249" t="s">
        <v>262</v>
      </c>
    </row>
    <row r="217" spans="1:9" hidden="1" x14ac:dyDescent="0.25">
      <c r="A217" s="246" t="s">
        <v>263</v>
      </c>
      <c r="B217" s="247"/>
      <c r="C217" s="248"/>
      <c r="D217" s="248"/>
      <c r="E217" s="248"/>
      <c r="F217" s="248"/>
      <c r="G217" s="247"/>
      <c r="H217" s="246"/>
      <c r="I217" s="249"/>
    </row>
    <row r="218" spans="1:9" hidden="1" x14ac:dyDescent="0.25">
      <c r="A218" s="229"/>
    </row>
    <row r="219" spans="1:9" hidden="1" x14ac:dyDescent="0.25">
      <c r="A219" s="229"/>
    </row>
    <row r="220" spans="1:9" hidden="1" x14ac:dyDescent="0.25">
      <c r="A220" s="229"/>
    </row>
    <row r="221" spans="1:9" hidden="1" x14ac:dyDescent="0.25">
      <c r="A221" s="246" t="s">
        <v>265</v>
      </c>
      <c r="B221" s="247"/>
      <c r="C221" s="248"/>
      <c r="D221" s="248"/>
      <c r="E221" s="248"/>
      <c r="F221" s="248"/>
      <c r="G221" s="247"/>
      <c r="H221" s="246"/>
      <c r="I221" s="249"/>
    </row>
    <row r="222" spans="1:9" hidden="1" x14ac:dyDescent="0.25">
      <c r="A222" s="988" t="s">
        <v>266</v>
      </c>
      <c r="B222" s="988"/>
      <c r="C222" s="988"/>
      <c r="D222" s="988"/>
      <c r="E222" s="988"/>
      <c r="F222" s="988"/>
      <c r="G222" s="988"/>
      <c r="H222" s="988"/>
      <c r="I222" s="988"/>
    </row>
    <row r="223" spans="1:9" hidden="1" x14ac:dyDescent="0.25">
      <c r="A223" s="246" t="s">
        <v>267</v>
      </c>
      <c r="B223" s="247"/>
      <c r="C223" s="248">
        <v>2</v>
      </c>
      <c r="D223" s="248">
        <v>8</v>
      </c>
      <c r="E223" s="248">
        <v>0</v>
      </c>
      <c r="F223" s="248">
        <v>8</v>
      </c>
      <c r="G223" s="247"/>
      <c r="H223" s="246"/>
      <c r="I223" s="249" t="s">
        <v>268</v>
      </c>
    </row>
    <row r="224" spans="1:9" hidden="1" x14ac:dyDescent="0.25">
      <c r="A224" s="246" t="s">
        <v>263</v>
      </c>
      <c r="B224" s="247"/>
      <c r="C224" s="248"/>
      <c r="D224" s="248"/>
      <c r="E224" s="248"/>
      <c r="F224" s="248"/>
      <c r="G224" s="247"/>
      <c r="H224" s="246"/>
      <c r="I224" s="249"/>
    </row>
    <row r="225" spans="1:9" hidden="1" x14ac:dyDescent="0.25">
      <c r="A225" s="229"/>
    </row>
    <row r="226" spans="1:9" hidden="1" x14ac:dyDescent="0.25">
      <c r="A226" s="229"/>
    </row>
    <row r="227" spans="1:9" ht="18" hidden="1" x14ac:dyDescent="0.25">
      <c r="A227" s="257" t="s">
        <v>269</v>
      </c>
      <c r="B227" s="247"/>
      <c r="C227" s="248"/>
      <c r="D227" s="248"/>
      <c r="E227" s="248"/>
      <c r="F227" s="248"/>
      <c r="G227" s="247"/>
      <c r="H227" s="246"/>
      <c r="I227" s="249"/>
    </row>
    <row r="228" spans="1:9" hidden="1" x14ac:dyDescent="0.25">
      <c r="A228" s="229"/>
    </row>
    <row r="229" spans="1:9" hidden="1" x14ac:dyDescent="0.25">
      <c r="A229" s="988" t="s">
        <v>270</v>
      </c>
      <c r="B229" s="988"/>
      <c r="C229" s="988"/>
      <c r="D229" s="988"/>
      <c r="E229" s="988"/>
      <c r="F229" s="988"/>
      <c r="G229" s="988"/>
      <c r="H229" s="988"/>
      <c r="I229" s="988"/>
    </row>
    <row r="230" spans="1:9" hidden="1" x14ac:dyDescent="0.25">
      <c r="A230" s="246" t="s">
        <v>261</v>
      </c>
      <c r="B230" s="247"/>
      <c r="C230" s="248">
        <v>2</v>
      </c>
      <c r="D230" s="248">
        <v>14</v>
      </c>
      <c r="E230" s="248">
        <v>0</v>
      </c>
      <c r="F230" s="248">
        <v>14</v>
      </c>
      <c r="G230" s="247"/>
      <c r="H230" s="246"/>
      <c r="I230" s="249" t="s">
        <v>268</v>
      </c>
    </row>
    <row r="231" spans="1:9" hidden="1" x14ac:dyDescent="0.25">
      <c r="A231" s="246" t="s">
        <v>263</v>
      </c>
      <c r="B231" s="247"/>
      <c r="C231" s="248"/>
      <c r="D231" s="248"/>
      <c r="E231" s="248"/>
      <c r="F231" s="248"/>
      <c r="G231" s="247"/>
      <c r="H231" s="246"/>
      <c r="I231" s="249"/>
    </row>
    <row r="232" spans="1:9" hidden="1" x14ac:dyDescent="0.25">
      <c r="A232" s="258"/>
      <c r="C232" s="259"/>
    </row>
    <row r="233" spans="1:9" hidden="1" x14ac:dyDescent="0.25">
      <c r="A233" s="988" t="s">
        <v>271</v>
      </c>
      <c r="B233" s="988"/>
      <c r="C233" s="988"/>
      <c r="D233" s="988"/>
      <c r="E233" s="988"/>
      <c r="F233" s="988"/>
      <c r="G233" s="988"/>
      <c r="H233" s="988"/>
      <c r="I233" s="988"/>
    </row>
    <row r="234" spans="1:9" hidden="1" x14ac:dyDescent="0.25">
      <c r="A234" s="246" t="s">
        <v>261</v>
      </c>
      <c r="B234" s="247"/>
      <c r="C234" s="248">
        <v>4</v>
      </c>
      <c r="D234" s="248">
        <v>28</v>
      </c>
      <c r="E234" s="248">
        <v>0</v>
      </c>
      <c r="F234" s="248">
        <v>28</v>
      </c>
      <c r="G234" s="247"/>
      <c r="H234" s="246"/>
      <c r="I234" s="249" t="s">
        <v>262</v>
      </c>
    </row>
    <row r="235" spans="1:9" hidden="1" x14ac:dyDescent="0.25">
      <c r="A235" s="246" t="s">
        <v>263</v>
      </c>
      <c r="B235" s="247"/>
      <c r="C235" s="248"/>
      <c r="D235" s="248"/>
      <c r="E235" s="248"/>
      <c r="F235" s="248"/>
      <c r="G235" s="247"/>
      <c r="H235" s="246"/>
      <c r="I235" s="249"/>
    </row>
    <row r="236" spans="1:9" hidden="1" x14ac:dyDescent="0.25">
      <c r="A236" s="258"/>
      <c r="C236" s="259"/>
    </row>
    <row r="237" spans="1:9" hidden="1" x14ac:dyDescent="0.25">
      <c r="A237" s="988" t="s">
        <v>272</v>
      </c>
      <c r="B237" s="988"/>
      <c r="C237" s="988"/>
      <c r="D237" s="988"/>
      <c r="E237" s="988"/>
      <c r="F237" s="988"/>
      <c r="G237" s="988"/>
      <c r="H237" s="988"/>
      <c r="I237" s="988"/>
    </row>
    <row r="238" spans="1:9" hidden="1" x14ac:dyDescent="0.25">
      <c r="A238" s="246" t="s">
        <v>261</v>
      </c>
      <c r="B238" s="247"/>
      <c r="C238" s="248">
        <v>4</v>
      </c>
      <c r="D238" s="248">
        <v>14</v>
      </c>
      <c r="E238" s="248">
        <v>0</v>
      </c>
      <c r="F238" s="248">
        <v>42</v>
      </c>
      <c r="G238" s="247"/>
      <c r="H238" s="246"/>
      <c r="I238" s="249" t="s">
        <v>268</v>
      </c>
    </row>
    <row r="239" spans="1:9" hidden="1" x14ac:dyDescent="0.25">
      <c r="A239" s="246" t="s">
        <v>263</v>
      </c>
      <c r="B239" s="247"/>
      <c r="C239" s="248"/>
      <c r="D239" s="248"/>
      <c r="E239" s="248"/>
      <c r="F239" s="248"/>
      <c r="G239" s="247"/>
      <c r="H239" s="246"/>
      <c r="I239" s="249"/>
    </row>
    <row r="240" spans="1:9" hidden="1" x14ac:dyDescent="0.25"/>
    <row r="241" spans="1:9" hidden="1" x14ac:dyDescent="0.25">
      <c r="A241" s="988" t="s">
        <v>273</v>
      </c>
      <c r="B241" s="988"/>
      <c r="C241" s="988"/>
      <c r="D241" s="988"/>
      <c r="E241" s="988"/>
      <c r="F241" s="988"/>
      <c r="G241" s="988"/>
      <c r="H241" s="988"/>
      <c r="I241" s="988"/>
    </row>
    <row r="242" spans="1:9" hidden="1" x14ac:dyDescent="0.25">
      <c r="A242" s="246" t="s">
        <v>261</v>
      </c>
      <c r="B242" s="247"/>
      <c r="C242" s="248">
        <v>4</v>
      </c>
      <c r="D242" s="248">
        <v>14</v>
      </c>
      <c r="E242" s="248">
        <v>0</v>
      </c>
      <c r="F242" s="248">
        <v>42</v>
      </c>
      <c r="G242" s="247"/>
      <c r="H242" s="246"/>
      <c r="I242" s="249" t="s">
        <v>268</v>
      </c>
    </row>
    <row r="243" spans="1:9" hidden="1" x14ac:dyDescent="0.25">
      <c r="A243" s="246" t="s">
        <v>263</v>
      </c>
      <c r="B243" s="247"/>
      <c r="C243" s="248"/>
      <c r="D243" s="248"/>
      <c r="E243" s="248"/>
      <c r="F243" s="248"/>
      <c r="G243" s="247"/>
      <c r="H243" s="246"/>
      <c r="I243" s="249"/>
    </row>
    <row r="244" spans="1:9" hidden="1" x14ac:dyDescent="0.25"/>
    <row r="245" spans="1:9" hidden="1" x14ac:dyDescent="0.25"/>
    <row r="246" spans="1:9" hidden="1" x14ac:dyDescent="0.25"/>
    <row r="247" spans="1:9" hidden="1" x14ac:dyDescent="0.25">
      <c r="A247" s="988" t="s">
        <v>274</v>
      </c>
      <c r="B247" s="988"/>
      <c r="C247" s="988"/>
      <c r="D247" s="988"/>
      <c r="E247" s="988"/>
      <c r="F247" s="988"/>
      <c r="G247" s="988"/>
      <c r="H247" s="988"/>
      <c r="I247" s="988"/>
    </row>
    <row r="248" spans="1:9" hidden="1" x14ac:dyDescent="0.25">
      <c r="A248" s="246" t="s">
        <v>261</v>
      </c>
      <c r="B248" s="247"/>
      <c r="C248" s="248">
        <v>4</v>
      </c>
      <c r="D248" s="248">
        <v>0</v>
      </c>
      <c r="E248" s="248">
        <v>0</v>
      </c>
      <c r="F248" s="248">
        <v>56</v>
      </c>
      <c r="G248" s="247"/>
      <c r="H248" s="246"/>
      <c r="I248" s="249" t="s">
        <v>268</v>
      </c>
    </row>
    <row r="249" spans="1:9" hidden="1" x14ac:dyDescent="0.25">
      <c r="A249" s="246" t="s">
        <v>267</v>
      </c>
      <c r="B249" s="247"/>
      <c r="C249" s="248">
        <v>4</v>
      </c>
      <c r="D249" s="248">
        <v>0</v>
      </c>
      <c r="E249" s="248">
        <v>0</v>
      </c>
      <c r="F249" s="248">
        <v>32</v>
      </c>
      <c r="G249" s="247"/>
      <c r="H249" s="246"/>
      <c r="I249" s="249"/>
    </row>
    <row r="250" spans="1:9" hidden="1" x14ac:dyDescent="0.25">
      <c r="A250" s="246" t="s">
        <v>275</v>
      </c>
      <c r="B250" s="247"/>
      <c r="C250" s="248">
        <v>4</v>
      </c>
      <c r="D250" s="248">
        <v>0</v>
      </c>
      <c r="E250" s="248">
        <v>0</v>
      </c>
      <c r="F250" s="248">
        <v>32</v>
      </c>
      <c r="G250" s="247"/>
      <c r="H250" s="246"/>
      <c r="I250" s="249" t="s">
        <v>268</v>
      </c>
    </row>
    <row r="251" spans="1:9" hidden="1" x14ac:dyDescent="0.25">
      <c r="A251" s="246" t="s">
        <v>263</v>
      </c>
      <c r="B251" s="247"/>
      <c r="C251" s="248"/>
      <c r="D251" s="248"/>
      <c r="E251" s="248"/>
      <c r="F251" s="248"/>
      <c r="G251" s="247"/>
      <c r="H251" s="246"/>
      <c r="I251" s="249"/>
    </row>
    <row r="252" spans="1:9" hidden="1" x14ac:dyDescent="0.25"/>
    <row r="253" spans="1:9" hidden="1" x14ac:dyDescent="0.25"/>
    <row r="254" spans="1:9" hidden="1" x14ac:dyDescent="0.25"/>
    <row r="255" spans="1:9" hidden="1" x14ac:dyDescent="0.25"/>
    <row r="256" spans="1:9" hidden="1" x14ac:dyDescent="0.25">
      <c r="A256" s="988" t="s">
        <v>276</v>
      </c>
      <c r="B256" s="988"/>
      <c r="C256" s="988"/>
      <c r="D256" s="988"/>
      <c r="E256" s="988"/>
      <c r="F256" s="988"/>
      <c r="G256" s="988"/>
      <c r="H256" s="988"/>
      <c r="I256" s="988"/>
    </row>
    <row r="257" spans="1:9" hidden="1" x14ac:dyDescent="0.25">
      <c r="A257" s="246" t="s">
        <v>267</v>
      </c>
      <c r="B257" s="247"/>
      <c r="C257" s="248">
        <v>4</v>
      </c>
      <c r="D257" s="248">
        <v>16</v>
      </c>
      <c r="E257" s="248">
        <v>0</v>
      </c>
      <c r="F257" s="248">
        <v>16</v>
      </c>
      <c r="G257" s="247"/>
      <c r="H257" s="246"/>
      <c r="I257" s="249" t="s">
        <v>268</v>
      </c>
    </row>
    <row r="258" spans="1:9" hidden="1" x14ac:dyDescent="0.25">
      <c r="A258" s="246" t="s">
        <v>275</v>
      </c>
      <c r="B258" s="247"/>
      <c r="C258" s="248">
        <v>4</v>
      </c>
      <c r="D258" s="248">
        <v>16</v>
      </c>
      <c r="E258" s="248">
        <v>0</v>
      </c>
      <c r="F258" s="248">
        <v>16</v>
      </c>
      <c r="G258" s="247"/>
      <c r="H258" s="246"/>
      <c r="I258" s="249" t="s">
        <v>262</v>
      </c>
    </row>
    <row r="259" spans="1:9" hidden="1" x14ac:dyDescent="0.25">
      <c r="A259" s="246" t="s">
        <v>263</v>
      </c>
      <c r="B259" s="247"/>
      <c r="C259" s="248"/>
      <c r="D259" s="248"/>
      <c r="E259" s="248"/>
      <c r="F259" s="248"/>
      <c r="G259" s="247"/>
      <c r="H259" s="246"/>
      <c r="I259" s="249"/>
    </row>
    <row r="260" spans="1:9" hidden="1" x14ac:dyDescent="0.25"/>
    <row r="261" spans="1:9" hidden="1" x14ac:dyDescent="0.25">
      <c r="A261" s="988" t="s">
        <v>277</v>
      </c>
      <c r="B261" s="988"/>
      <c r="C261" s="988"/>
      <c r="D261" s="988"/>
      <c r="E261" s="988"/>
      <c r="F261" s="988"/>
      <c r="G261" s="988"/>
      <c r="H261" s="988"/>
      <c r="I261" s="988"/>
    </row>
    <row r="262" spans="1:9" hidden="1" x14ac:dyDescent="0.25">
      <c r="A262" s="246" t="s">
        <v>267</v>
      </c>
      <c r="B262" s="247"/>
      <c r="C262" s="248">
        <v>4</v>
      </c>
      <c r="D262" s="248">
        <v>16</v>
      </c>
      <c r="E262" s="248">
        <v>0</v>
      </c>
      <c r="F262" s="248">
        <v>16</v>
      </c>
      <c r="G262" s="247"/>
      <c r="H262" s="246"/>
      <c r="I262" s="249" t="s">
        <v>268</v>
      </c>
    </row>
    <row r="263" spans="1:9" hidden="1" x14ac:dyDescent="0.25">
      <c r="A263" s="246" t="s">
        <v>263</v>
      </c>
      <c r="B263" s="247"/>
      <c r="C263" s="248"/>
      <c r="D263" s="248"/>
      <c r="E263" s="248"/>
      <c r="F263" s="248"/>
      <c r="G263" s="247"/>
      <c r="H263" s="246"/>
      <c r="I263" s="249"/>
    </row>
    <row r="264" spans="1:9" hidden="1" x14ac:dyDescent="0.25"/>
    <row r="265" spans="1:9" hidden="1" x14ac:dyDescent="0.25">
      <c r="A265" s="988" t="s">
        <v>278</v>
      </c>
      <c r="B265" s="988"/>
      <c r="C265" s="988"/>
      <c r="D265" s="988"/>
      <c r="E265" s="988"/>
      <c r="F265" s="988"/>
      <c r="G265" s="988"/>
      <c r="H265" s="988"/>
      <c r="I265" s="988"/>
    </row>
    <row r="266" spans="1:9" hidden="1" x14ac:dyDescent="0.25">
      <c r="A266" s="246" t="s">
        <v>267</v>
      </c>
      <c r="B266" s="247"/>
      <c r="C266" s="248">
        <v>4</v>
      </c>
      <c r="D266" s="248">
        <v>16</v>
      </c>
      <c r="E266" s="248">
        <v>0</v>
      </c>
      <c r="F266" s="248">
        <v>16</v>
      </c>
      <c r="G266" s="247"/>
      <c r="H266" s="246"/>
      <c r="I266" s="249" t="s">
        <v>268</v>
      </c>
    </row>
    <row r="267" spans="1:9" hidden="1" x14ac:dyDescent="0.25">
      <c r="A267" s="246" t="s">
        <v>263</v>
      </c>
      <c r="B267" s="247"/>
      <c r="C267" s="248"/>
      <c r="D267" s="248"/>
      <c r="E267" s="248"/>
      <c r="F267" s="248"/>
      <c r="G267" s="247"/>
      <c r="H267" s="246"/>
      <c r="I267" s="249"/>
    </row>
    <row r="268" spans="1:9" hidden="1" x14ac:dyDescent="0.25"/>
    <row r="269" spans="1:9" hidden="1" x14ac:dyDescent="0.25">
      <c r="A269" s="988" t="s">
        <v>279</v>
      </c>
      <c r="B269" s="988"/>
      <c r="C269" s="988"/>
      <c r="D269" s="988"/>
      <c r="E269" s="988"/>
      <c r="F269" s="988"/>
      <c r="G269" s="988"/>
      <c r="H269" s="988"/>
      <c r="I269" s="988"/>
    </row>
    <row r="270" spans="1:9" hidden="1" x14ac:dyDescent="0.25">
      <c r="A270" s="246" t="s">
        <v>267</v>
      </c>
      <c r="B270" s="247"/>
      <c r="C270" s="248">
        <v>4</v>
      </c>
      <c r="D270" s="248">
        <v>16</v>
      </c>
      <c r="E270" s="248">
        <v>0</v>
      </c>
      <c r="F270" s="248">
        <v>16</v>
      </c>
      <c r="G270" s="247"/>
      <c r="H270" s="246"/>
      <c r="I270" s="249" t="s">
        <v>262</v>
      </c>
    </row>
    <row r="271" spans="1:9" hidden="1" x14ac:dyDescent="0.25">
      <c r="A271" s="246" t="s">
        <v>263</v>
      </c>
      <c r="B271" s="247"/>
      <c r="C271" s="248"/>
      <c r="D271" s="248"/>
      <c r="E271" s="248"/>
      <c r="F271" s="248"/>
      <c r="G271" s="247"/>
      <c r="H271" s="246"/>
      <c r="I271" s="249"/>
    </row>
    <row r="272" spans="1:9" hidden="1" x14ac:dyDescent="0.25"/>
    <row r="273" spans="1:9" hidden="1" x14ac:dyDescent="0.25"/>
    <row r="274" spans="1:9" hidden="1" x14ac:dyDescent="0.25">
      <c r="A274" s="988" t="s">
        <v>280</v>
      </c>
      <c r="B274" s="988"/>
      <c r="C274" s="988"/>
      <c r="D274" s="988"/>
      <c r="E274" s="988"/>
      <c r="F274" s="988"/>
      <c r="G274" s="988"/>
      <c r="H274" s="988"/>
      <c r="I274" s="988"/>
    </row>
    <row r="275" spans="1:9" hidden="1" x14ac:dyDescent="0.25">
      <c r="A275" s="246" t="s">
        <v>267</v>
      </c>
      <c r="B275" s="247"/>
      <c r="C275" s="248">
        <v>4</v>
      </c>
      <c r="D275" s="248">
        <v>10</v>
      </c>
      <c r="E275" s="248">
        <v>0</v>
      </c>
      <c r="F275" s="248">
        <v>22</v>
      </c>
      <c r="G275" s="247"/>
      <c r="H275" s="246"/>
      <c r="I275" s="249" t="s">
        <v>262</v>
      </c>
    </row>
    <row r="276" spans="1:9" hidden="1" x14ac:dyDescent="0.25">
      <c r="A276" s="246" t="s">
        <v>263</v>
      </c>
      <c r="B276" s="247"/>
      <c r="C276" s="248"/>
      <c r="D276" s="248"/>
      <c r="E276" s="248"/>
      <c r="F276" s="248"/>
      <c r="G276" s="247"/>
      <c r="H276" s="246"/>
      <c r="I276" s="249"/>
    </row>
    <row r="277" spans="1:9" hidden="1" x14ac:dyDescent="0.25"/>
    <row r="278" spans="1:9" hidden="1" x14ac:dyDescent="0.25"/>
    <row r="279" spans="1:9" hidden="1" x14ac:dyDescent="0.25">
      <c r="A279" s="988" t="s">
        <v>281</v>
      </c>
      <c r="B279" s="988"/>
      <c r="C279" s="988"/>
      <c r="D279" s="988"/>
      <c r="E279" s="988"/>
      <c r="F279" s="988"/>
      <c r="G279" s="988"/>
      <c r="H279" s="988"/>
      <c r="I279" s="988"/>
    </row>
    <row r="280" spans="1:9" hidden="1" x14ac:dyDescent="0.25">
      <c r="A280" s="246" t="s">
        <v>275</v>
      </c>
      <c r="B280" s="247"/>
      <c r="C280" s="248">
        <v>4</v>
      </c>
      <c r="D280" s="248">
        <v>16</v>
      </c>
      <c r="E280" s="248">
        <v>0</v>
      </c>
      <c r="F280" s="248">
        <v>16</v>
      </c>
      <c r="G280" s="247"/>
      <c r="H280" s="246"/>
      <c r="I280" s="249" t="s">
        <v>268</v>
      </c>
    </row>
    <row r="281" spans="1:9" hidden="1" x14ac:dyDescent="0.25">
      <c r="A281" s="246" t="s">
        <v>263</v>
      </c>
      <c r="B281" s="247"/>
      <c r="C281" s="248"/>
      <c r="D281" s="248"/>
      <c r="E281" s="248"/>
      <c r="F281" s="248"/>
      <c r="G281" s="247"/>
      <c r="H281" s="246"/>
      <c r="I281" s="249"/>
    </row>
    <row r="282" spans="1:9" hidden="1" x14ac:dyDescent="0.25"/>
    <row r="283" spans="1:9" hidden="1" x14ac:dyDescent="0.25"/>
    <row r="284" spans="1:9" hidden="1" x14ac:dyDescent="0.25">
      <c r="A284" s="988" t="s">
        <v>282</v>
      </c>
      <c r="B284" s="988"/>
      <c r="C284" s="988"/>
      <c r="D284" s="988"/>
      <c r="E284" s="988"/>
      <c r="F284" s="988"/>
      <c r="G284" s="988"/>
      <c r="H284" s="988"/>
      <c r="I284" s="988"/>
    </row>
    <row r="285" spans="1:9" hidden="1" x14ac:dyDescent="0.25">
      <c r="A285" s="246" t="s">
        <v>275</v>
      </c>
      <c r="B285" s="247"/>
      <c r="C285" s="248">
        <v>6</v>
      </c>
      <c r="D285" s="248">
        <v>10</v>
      </c>
      <c r="E285" s="248">
        <v>0</v>
      </c>
      <c r="F285" s="248">
        <v>38</v>
      </c>
      <c r="G285" s="247"/>
      <c r="H285" s="246"/>
      <c r="I285" s="249" t="s">
        <v>268</v>
      </c>
    </row>
    <row r="286" spans="1:9" hidden="1" x14ac:dyDescent="0.25">
      <c r="A286" s="246" t="s">
        <v>263</v>
      </c>
      <c r="B286" s="247"/>
      <c r="C286" s="248"/>
      <c r="D286" s="248"/>
      <c r="E286" s="248"/>
      <c r="F286" s="248"/>
      <c r="G286" s="247"/>
      <c r="H286" s="246"/>
      <c r="I286" s="249"/>
    </row>
    <row r="287" spans="1:9" hidden="1" x14ac:dyDescent="0.25"/>
    <row r="288" spans="1:9" hidden="1" x14ac:dyDescent="0.25"/>
    <row r="289" spans="1:9" hidden="1" x14ac:dyDescent="0.25">
      <c r="A289" s="988" t="s">
        <v>283</v>
      </c>
      <c r="B289" s="988"/>
      <c r="C289" s="988"/>
      <c r="D289" s="988"/>
      <c r="E289" s="988"/>
      <c r="F289" s="988"/>
      <c r="G289" s="988"/>
      <c r="H289" s="988"/>
      <c r="I289" s="988"/>
    </row>
    <row r="290" spans="1:9" hidden="1" x14ac:dyDescent="0.25">
      <c r="A290" s="246" t="s">
        <v>275</v>
      </c>
      <c r="B290" s="247"/>
      <c r="C290" s="248">
        <v>4</v>
      </c>
      <c r="D290" s="248">
        <v>10</v>
      </c>
      <c r="E290" s="248">
        <v>0</v>
      </c>
      <c r="F290" s="248">
        <v>22</v>
      </c>
      <c r="G290" s="247"/>
      <c r="H290" s="246"/>
      <c r="I290" s="249" t="s">
        <v>262</v>
      </c>
    </row>
    <row r="291" spans="1:9" hidden="1" x14ac:dyDescent="0.25">
      <c r="A291" s="246" t="s">
        <v>263</v>
      </c>
      <c r="B291" s="247"/>
      <c r="C291" s="248"/>
      <c r="D291" s="248"/>
      <c r="E291" s="248"/>
      <c r="F291" s="248"/>
      <c r="G291" s="247"/>
      <c r="H291" s="246"/>
      <c r="I291" s="249"/>
    </row>
    <row r="292" spans="1:9" hidden="1" x14ac:dyDescent="0.25"/>
    <row r="293" spans="1:9" hidden="1" x14ac:dyDescent="0.25">
      <c r="A293" s="988" t="s">
        <v>284</v>
      </c>
      <c r="B293" s="988"/>
      <c r="C293" s="988"/>
      <c r="D293" s="988"/>
      <c r="E293" s="988"/>
      <c r="F293" s="988"/>
      <c r="G293" s="988"/>
      <c r="H293" s="988"/>
      <c r="I293" s="988"/>
    </row>
    <row r="294" spans="1:9" hidden="1" x14ac:dyDescent="0.25">
      <c r="A294" s="246" t="s">
        <v>275</v>
      </c>
      <c r="B294" s="247"/>
      <c r="C294" s="248">
        <v>4</v>
      </c>
      <c r="D294" s="248">
        <v>16</v>
      </c>
      <c r="E294" s="248">
        <v>0</v>
      </c>
      <c r="F294" s="248">
        <v>16</v>
      </c>
      <c r="G294" s="247"/>
      <c r="H294" s="246"/>
      <c r="I294" s="249" t="s">
        <v>268</v>
      </c>
    </row>
    <row r="295" spans="1:9" hidden="1" x14ac:dyDescent="0.25">
      <c r="A295" s="246" t="s">
        <v>263</v>
      </c>
      <c r="B295" s="247"/>
      <c r="C295" s="248"/>
      <c r="D295" s="248"/>
      <c r="E295" s="248"/>
      <c r="F295" s="248"/>
      <c r="G295" s="247"/>
      <c r="H295" s="246"/>
      <c r="I295" s="249"/>
    </row>
    <row r="296" spans="1:9" hidden="1" x14ac:dyDescent="0.25"/>
    <row r="297" spans="1:9" hidden="1" x14ac:dyDescent="0.25"/>
  </sheetData>
  <sheetProtection selectLockedCells="1" selectUnlockedCells="1"/>
  <mergeCells count="63">
    <mergeCell ref="A1:I1"/>
    <mergeCell ref="A2:B2"/>
    <mergeCell ref="G2:I2"/>
    <mergeCell ref="A5:I5"/>
    <mergeCell ref="A49:I49"/>
    <mergeCell ref="A29:I29"/>
    <mergeCell ref="A38:I38"/>
    <mergeCell ref="A44:I44"/>
    <mergeCell ref="A46:I46"/>
    <mergeCell ref="A20:I20"/>
    <mergeCell ref="A23:I23"/>
    <mergeCell ref="A26:I26"/>
    <mergeCell ref="A8:I8"/>
    <mergeCell ref="A52:I52"/>
    <mergeCell ref="A11:I11"/>
    <mergeCell ref="A17:I17"/>
    <mergeCell ref="A61:I61"/>
    <mergeCell ref="A64:I64"/>
    <mergeCell ref="A14:I14"/>
    <mergeCell ref="A32:I32"/>
    <mergeCell ref="A35:I35"/>
    <mergeCell ref="A41:I41"/>
    <mergeCell ref="A55:I55"/>
    <mergeCell ref="A58:I58"/>
    <mergeCell ref="A229:I229"/>
    <mergeCell ref="A124:I124"/>
    <mergeCell ref="A129:I129"/>
    <mergeCell ref="A134:I134"/>
    <mergeCell ref="A119:I119"/>
    <mergeCell ref="A70:I70"/>
    <mergeCell ref="A81:I81"/>
    <mergeCell ref="A85:I85"/>
    <mergeCell ref="A114:I114"/>
    <mergeCell ref="A73:I73"/>
    <mergeCell ref="A76:I76"/>
    <mergeCell ref="A77:I77"/>
    <mergeCell ref="A67:I67"/>
    <mergeCell ref="A265:I265"/>
    <mergeCell ref="A150:I150"/>
    <mergeCell ref="A209:I209"/>
    <mergeCell ref="A215:I215"/>
    <mergeCell ref="A222:I222"/>
    <mergeCell ref="A89:I89"/>
    <mergeCell ref="A96:I96"/>
    <mergeCell ref="A102:I102"/>
    <mergeCell ref="A106:I106"/>
    <mergeCell ref="A110:I110"/>
    <mergeCell ref="A135:I135"/>
    <mergeCell ref="A136:I136"/>
    <mergeCell ref="A142:I142"/>
    <mergeCell ref="A146:I146"/>
    <mergeCell ref="A233:I233"/>
    <mergeCell ref="A293:I293"/>
    <mergeCell ref="A279:I279"/>
    <mergeCell ref="A284:I284"/>
    <mergeCell ref="A289:I289"/>
    <mergeCell ref="A269:I269"/>
    <mergeCell ref="A274:I274"/>
    <mergeCell ref="A261:I261"/>
    <mergeCell ref="A237:I237"/>
    <mergeCell ref="A241:I241"/>
    <mergeCell ref="A247:I247"/>
    <mergeCell ref="A256:I256"/>
  </mergeCells>
  <phoneticPr fontId="7" type="noConversion"/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3"/>
  <sheetViews>
    <sheetView topLeftCell="D121" workbookViewId="0">
      <selection activeCell="Q118" sqref="Q118:Z120"/>
    </sheetView>
  </sheetViews>
  <sheetFormatPr defaultRowHeight="15" x14ac:dyDescent="0.25"/>
  <cols>
    <col min="1" max="1" width="3.85546875" style="45" customWidth="1"/>
    <col min="2" max="2" width="4.5703125" style="45" customWidth="1"/>
    <col min="3" max="3" width="47.5703125" style="1" customWidth="1"/>
    <col min="4" max="4" width="9.140625" style="44"/>
    <col min="5" max="5" width="7.140625" style="44" customWidth="1"/>
    <col min="6" max="6" width="7.28515625" style="44" customWidth="1"/>
    <col min="7" max="9" width="4.42578125" style="44" customWidth="1"/>
    <col min="10" max="10" width="5.5703125" style="44" customWidth="1"/>
    <col min="11" max="11" width="7" style="44" customWidth="1"/>
    <col min="12" max="12" width="6.5703125" style="44" customWidth="1"/>
    <col min="13" max="13" width="9.140625" style="44"/>
    <col min="14" max="14" width="4.85546875" style="44" customWidth="1"/>
    <col min="15" max="15" width="4.42578125" style="44" customWidth="1"/>
    <col min="16" max="16" width="14.5703125" style="422" customWidth="1"/>
    <col min="17" max="17" width="4.5703125" style="145" customWidth="1"/>
    <col min="18" max="18" width="5.42578125" style="145" customWidth="1"/>
    <col min="19" max="19" width="6.42578125" style="145" customWidth="1"/>
    <col min="20" max="20" width="7.140625" style="145" customWidth="1"/>
    <col min="21" max="21" width="7.28515625" style="145" customWidth="1"/>
    <col min="22" max="24" width="4.42578125" style="145" customWidth="1"/>
    <col min="25" max="25" width="5.5703125" style="145" customWidth="1"/>
    <col min="26" max="26" width="7" style="145" customWidth="1"/>
    <col min="27" max="28" width="9.140625" style="145"/>
    <col min="29" max="16384" width="9.140625" style="44"/>
  </cols>
  <sheetData>
    <row r="1" spans="1:30" ht="12.75" x14ac:dyDescent="0.2">
      <c r="C1" s="1420" t="s">
        <v>396</v>
      </c>
      <c r="D1" s="1420"/>
      <c r="E1" s="1420"/>
      <c r="F1" s="1420"/>
      <c r="G1" s="1420"/>
      <c r="H1" s="1420"/>
      <c r="I1" s="1420"/>
      <c r="J1" s="1420"/>
      <c r="K1" s="1420"/>
      <c r="L1" s="1420"/>
      <c r="M1" s="1420"/>
      <c r="N1" s="393"/>
      <c r="O1" s="393"/>
      <c r="P1" s="421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</row>
    <row r="2" spans="1:30" ht="12.75" x14ac:dyDescent="0.2">
      <c r="P2" s="421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</row>
    <row r="3" spans="1:30" ht="15" customHeight="1" x14ac:dyDescent="0.2">
      <c r="C3" s="1" t="s">
        <v>50</v>
      </c>
      <c r="P3" s="421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</row>
    <row r="4" spans="1:30" ht="15" customHeight="1" x14ac:dyDescent="0.2">
      <c r="C4" s="1421" t="s">
        <v>0</v>
      </c>
      <c r="D4" s="1392" t="s">
        <v>1</v>
      </c>
      <c r="E4" s="1393" t="s">
        <v>2</v>
      </c>
      <c r="F4" s="1393"/>
      <c r="G4" s="1393"/>
      <c r="H4" s="1393"/>
      <c r="I4" s="1393"/>
      <c r="J4" s="1394"/>
      <c r="K4" s="1392" t="s">
        <v>397</v>
      </c>
      <c r="L4" s="1392" t="s">
        <v>398</v>
      </c>
      <c r="M4" s="1392" t="s">
        <v>5</v>
      </c>
      <c r="N4" s="394"/>
      <c r="O4" s="394"/>
      <c r="P4" s="421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</row>
    <row r="5" spans="1:30" ht="15" customHeight="1" x14ac:dyDescent="0.2">
      <c r="C5" s="1421"/>
      <c r="D5" s="1392"/>
      <c r="E5" s="1392" t="s">
        <v>6</v>
      </c>
      <c r="F5" s="1395" t="s">
        <v>7</v>
      </c>
      <c r="G5" s="1395"/>
      <c r="H5" s="1395"/>
      <c r="I5" s="1395"/>
      <c r="J5" s="1392" t="s">
        <v>8</v>
      </c>
      <c r="K5" s="1392"/>
      <c r="L5" s="1392"/>
      <c r="M5" s="1392"/>
      <c r="N5" s="394"/>
      <c r="O5" s="394"/>
      <c r="P5" s="421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6" spans="1:30" ht="15" customHeight="1" x14ac:dyDescent="0.2">
      <c r="C6" s="1421"/>
      <c r="D6" s="1392"/>
      <c r="E6" s="1394"/>
      <c r="F6" s="1392" t="s">
        <v>9</v>
      </c>
      <c r="G6" s="1393" t="s">
        <v>10</v>
      </c>
      <c r="H6" s="1394"/>
      <c r="I6" s="1394"/>
      <c r="J6" s="1394"/>
      <c r="K6" s="1392"/>
      <c r="L6" s="1392"/>
      <c r="M6" s="1392"/>
      <c r="N6" s="394"/>
      <c r="O6" s="394"/>
      <c r="P6" s="421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</row>
    <row r="7" spans="1:30" ht="12.75" customHeight="1" x14ac:dyDescent="0.2">
      <c r="C7" s="1421"/>
      <c r="D7" s="1392"/>
      <c r="E7" s="1394"/>
      <c r="F7" s="1397"/>
      <c r="G7" s="1392" t="s">
        <v>11</v>
      </c>
      <c r="H7" s="1392" t="s">
        <v>12</v>
      </c>
      <c r="I7" s="1392" t="s">
        <v>13</v>
      </c>
      <c r="J7" s="1394"/>
      <c r="K7" s="1392"/>
      <c r="L7" s="1392"/>
      <c r="M7" s="1392"/>
      <c r="N7" s="394"/>
      <c r="O7" s="394"/>
      <c r="P7" s="421"/>
      <c r="Q7" s="1392" t="s">
        <v>11</v>
      </c>
      <c r="R7" s="1392" t="s">
        <v>12</v>
      </c>
      <c r="S7" s="1392" t="s">
        <v>13</v>
      </c>
      <c r="T7" s="1422" t="s">
        <v>9</v>
      </c>
      <c r="U7" s="1422" t="s">
        <v>399</v>
      </c>
      <c r="V7" s="1422"/>
      <c r="W7" s="1422"/>
      <c r="X7" s="1422"/>
      <c r="Y7" s="1422"/>
      <c r="Z7" s="1422"/>
      <c r="AA7" s="1422"/>
      <c r="AB7" s="1422"/>
    </row>
    <row r="8" spans="1:30" ht="12.75" x14ac:dyDescent="0.2">
      <c r="C8" s="1421"/>
      <c r="D8" s="1392"/>
      <c r="E8" s="1394"/>
      <c r="F8" s="1397"/>
      <c r="G8" s="1392"/>
      <c r="H8" s="1392"/>
      <c r="I8" s="1392"/>
      <c r="J8" s="1394"/>
      <c r="K8" s="1392"/>
      <c r="L8" s="1392"/>
      <c r="M8" s="1392"/>
      <c r="N8" s="394"/>
      <c r="O8" s="394"/>
      <c r="P8" s="421"/>
      <c r="Q8" s="1392"/>
      <c r="R8" s="1392"/>
      <c r="S8" s="1392"/>
      <c r="T8" s="1422"/>
      <c r="U8" s="1422"/>
      <c r="V8" s="1422"/>
      <c r="W8" s="1422"/>
      <c r="X8" s="1422"/>
      <c r="Y8" s="1422"/>
      <c r="Z8" s="1422"/>
      <c r="AA8" s="1422"/>
      <c r="AB8" s="1422"/>
    </row>
    <row r="9" spans="1:30" x14ac:dyDescent="0.25">
      <c r="C9" s="1421"/>
      <c r="D9" s="1392"/>
      <c r="E9" s="1394"/>
      <c r="F9" s="1397"/>
      <c r="G9" s="1392"/>
      <c r="H9" s="1392"/>
      <c r="I9" s="1392"/>
      <c r="J9" s="1394"/>
      <c r="K9" s="1392"/>
      <c r="L9" s="1392"/>
      <c r="M9" s="1392"/>
      <c r="N9" s="394"/>
      <c r="O9" s="394"/>
      <c r="P9" s="421" t="s">
        <v>462</v>
      </c>
      <c r="Q9" s="1392"/>
      <c r="R9" s="1392"/>
      <c r="S9" s="1392"/>
      <c r="T9" s="1422"/>
      <c r="U9" s="1422" t="s">
        <v>301</v>
      </c>
      <c r="V9" s="1422"/>
      <c r="W9" s="1422" t="s">
        <v>302</v>
      </c>
      <c r="X9" s="1422"/>
      <c r="Y9" s="1422" t="s">
        <v>303</v>
      </c>
      <c r="Z9" s="1422"/>
      <c r="AA9" s="1423" t="s">
        <v>304</v>
      </c>
      <c r="AB9" s="1424"/>
    </row>
    <row r="10" spans="1:30" x14ac:dyDescent="0.25">
      <c r="C10" s="1421"/>
      <c r="D10" s="1392"/>
      <c r="E10" s="1394"/>
      <c r="F10" s="1397"/>
      <c r="G10" s="1392"/>
      <c r="H10" s="1392"/>
      <c r="I10" s="1392"/>
      <c r="J10" s="1394"/>
      <c r="K10" s="1392"/>
      <c r="L10" s="1392"/>
      <c r="M10" s="1392"/>
      <c r="N10" s="394"/>
      <c r="O10" s="394"/>
      <c r="P10" s="421"/>
      <c r="Q10" s="1392"/>
      <c r="R10" s="1392"/>
      <c r="S10" s="1392"/>
      <c r="T10" s="415"/>
      <c r="U10" s="415" t="s">
        <v>305</v>
      </c>
      <c r="V10" s="415" t="s">
        <v>113</v>
      </c>
      <c r="W10" s="415" t="s">
        <v>305</v>
      </c>
      <c r="X10" s="415" t="s">
        <v>113</v>
      </c>
      <c r="Y10" s="415" t="s">
        <v>305</v>
      </c>
      <c r="Z10" s="415" t="s">
        <v>113</v>
      </c>
      <c r="AA10" s="133" t="s">
        <v>305</v>
      </c>
      <c r="AB10" s="133" t="s">
        <v>113</v>
      </c>
    </row>
    <row r="11" spans="1:30" s="329" customFormat="1" x14ac:dyDescent="0.25">
      <c r="A11" s="423" t="s">
        <v>16</v>
      </c>
      <c r="B11" s="423" t="s">
        <v>14</v>
      </c>
      <c r="C11" s="328" t="s">
        <v>15</v>
      </c>
      <c r="D11" s="430">
        <v>2.5</v>
      </c>
      <c r="E11" s="330">
        <f>D11*30</f>
        <v>75</v>
      </c>
      <c r="F11" s="330">
        <f>G11+H11+I11</f>
        <v>4</v>
      </c>
      <c r="G11" s="330"/>
      <c r="H11" s="330"/>
      <c r="I11" s="330">
        <v>4</v>
      </c>
      <c r="J11" s="330">
        <f>E11-F11</f>
        <v>71</v>
      </c>
      <c r="K11" s="424">
        <v>4</v>
      </c>
      <c r="L11" s="424"/>
      <c r="M11" s="424">
        <f>F11/E11*100</f>
        <v>5.3333333333333339</v>
      </c>
      <c r="N11" s="425" t="s">
        <v>59</v>
      </c>
      <c r="O11" s="425" t="s">
        <v>16</v>
      </c>
      <c r="P11" s="429" t="s">
        <v>463</v>
      </c>
      <c r="Q11" s="432"/>
      <c r="R11" s="432"/>
      <c r="S11" s="432" t="s">
        <v>306</v>
      </c>
      <c r="T11" s="428" t="s">
        <v>306</v>
      </c>
      <c r="U11" s="428"/>
      <c r="V11" s="428"/>
      <c r="W11" s="428"/>
      <c r="X11" s="428"/>
      <c r="Y11" s="428">
        <v>4</v>
      </c>
      <c r="Z11" s="428"/>
      <c r="AA11" s="428">
        <f t="shared" ref="AA11:AB19" si="0">U11+W11+Y11</f>
        <v>4</v>
      </c>
      <c r="AB11" s="428">
        <f t="shared" si="0"/>
        <v>0</v>
      </c>
      <c r="AD11" s="431" t="s">
        <v>400</v>
      </c>
    </row>
    <row r="12" spans="1:30" x14ac:dyDescent="0.25">
      <c r="C12" s="47"/>
      <c r="D12" s="153"/>
      <c r="E12" s="154"/>
      <c r="F12" s="154"/>
      <c r="G12" s="154"/>
      <c r="H12" s="154"/>
      <c r="I12" s="154"/>
      <c r="J12" s="154"/>
      <c r="K12" s="153"/>
      <c r="L12" s="153"/>
      <c r="M12" s="153"/>
      <c r="N12" s="396"/>
      <c r="O12" s="396"/>
      <c r="P12" s="421"/>
      <c r="Q12" s="416"/>
      <c r="R12" s="416"/>
      <c r="S12" s="416"/>
      <c r="T12" s="415"/>
      <c r="U12" s="415"/>
      <c r="V12" s="415"/>
      <c r="W12" s="415"/>
      <c r="X12" s="415"/>
      <c r="Y12" s="415"/>
      <c r="Z12" s="415"/>
      <c r="AA12" s="415">
        <f t="shared" si="0"/>
        <v>0</v>
      </c>
      <c r="AB12" s="415">
        <f t="shared" si="0"/>
        <v>0</v>
      </c>
      <c r="AD12"/>
    </row>
    <row r="13" spans="1:30" s="329" customFormat="1" x14ac:dyDescent="0.25">
      <c r="A13" s="423" t="s">
        <v>16</v>
      </c>
      <c r="B13" s="423" t="s">
        <v>14</v>
      </c>
      <c r="C13" s="328" t="s">
        <v>52</v>
      </c>
      <c r="D13" s="424">
        <v>8</v>
      </c>
      <c r="E13" s="330">
        <f t="shared" ref="E13:E19" si="1">D13*30</f>
        <v>240</v>
      </c>
      <c r="F13" s="330">
        <f t="shared" ref="F13:F19" si="2">G13+H13+I13</f>
        <v>8</v>
      </c>
      <c r="G13" s="330">
        <v>8</v>
      </c>
      <c r="H13" s="330"/>
      <c r="I13" s="330">
        <v>0</v>
      </c>
      <c r="J13" s="330">
        <f t="shared" ref="J13:J19" si="3">E13-F13</f>
        <v>232</v>
      </c>
      <c r="K13" s="424">
        <v>8</v>
      </c>
      <c r="L13" s="424"/>
      <c r="M13" s="424">
        <f t="shared" ref="M13:M19" si="4">F13/E13*100</f>
        <v>3.3333333333333335</v>
      </c>
      <c r="N13" s="425" t="s">
        <v>59</v>
      </c>
      <c r="O13" s="425" t="s">
        <v>18</v>
      </c>
      <c r="P13" s="429" t="s">
        <v>464</v>
      </c>
      <c r="Q13" s="432" t="s">
        <v>307</v>
      </c>
      <c r="R13" s="432"/>
      <c r="S13" s="432"/>
      <c r="T13" s="428" t="s">
        <v>307</v>
      </c>
      <c r="U13" s="428">
        <v>8</v>
      </c>
      <c r="V13" s="428"/>
      <c r="W13" s="428"/>
      <c r="X13" s="428"/>
      <c r="Y13" s="428"/>
      <c r="Z13" s="428"/>
      <c r="AA13" s="428">
        <f t="shared" si="0"/>
        <v>8</v>
      </c>
      <c r="AB13" s="428">
        <f t="shared" si="0"/>
        <v>0</v>
      </c>
      <c r="AD13" s="431" t="s">
        <v>401</v>
      </c>
    </row>
    <row r="14" spans="1:30" x14ac:dyDescent="0.25">
      <c r="C14" s="47"/>
      <c r="D14" s="153"/>
      <c r="E14" s="154"/>
      <c r="F14" s="154"/>
      <c r="G14" s="154"/>
      <c r="H14" s="154"/>
      <c r="I14" s="154"/>
      <c r="J14" s="154"/>
      <c r="K14" s="153"/>
      <c r="L14" s="153"/>
      <c r="M14" s="153"/>
      <c r="N14" s="396"/>
      <c r="O14" s="396"/>
      <c r="P14" s="421"/>
      <c r="Q14" s="416"/>
      <c r="R14" s="416"/>
      <c r="S14" s="416"/>
      <c r="T14" s="415"/>
      <c r="U14" s="415"/>
      <c r="V14" s="415"/>
      <c r="W14" s="415"/>
      <c r="X14" s="415"/>
      <c r="Y14" s="415"/>
      <c r="Z14" s="415"/>
      <c r="AA14" s="415"/>
      <c r="AB14" s="415"/>
      <c r="AD14"/>
    </row>
    <row r="15" spans="1:30" s="386" customFormat="1" x14ac:dyDescent="0.25">
      <c r="A15" s="423" t="s">
        <v>16</v>
      </c>
      <c r="B15" s="423" t="s">
        <v>14</v>
      </c>
      <c r="C15" s="328" t="s">
        <v>19</v>
      </c>
      <c r="D15" s="424">
        <v>7</v>
      </c>
      <c r="E15" s="330">
        <f t="shared" si="1"/>
        <v>210</v>
      </c>
      <c r="F15" s="330">
        <f t="shared" si="2"/>
        <v>20</v>
      </c>
      <c r="G15" s="330">
        <v>12</v>
      </c>
      <c r="H15" s="330"/>
      <c r="I15" s="330">
        <v>8</v>
      </c>
      <c r="J15" s="330">
        <f t="shared" si="3"/>
        <v>190</v>
      </c>
      <c r="K15" s="424">
        <v>16</v>
      </c>
      <c r="L15" s="424">
        <v>4</v>
      </c>
      <c r="M15" s="424">
        <f t="shared" si="4"/>
        <v>9.5238095238095237</v>
      </c>
      <c r="N15" s="425" t="s">
        <v>59</v>
      </c>
      <c r="O15" s="425" t="s">
        <v>18</v>
      </c>
      <c r="P15" s="429">
        <v>1</v>
      </c>
      <c r="Q15" s="432" t="s">
        <v>308</v>
      </c>
      <c r="R15" s="432"/>
      <c r="S15" s="432" t="s">
        <v>309</v>
      </c>
      <c r="T15" s="432" t="s">
        <v>402</v>
      </c>
      <c r="U15" s="428">
        <v>12</v>
      </c>
      <c r="V15" s="428"/>
      <c r="W15" s="428"/>
      <c r="X15" s="428"/>
      <c r="Y15" s="428">
        <v>4</v>
      </c>
      <c r="Z15" s="428">
        <v>4</v>
      </c>
      <c r="AA15" s="428">
        <f t="shared" si="0"/>
        <v>16</v>
      </c>
      <c r="AB15" s="428">
        <f t="shared" si="0"/>
        <v>4</v>
      </c>
      <c r="AD15" s="431" t="s">
        <v>403</v>
      </c>
    </row>
    <row r="16" spans="1:30" s="184" customFormat="1" x14ac:dyDescent="0.25">
      <c r="A16" s="45"/>
      <c r="B16" s="45"/>
      <c r="C16" s="47"/>
      <c r="D16" s="153"/>
      <c r="E16" s="154"/>
      <c r="F16" s="154"/>
      <c r="G16" s="154"/>
      <c r="H16" s="154"/>
      <c r="I16" s="154"/>
      <c r="J16" s="154"/>
      <c r="K16" s="153"/>
      <c r="L16" s="153"/>
      <c r="M16" s="153"/>
      <c r="N16" s="396"/>
      <c r="O16" s="396"/>
      <c r="P16" s="421"/>
      <c r="Q16" s="416"/>
      <c r="R16" s="416"/>
      <c r="S16" s="416"/>
      <c r="T16" s="416"/>
      <c r="U16" s="415"/>
      <c r="V16" s="415"/>
      <c r="W16" s="415"/>
      <c r="X16" s="415"/>
      <c r="Y16" s="415"/>
      <c r="Z16" s="415"/>
      <c r="AA16" s="415"/>
      <c r="AB16" s="415"/>
      <c r="AD16"/>
    </row>
    <row r="17" spans="1:30" s="386" customFormat="1" x14ac:dyDescent="0.25">
      <c r="A17" s="423" t="s">
        <v>16</v>
      </c>
      <c r="B17" s="423" t="s">
        <v>14</v>
      </c>
      <c r="C17" s="328" t="s">
        <v>20</v>
      </c>
      <c r="D17" s="424">
        <v>5</v>
      </c>
      <c r="E17" s="330">
        <f t="shared" si="1"/>
        <v>150</v>
      </c>
      <c r="F17" s="330">
        <f t="shared" si="2"/>
        <v>12</v>
      </c>
      <c r="G17" s="330">
        <v>8</v>
      </c>
      <c r="H17" s="330"/>
      <c r="I17" s="330">
        <v>4</v>
      </c>
      <c r="J17" s="330">
        <f t="shared" si="3"/>
        <v>138</v>
      </c>
      <c r="K17" s="424">
        <v>8</v>
      </c>
      <c r="L17" s="424">
        <v>4</v>
      </c>
      <c r="M17" s="424">
        <f t="shared" si="4"/>
        <v>8</v>
      </c>
      <c r="N17" s="425" t="s">
        <v>56</v>
      </c>
      <c r="O17" s="425" t="s">
        <v>18</v>
      </c>
      <c r="P17" s="429">
        <v>1</v>
      </c>
      <c r="Q17" s="432" t="s">
        <v>307</v>
      </c>
      <c r="R17" s="432"/>
      <c r="S17" s="432" t="s">
        <v>310</v>
      </c>
      <c r="T17" s="432" t="s">
        <v>311</v>
      </c>
      <c r="U17" s="428">
        <v>8</v>
      </c>
      <c r="V17" s="428"/>
      <c r="W17" s="428"/>
      <c r="X17" s="428"/>
      <c r="Y17" s="428"/>
      <c r="Z17" s="428">
        <v>4</v>
      </c>
      <c r="AA17" s="428">
        <f t="shared" si="0"/>
        <v>8</v>
      </c>
      <c r="AB17" s="428">
        <f t="shared" si="0"/>
        <v>4</v>
      </c>
      <c r="AD17" s="431" t="s">
        <v>404</v>
      </c>
    </row>
    <row r="18" spans="1:30" s="184" customFormat="1" x14ac:dyDescent="0.25">
      <c r="A18" s="45"/>
      <c r="B18" s="45"/>
      <c r="C18" s="47"/>
      <c r="D18" s="153"/>
      <c r="E18" s="154"/>
      <c r="F18" s="154"/>
      <c r="G18" s="154"/>
      <c r="H18" s="154"/>
      <c r="I18" s="154"/>
      <c r="J18" s="154"/>
      <c r="K18" s="153"/>
      <c r="L18" s="153"/>
      <c r="M18" s="153"/>
      <c r="N18" s="396"/>
      <c r="O18" s="396"/>
      <c r="P18" s="421"/>
      <c r="Q18" s="416"/>
      <c r="R18" s="416"/>
      <c r="S18" s="416"/>
      <c r="T18" s="416"/>
      <c r="U18" s="415"/>
      <c r="V18" s="415"/>
      <c r="W18" s="415"/>
      <c r="X18" s="415"/>
      <c r="Y18" s="415"/>
      <c r="Z18" s="415"/>
      <c r="AA18" s="415"/>
      <c r="AB18" s="415"/>
      <c r="AD18"/>
    </row>
    <row r="19" spans="1:30" s="386" customFormat="1" x14ac:dyDescent="0.25">
      <c r="A19" s="423" t="s">
        <v>16</v>
      </c>
      <c r="B19" s="423" t="s">
        <v>14</v>
      </c>
      <c r="C19" s="328" t="s">
        <v>21</v>
      </c>
      <c r="D19" s="424">
        <v>7.5</v>
      </c>
      <c r="E19" s="330">
        <f t="shared" si="1"/>
        <v>225</v>
      </c>
      <c r="F19" s="330">
        <f t="shared" si="2"/>
        <v>16</v>
      </c>
      <c r="G19" s="330">
        <v>8</v>
      </c>
      <c r="H19" s="330">
        <v>8</v>
      </c>
      <c r="I19" s="330"/>
      <c r="J19" s="330">
        <f t="shared" si="3"/>
        <v>209</v>
      </c>
      <c r="K19" s="424">
        <v>12</v>
      </c>
      <c r="L19" s="424">
        <v>4</v>
      </c>
      <c r="M19" s="424">
        <f t="shared" si="4"/>
        <v>7.1111111111111107</v>
      </c>
      <c r="N19" s="425" t="s">
        <v>59</v>
      </c>
      <c r="O19" s="425" t="s">
        <v>29</v>
      </c>
      <c r="P19" s="429">
        <v>1</v>
      </c>
      <c r="Q19" s="432" t="s">
        <v>307</v>
      </c>
      <c r="R19" s="432" t="s">
        <v>309</v>
      </c>
      <c r="S19" s="432"/>
      <c r="T19" s="432" t="s">
        <v>405</v>
      </c>
      <c r="U19" s="428">
        <v>8</v>
      </c>
      <c r="V19" s="428"/>
      <c r="W19" s="428">
        <v>4</v>
      </c>
      <c r="X19" s="428">
        <v>4</v>
      </c>
      <c r="Y19" s="428"/>
      <c r="Z19" s="428"/>
      <c r="AA19" s="428">
        <f t="shared" si="0"/>
        <v>12</v>
      </c>
      <c r="AB19" s="428">
        <f t="shared" si="0"/>
        <v>4</v>
      </c>
      <c r="AD19" s="431" t="s">
        <v>406</v>
      </c>
    </row>
    <row r="20" spans="1:30" x14ac:dyDescent="0.25">
      <c r="C20" s="47"/>
      <c r="D20" s="153"/>
      <c r="E20" s="154"/>
      <c r="F20" s="154"/>
      <c r="G20" s="154"/>
      <c r="H20" s="154"/>
      <c r="I20" s="154"/>
      <c r="J20" s="154"/>
      <c r="K20" s="153"/>
      <c r="L20" s="154"/>
      <c r="M20" s="153"/>
      <c r="N20" s="396"/>
      <c r="O20" s="396"/>
      <c r="P20" s="421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D20"/>
    </row>
    <row r="21" spans="1:30" x14ac:dyDescent="0.25">
      <c r="C21" s="36" t="s">
        <v>22</v>
      </c>
      <c r="D21" s="398">
        <f t="shared" ref="D21:L21" si="5">SUM(D11:D20)</f>
        <v>30</v>
      </c>
      <c r="E21" s="387">
        <f t="shared" si="5"/>
        <v>900</v>
      </c>
      <c r="F21" s="387">
        <f t="shared" si="5"/>
        <v>60</v>
      </c>
      <c r="G21" s="387">
        <f t="shared" si="5"/>
        <v>36</v>
      </c>
      <c r="H21" s="387">
        <f t="shared" si="5"/>
        <v>8</v>
      </c>
      <c r="I21" s="387">
        <f t="shared" si="5"/>
        <v>16</v>
      </c>
      <c r="J21" s="387">
        <f t="shared" si="5"/>
        <v>840</v>
      </c>
      <c r="K21" s="387">
        <f t="shared" si="5"/>
        <v>48</v>
      </c>
      <c r="L21" s="387">
        <f t="shared" si="5"/>
        <v>12</v>
      </c>
      <c r="M21" s="387"/>
      <c r="N21" s="3"/>
      <c r="O21" s="3"/>
      <c r="P21" s="421"/>
      <c r="Q21" s="44"/>
      <c r="R21" s="44"/>
      <c r="S21" s="44"/>
      <c r="T21" s="44"/>
      <c r="U21" s="44">
        <f t="shared" ref="U21:AB21" si="6">SUM(U11:U20)</f>
        <v>36</v>
      </c>
      <c r="V21" s="44">
        <f t="shared" si="6"/>
        <v>0</v>
      </c>
      <c r="W21" s="44">
        <f t="shared" si="6"/>
        <v>4</v>
      </c>
      <c r="X21" s="44">
        <f t="shared" si="6"/>
        <v>4</v>
      </c>
      <c r="Y21" s="44">
        <f t="shared" si="6"/>
        <v>8</v>
      </c>
      <c r="Z21" s="44">
        <f t="shared" si="6"/>
        <v>8</v>
      </c>
      <c r="AA21" s="44">
        <f t="shared" si="6"/>
        <v>48</v>
      </c>
      <c r="AB21" s="44">
        <f t="shared" si="6"/>
        <v>12</v>
      </c>
      <c r="AD21"/>
    </row>
    <row r="22" spans="1:30" x14ac:dyDescent="0.25">
      <c r="C22" s="2" t="s">
        <v>23</v>
      </c>
      <c r="D22" s="3">
        <f>30-D21</f>
        <v>0</v>
      </c>
      <c r="E22" s="3"/>
      <c r="F22" s="3"/>
      <c r="G22" s="3"/>
      <c r="H22" s="3"/>
      <c r="I22" s="3"/>
      <c r="J22" s="3"/>
      <c r="K22" s="3"/>
      <c r="L22" s="3"/>
      <c r="P22" s="421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D22"/>
    </row>
    <row r="23" spans="1:30" x14ac:dyDescent="0.25">
      <c r="AD23"/>
    </row>
    <row r="24" spans="1:30" x14ac:dyDescent="0.25">
      <c r="C24" s="1" t="s">
        <v>24</v>
      </c>
      <c r="P24" s="42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D24"/>
    </row>
    <row r="25" spans="1:30" ht="15" customHeight="1" x14ac:dyDescent="0.25">
      <c r="C25" s="1421" t="s">
        <v>0</v>
      </c>
      <c r="D25" s="1392" t="s">
        <v>1</v>
      </c>
      <c r="E25" s="1393" t="s">
        <v>2</v>
      </c>
      <c r="F25" s="1393"/>
      <c r="G25" s="1393"/>
      <c r="H25" s="1393"/>
      <c r="I25" s="1393"/>
      <c r="J25" s="1394"/>
      <c r="K25" s="1392" t="s">
        <v>397</v>
      </c>
      <c r="L25" s="1392" t="s">
        <v>398</v>
      </c>
      <c r="M25" s="1392" t="s">
        <v>5</v>
      </c>
      <c r="N25" s="394"/>
      <c r="O25" s="394"/>
      <c r="P25" s="42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D25"/>
    </row>
    <row r="26" spans="1:30" ht="15" customHeight="1" x14ac:dyDescent="0.25">
      <c r="C26" s="1421"/>
      <c r="D26" s="1392"/>
      <c r="E26" s="1392" t="s">
        <v>6</v>
      </c>
      <c r="F26" s="1395" t="s">
        <v>7</v>
      </c>
      <c r="G26" s="1395"/>
      <c r="H26" s="1395"/>
      <c r="I26" s="1395"/>
      <c r="J26" s="1392" t="s">
        <v>25</v>
      </c>
      <c r="K26" s="1392"/>
      <c r="L26" s="1392"/>
      <c r="M26" s="1392"/>
      <c r="N26" s="394"/>
      <c r="O26" s="394"/>
      <c r="P26" s="421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D26"/>
    </row>
    <row r="27" spans="1:30" ht="15" customHeight="1" x14ac:dyDescent="0.25">
      <c r="C27" s="1421"/>
      <c r="D27" s="1392"/>
      <c r="E27" s="1394"/>
      <c r="F27" s="1392" t="s">
        <v>9</v>
      </c>
      <c r="G27" s="1393" t="s">
        <v>10</v>
      </c>
      <c r="H27" s="1394"/>
      <c r="I27" s="1394"/>
      <c r="J27" s="1394"/>
      <c r="K27" s="1392"/>
      <c r="L27" s="1392"/>
      <c r="M27" s="1392"/>
      <c r="N27" s="394"/>
      <c r="O27" s="394"/>
      <c r="P27" s="421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D27"/>
    </row>
    <row r="28" spans="1:30" ht="15" customHeight="1" x14ac:dyDescent="0.25">
      <c r="C28" s="1421"/>
      <c r="D28" s="1392"/>
      <c r="E28" s="1394"/>
      <c r="F28" s="1397"/>
      <c r="G28" s="1392" t="s">
        <v>11</v>
      </c>
      <c r="H28" s="1392" t="s">
        <v>12</v>
      </c>
      <c r="I28" s="1392" t="s">
        <v>13</v>
      </c>
      <c r="J28" s="1394"/>
      <c r="K28" s="1392"/>
      <c r="L28" s="1392"/>
      <c r="M28" s="1392"/>
      <c r="N28" s="394"/>
      <c r="O28" s="394"/>
      <c r="P28" s="421"/>
      <c r="Q28" s="1392" t="s">
        <v>11</v>
      </c>
      <c r="R28" s="1392" t="s">
        <v>12</v>
      </c>
      <c r="S28" s="1392" t="s">
        <v>13</v>
      </c>
      <c r="T28" s="1422" t="s">
        <v>9</v>
      </c>
      <c r="U28" s="1422" t="s">
        <v>399</v>
      </c>
      <c r="V28" s="1422"/>
      <c r="W28" s="1422"/>
      <c r="X28" s="1422"/>
      <c r="Y28" s="1422"/>
      <c r="Z28" s="1422"/>
      <c r="AA28" s="1422"/>
      <c r="AB28" s="1422"/>
      <c r="AD28"/>
    </row>
    <row r="29" spans="1:30" x14ac:dyDescent="0.25">
      <c r="C29" s="1421"/>
      <c r="D29" s="1392"/>
      <c r="E29" s="1394"/>
      <c r="F29" s="1397"/>
      <c r="G29" s="1392"/>
      <c r="H29" s="1392"/>
      <c r="I29" s="1392"/>
      <c r="J29" s="1394"/>
      <c r="K29" s="1392"/>
      <c r="L29" s="1392"/>
      <c r="M29" s="1392"/>
      <c r="N29" s="394"/>
      <c r="O29" s="394"/>
      <c r="P29" s="421"/>
      <c r="Q29" s="1392"/>
      <c r="R29" s="1392"/>
      <c r="S29" s="1392"/>
      <c r="T29" s="1422"/>
      <c r="U29" s="1422"/>
      <c r="V29" s="1422"/>
      <c r="W29" s="1422"/>
      <c r="X29" s="1422"/>
      <c r="Y29" s="1422"/>
      <c r="Z29" s="1422"/>
      <c r="AA29" s="1422"/>
      <c r="AB29" s="1422"/>
      <c r="AD29"/>
    </row>
    <row r="30" spans="1:30" x14ac:dyDescent="0.25">
      <c r="C30" s="1421"/>
      <c r="D30" s="1392"/>
      <c r="E30" s="1394"/>
      <c r="F30" s="1397"/>
      <c r="G30" s="1392"/>
      <c r="H30" s="1392"/>
      <c r="I30" s="1392"/>
      <c r="J30" s="1394"/>
      <c r="K30" s="1392"/>
      <c r="L30" s="1392"/>
      <c r="M30" s="1392"/>
      <c r="N30" s="394"/>
      <c r="O30" s="394"/>
      <c r="P30" s="421"/>
      <c r="Q30" s="1392"/>
      <c r="R30" s="1392"/>
      <c r="S30" s="1392"/>
      <c r="T30" s="1422"/>
      <c r="U30" s="1422" t="s">
        <v>301</v>
      </c>
      <c r="V30" s="1422"/>
      <c r="W30" s="1422" t="s">
        <v>302</v>
      </c>
      <c r="X30" s="1422"/>
      <c r="Y30" s="1422" t="s">
        <v>303</v>
      </c>
      <c r="Z30" s="1422"/>
      <c r="AA30" s="415" t="s">
        <v>304</v>
      </c>
      <c r="AB30" s="415"/>
      <c r="AD30"/>
    </row>
    <row r="31" spans="1:30" x14ac:dyDescent="0.25">
      <c r="C31" s="1421"/>
      <c r="D31" s="1392"/>
      <c r="E31" s="1394"/>
      <c r="F31" s="1397"/>
      <c r="G31" s="1392"/>
      <c r="H31" s="1392"/>
      <c r="I31" s="1392"/>
      <c r="J31" s="1394"/>
      <c r="K31" s="1392"/>
      <c r="L31" s="1392"/>
      <c r="M31" s="1392"/>
      <c r="N31" s="394"/>
      <c r="O31" s="394"/>
      <c r="P31" s="421"/>
      <c r="Q31" s="1392"/>
      <c r="R31" s="1392"/>
      <c r="S31" s="1392"/>
      <c r="T31" s="415"/>
      <c r="U31" s="415" t="s">
        <v>305</v>
      </c>
      <c r="V31" s="415" t="s">
        <v>113</v>
      </c>
      <c r="W31" s="415" t="s">
        <v>305</v>
      </c>
      <c r="X31" s="415" t="s">
        <v>113</v>
      </c>
      <c r="Y31" s="415" t="s">
        <v>305</v>
      </c>
      <c r="Z31" s="415" t="s">
        <v>113</v>
      </c>
      <c r="AA31" s="133" t="s">
        <v>305</v>
      </c>
      <c r="AB31" s="133" t="s">
        <v>113</v>
      </c>
    </row>
    <row r="32" spans="1:30" s="329" customFormat="1" x14ac:dyDescent="0.25">
      <c r="A32" s="423" t="s">
        <v>16</v>
      </c>
      <c r="B32" s="423" t="s">
        <v>14</v>
      </c>
      <c r="C32" s="328" t="s">
        <v>15</v>
      </c>
      <c r="D32" s="430">
        <v>3</v>
      </c>
      <c r="E32" s="330">
        <f>D32*30</f>
        <v>90</v>
      </c>
      <c r="F32" s="330">
        <f>G32+H32+I32</f>
        <v>4</v>
      </c>
      <c r="G32" s="330"/>
      <c r="H32" s="330"/>
      <c r="I32" s="330">
        <v>4</v>
      </c>
      <c r="J32" s="330">
        <f>E32-F32</f>
        <v>86</v>
      </c>
      <c r="K32" s="424">
        <v>4</v>
      </c>
      <c r="L32" s="424"/>
      <c r="M32" s="424">
        <f>F32/E32*100</f>
        <v>4.4444444444444446</v>
      </c>
      <c r="N32" s="425" t="s">
        <v>59</v>
      </c>
      <c r="O32" s="425" t="s">
        <v>16</v>
      </c>
      <c r="P32" s="429" t="s">
        <v>465</v>
      </c>
      <c r="Q32" s="426"/>
      <c r="R32" s="426"/>
      <c r="S32" s="426" t="s">
        <v>306</v>
      </c>
      <c r="T32" s="426" t="s">
        <v>306</v>
      </c>
      <c r="U32" s="427"/>
      <c r="V32" s="427"/>
      <c r="W32" s="427"/>
      <c r="X32" s="427"/>
      <c r="Y32" s="427">
        <v>4</v>
      </c>
      <c r="Z32" s="427"/>
      <c r="AA32" s="428">
        <f>U32+W32+Y32</f>
        <v>4</v>
      </c>
      <c r="AB32" s="428">
        <f>V32+X32+Z32</f>
        <v>0</v>
      </c>
      <c r="AD32" s="431" t="s">
        <v>400</v>
      </c>
    </row>
    <row r="33" spans="1:30" x14ac:dyDescent="0.25">
      <c r="C33" s="47"/>
      <c r="D33" s="153"/>
      <c r="E33" s="154"/>
      <c r="F33" s="154"/>
      <c r="G33" s="154"/>
      <c r="H33" s="154"/>
      <c r="I33" s="154"/>
      <c r="J33" s="154"/>
      <c r="K33" s="153"/>
      <c r="L33" s="153"/>
      <c r="M33" s="153"/>
      <c r="N33" s="396"/>
      <c r="O33" s="396"/>
      <c r="P33" s="421"/>
      <c r="Q33" s="417"/>
      <c r="R33" s="417"/>
      <c r="S33" s="417"/>
      <c r="T33" s="417"/>
      <c r="AA33" s="415">
        <f t="shared" ref="AA33:AB40" si="7">U33+W33+Y33</f>
        <v>0</v>
      </c>
      <c r="AB33" s="415">
        <f t="shared" si="7"/>
        <v>0</v>
      </c>
      <c r="AD33"/>
    </row>
    <row r="34" spans="1:30" s="386" customFormat="1" x14ac:dyDescent="0.25">
      <c r="A34" s="423" t="s">
        <v>16</v>
      </c>
      <c r="B34" s="423" t="s">
        <v>14</v>
      </c>
      <c r="C34" s="328" t="s">
        <v>407</v>
      </c>
      <c r="D34" s="424">
        <v>8.5</v>
      </c>
      <c r="E34" s="330">
        <f t="shared" ref="E34:E41" si="8">D34*30</f>
        <v>255</v>
      </c>
      <c r="F34" s="330">
        <f t="shared" ref="F34:F41" si="9">G34+H34+I34</f>
        <v>12</v>
      </c>
      <c r="G34" s="330">
        <v>8</v>
      </c>
      <c r="H34" s="330"/>
      <c r="I34" s="330">
        <v>4</v>
      </c>
      <c r="J34" s="330">
        <f t="shared" ref="J34:J41" si="10">E34-F34</f>
        <v>243</v>
      </c>
      <c r="K34" s="424">
        <v>12</v>
      </c>
      <c r="L34" s="424"/>
      <c r="M34" s="424">
        <f t="shared" ref="M34:M41" si="11">F34/E34*100</f>
        <v>4.7058823529411766</v>
      </c>
      <c r="N34" s="425" t="s">
        <v>59</v>
      </c>
      <c r="O34" s="425" t="s">
        <v>18</v>
      </c>
      <c r="P34" s="429">
        <v>3</v>
      </c>
      <c r="Q34" s="426" t="s">
        <v>307</v>
      </c>
      <c r="R34" s="426"/>
      <c r="S34" s="426" t="s">
        <v>306</v>
      </c>
      <c r="T34" s="426" t="s">
        <v>308</v>
      </c>
      <c r="U34" s="427">
        <v>8</v>
      </c>
      <c r="V34" s="427"/>
      <c r="W34" s="427"/>
      <c r="X34" s="427"/>
      <c r="Y34" s="427">
        <v>4</v>
      </c>
      <c r="Z34" s="427"/>
      <c r="AA34" s="428">
        <f t="shared" si="7"/>
        <v>12</v>
      </c>
      <c r="AB34" s="428">
        <f t="shared" si="7"/>
        <v>0</v>
      </c>
      <c r="AD34" s="431" t="s">
        <v>403</v>
      </c>
    </row>
    <row r="35" spans="1:30" s="184" customFormat="1" x14ac:dyDescent="0.25">
      <c r="A35" s="45"/>
      <c r="B35" s="45"/>
      <c r="C35" s="47"/>
      <c r="D35" s="153"/>
      <c r="E35" s="154"/>
      <c r="F35" s="154"/>
      <c r="G35" s="154"/>
      <c r="H35" s="154"/>
      <c r="I35" s="154"/>
      <c r="J35" s="154"/>
      <c r="K35" s="153"/>
      <c r="L35" s="153"/>
      <c r="M35" s="153"/>
      <c r="N35" s="396"/>
      <c r="O35" s="396"/>
      <c r="P35" s="421"/>
      <c r="Q35" s="417"/>
      <c r="R35" s="417"/>
      <c r="S35" s="417"/>
      <c r="T35" s="417"/>
      <c r="U35" s="145"/>
      <c r="V35" s="145"/>
      <c r="W35" s="145"/>
      <c r="X35" s="145"/>
      <c r="Y35" s="145"/>
      <c r="Z35" s="145"/>
      <c r="AA35" s="415"/>
      <c r="AB35" s="415"/>
      <c r="AD35"/>
    </row>
    <row r="36" spans="1:30" s="386" customFormat="1" x14ac:dyDescent="0.25">
      <c r="A36" s="423" t="s">
        <v>16</v>
      </c>
      <c r="B36" s="423" t="s">
        <v>14</v>
      </c>
      <c r="C36" s="328" t="s">
        <v>62</v>
      </c>
      <c r="D36" s="424">
        <v>7</v>
      </c>
      <c r="E36" s="330">
        <f t="shared" si="8"/>
        <v>210</v>
      </c>
      <c r="F36" s="330">
        <f t="shared" si="9"/>
        <v>20</v>
      </c>
      <c r="G36" s="330">
        <v>12</v>
      </c>
      <c r="H36" s="330"/>
      <c r="I36" s="330">
        <v>8</v>
      </c>
      <c r="J36" s="330">
        <f t="shared" si="10"/>
        <v>190</v>
      </c>
      <c r="K36" s="424">
        <v>12</v>
      </c>
      <c r="L36" s="424">
        <v>8</v>
      </c>
      <c r="M36" s="424">
        <f t="shared" si="11"/>
        <v>9.5238095238095237</v>
      </c>
      <c r="N36" s="425" t="s">
        <v>56</v>
      </c>
      <c r="O36" s="425" t="s">
        <v>18</v>
      </c>
      <c r="P36" s="429">
        <v>1</v>
      </c>
      <c r="Q36" s="426" t="s">
        <v>311</v>
      </c>
      <c r="R36" s="426"/>
      <c r="S36" s="426" t="s">
        <v>309</v>
      </c>
      <c r="T36" s="426" t="s">
        <v>408</v>
      </c>
      <c r="U36" s="427">
        <v>8</v>
      </c>
      <c r="V36" s="427">
        <v>4</v>
      </c>
      <c r="W36" s="427"/>
      <c r="X36" s="427"/>
      <c r="Y36" s="427">
        <v>4</v>
      </c>
      <c r="Z36" s="427">
        <v>4</v>
      </c>
      <c r="AA36" s="428">
        <f t="shared" si="7"/>
        <v>12</v>
      </c>
      <c r="AB36" s="428">
        <f t="shared" si="7"/>
        <v>8</v>
      </c>
      <c r="AD36" s="431" t="s">
        <v>404</v>
      </c>
    </row>
    <row r="37" spans="1:30" s="184" customFormat="1" x14ac:dyDescent="0.25">
      <c r="A37" s="45"/>
      <c r="B37" s="45"/>
      <c r="C37" s="47"/>
      <c r="D37" s="399"/>
      <c r="E37" s="154"/>
      <c r="F37" s="154"/>
      <c r="G37" s="154"/>
      <c r="H37" s="154"/>
      <c r="I37" s="154"/>
      <c r="J37" s="154"/>
      <c r="K37" s="153"/>
      <c r="L37" s="153"/>
      <c r="M37" s="153"/>
      <c r="N37" s="396"/>
      <c r="O37" s="396"/>
      <c r="P37" s="421"/>
      <c r="Q37" s="417"/>
      <c r="R37" s="417"/>
      <c r="S37" s="417"/>
      <c r="T37" s="417"/>
      <c r="U37" s="145"/>
      <c r="V37" s="145"/>
      <c r="W37" s="145"/>
      <c r="X37" s="145"/>
      <c r="Y37" s="145"/>
      <c r="Z37" s="145"/>
      <c r="AA37" s="415"/>
      <c r="AB37" s="415"/>
      <c r="AD37"/>
    </row>
    <row r="38" spans="1:30" s="386" customFormat="1" x14ac:dyDescent="0.25">
      <c r="A38" s="423" t="s">
        <v>16</v>
      </c>
      <c r="B38" s="423" t="s">
        <v>14</v>
      </c>
      <c r="C38" s="328" t="s">
        <v>30</v>
      </c>
      <c r="D38" s="424">
        <v>8</v>
      </c>
      <c r="E38" s="330">
        <f t="shared" si="8"/>
        <v>240</v>
      </c>
      <c r="F38" s="330">
        <f t="shared" si="9"/>
        <v>4</v>
      </c>
      <c r="G38" s="330">
        <v>4</v>
      </c>
      <c r="H38" s="330"/>
      <c r="I38" s="330"/>
      <c r="J38" s="330">
        <f t="shared" si="10"/>
        <v>236</v>
      </c>
      <c r="K38" s="424">
        <v>4</v>
      </c>
      <c r="L38" s="424"/>
      <c r="M38" s="424">
        <f t="shared" si="11"/>
        <v>1.6666666666666667</v>
      </c>
      <c r="N38" s="425" t="s">
        <v>59</v>
      </c>
      <c r="O38" s="425" t="s">
        <v>18</v>
      </c>
      <c r="P38" s="429">
        <v>1</v>
      </c>
      <c r="Q38" s="426" t="s">
        <v>306</v>
      </c>
      <c r="R38" s="426"/>
      <c r="S38" s="426"/>
      <c r="T38" s="426" t="s">
        <v>306</v>
      </c>
      <c r="U38" s="427">
        <v>4</v>
      </c>
      <c r="V38" s="427"/>
      <c r="W38" s="427"/>
      <c r="X38" s="427"/>
      <c r="Y38" s="427"/>
      <c r="Z38" s="427"/>
      <c r="AA38" s="428">
        <f t="shared" si="7"/>
        <v>4</v>
      </c>
      <c r="AB38" s="428">
        <f t="shared" si="7"/>
        <v>0</v>
      </c>
      <c r="AD38" s="431" t="s">
        <v>401</v>
      </c>
    </row>
    <row r="39" spans="1:30" x14ac:dyDescent="0.25">
      <c r="A39" s="45" t="s">
        <v>16</v>
      </c>
      <c r="B39" s="45" t="s">
        <v>14</v>
      </c>
      <c r="C39" s="47"/>
      <c r="D39" s="153"/>
      <c r="E39" s="154"/>
      <c r="F39" s="154"/>
      <c r="G39" s="154"/>
      <c r="H39" s="154"/>
      <c r="I39" s="154"/>
      <c r="J39" s="154"/>
      <c r="K39" s="153"/>
      <c r="L39" s="153"/>
      <c r="M39" s="153"/>
      <c r="N39" s="396"/>
      <c r="O39" s="396"/>
      <c r="P39" s="421"/>
      <c r="Q39" s="417"/>
      <c r="R39" s="417"/>
      <c r="S39" s="417"/>
      <c r="T39" s="417"/>
      <c r="AA39" s="415">
        <f t="shared" si="7"/>
        <v>0</v>
      </c>
      <c r="AB39" s="415">
        <f t="shared" si="7"/>
        <v>0</v>
      </c>
      <c r="AD39"/>
    </row>
    <row r="40" spans="1:30" s="386" customFormat="1" x14ac:dyDescent="0.25">
      <c r="A40" s="423" t="s">
        <v>16</v>
      </c>
      <c r="B40" s="423" t="s">
        <v>14</v>
      </c>
      <c r="C40" s="328" t="s">
        <v>32</v>
      </c>
      <c r="D40" s="424">
        <v>3.5</v>
      </c>
      <c r="E40" s="330">
        <f t="shared" si="8"/>
        <v>105</v>
      </c>
      <c r="F40" s="330">
        <f t="shared" si="9"/>
        <v>4</v>
      </c>
      <c r="G40" s="330"/>
      <c r="H40" s="330"/>
      <c r="I40" s="330">
        <v>4</v>
      </c>
      <c r="J40" s="330">
        <f t="shared" si="10"/>
        <v>101</v>
      </c>
      <c r="K40" s="424">
        <v>4</v>
      </c>
      <c r="L40" s="424"/>
      <c r="M40" s="424">
        <f t="shared" si="11"/>
        <v>3.8095238095238098</v>
      </c>
      <c r="N40" s="425" t="s">
        <v>59</v>
      </c>
      <c r="O40" s="425" t="s">
        <v>29</v>
      </c>
      <c r="P40" s="429" t="s">
        <v>466</v>
      </c>
      <c r="Q40" s="426"/>
      <c r="R40" s="426"/>
      <c r="S40" s="426" t="s">
        <v>306</v>
      </c>
      <c r="T40" s="426" t="s">
        <v>306</v>
      </c>
      <c r="U40" s="427"/>
      <c r="V40" s="427"/>
      <c r="W40" s="427"/>
      <c r="X40" s="427"/>
      <c r="Y40" s="427">
        <v>4</v>
      </c>
      <c r="Z40" s="427"/>
      <c r="AA40" s="428">
        <f t="shared" si="7"/>
        <v>4</v>
      </c>
      <c r="AB40" s="428">
        <f t="shared" si="7"/>
        <v>0</v>
      </c>
      <c r="AD40" s="431" t="s">
        <v>400</v>
      </c>
    </row>
    <row r="41" spans="1:30" x14ac:dyDescent="0.25">
      <c r="C41" s="47"/>
      <c r="D41" s="153"/>
      <c r="E41" s="154">
        <f t="shared" si="8"/>
        <v>0</v>
      </c>
      <c r="F41" s="154">
        <f t="shared" si="9"/>
        <v>0</v>
      </c>
      <c r="G41" s="154"/>
      <c r="H41" s="154"/>
      <c r="I41" s="154"/>
      <c r="J41" s="154">
        <f t="shared" si="10"/>
        <v>0</v>
      </c>
      <c r="K41" s="153">
        <f>F41/18</f>
        <v>0</v>
      </c>
      <c r="L41" s="154"/>
      <c r="M41" s="153" t="e">
        <f t="shared" si="11"/>
        <v>#DIV/0!</v>
      </c>
      <c r="N41" s="396"/>
      <c r="O41" s="396"/>
      <c r="P41" s="421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D41"/>
    </row>
    <row r="42" spans="1:30" x14ac:dyDescent="0.25">
      <c r="C42" s="36" t="s">
        <v>22</v>
      </c>
      <c r="D42" s="398">
        <f>SUM(D32:D41)</f>
        <v>30</v>
      </c>
      <c r="E42" s="387">
        <f t="shared" ref="E42:L42" si="12">SUM(E32:E41)</f>
        <v>900</v>
      </c>
      <c r="F42" s="387">
        <f t="shared" si="12"/>
        <v>44</v>
      </c>
      <c r="G42" s="387">
        <f t="shared" si="12"/>
        <v>24</v>
      </c>
      <c r="H42" s="387">
        <f t="shared" si="12"/>
        <v>0</v>
      </c>
      <c r="I42" s="387">
        <f t="shared" si="12"/>
        <v>20</v>
      </c>
      <c r="J42" s="387">
        <f t="shared" si="12"/>
        <v>856</v>
      </c>
      <c r="K42" s="387">
        <f t="shared" si="12"/>
        <v>36</v>
      </c>
      <c r="L42" s="387">
        <f t="shared" si="12"/>
        <v>8</v>
      </c>
      <c r="M42" s="387"/>
      <c r="N42" s="3"/>
      <c r="O42" s="3"/>
      <c r="P42" s="421"/>
      <c r="Q42" s="44"/>
      <c r="R42" s="44"/>
      <c r="S42" s="44"/>
      <c r="T42" s="44"/>
      <c r="U42" s="44">
        <f t="shared" ref="U42:AB42" si="13">SUM(U32:U41)</f>
        <v>20</v>
      </c>
      <c r="V42" s="44">
        <f t="shared" si="13"/>
        <v>4</v>
      </c>
      <c r="W42" s="44">
        <f t="shared" si="13"/>
        <v>0</v>
      </c>
      <c r="X42" s="44">
        <f t="shared" si="13"/>
        <v>0</v>
      </c>
      <c r="Y42" s="44">
        <f t="shared" si="13"/>
        <v>16</v>
      </c>
      <c r="Z42" s="44">
        <f t="shared" si="13"/>
        <v>4</v>
      </c>
      <c r="AA42" s="44">
        <f t="shared" si="13"/>
        <v>36</v>
      </c>
      <c r="AB42" s="44">
        <f t="shared" si="13"/>
        <v>8</v>
      </c>
      <c r="AD42"/>
    </row>
    <row r="43" spans="1:30" ht="12.75" x14ac:dyDescent="0.2">
      <c r="C43" s="2" t="s">
        <v>23</v>
      </c>
      <c r="D43" s="4">
        <f>30-D42</f>
        <v>0</v>
      </c>
      <c r="P43" s="421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30" ht="12.75" x14ac:dyDescent="0.2">
      <c r="C44" s="2"/>
      <c r="D44" s="3"/>
      <c r="P44" s="421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1:30" ht="12.75" x14ac:dyDescent="0.2">
      <c r="C45" s="2"/>
      <c r="D45" s="3"/>
      <c r="P45" s="421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</row>
    <row r="46" spans="1:30" ht="12.75" x14ac:dyDescent="0.2">
      <c r="C46" s="2"/>
      <c r="D46" s="3"/>
      <c r="P46" s="421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</row>
    <row r="47" spans="1:30" ht="12.75" x14ac:dyDescent="0.2">
      <c r="C47" s="2"/>
      <c r="D47" s="3"/>
      <c r="P47" s="421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</row>
    <row r="48" spans="1:30" ht="12.75" x14ac:dyDescent="0.2">
      <c r="C48" s="1" t="s">
        <v>51</v>
      </c>
      <c r="P48" s="421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</row>
    <row r="49" spans="1:30" ht="15" customHeight="1" x14ac:dyDescent="0.2">
      <c r="C49" s="1421" t="s">
        <v>0</v>
      </c>
      <c r="D49" s="1392" t="s">
        <v>1</v>
      </c>
      <c r="E49" s="1393" t="s">
        <v>2</v>
      </c>
      <c r="F49" s="1393"/>
      <c r="G49" s="1393"/>
      <c r="H49" s="1393"/>
      <c r="I49" s="1393"/>
      <c r="J49" s="1394"/>
      <c r="K49" s="1392" t="s">
        <v>397</v>
      </c>
      <c r="L49" s="1392" t="s">
        <v>398</v>
      </c>
      <c r="M49" s="1392" t="s">
        <v>5</v>
      </c>
      <c r="N49" s="394"/>
      <c r="O49" s="394"/>
      <c r="P49" s="421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</row>
    <row r="50" spans="1:30" ht="15" customHeight="1" x14ac:dyDescent="0.2">
      <c r="C50" s="1421"/>
      <c r="D50" s="1392"/>
      <c r="E50" s="1392" t="s">
        <v>6</v>
      </c>
      <c r="F50" s="1395" t="s">
        <v>7</v>
      </c>
      <c r="G50" s="1395"/>
      <c r="H50" s="1395"/>
      <c r="I50" s="1395"/>
      <c r="J50" s="1392" t="s">
        <v>25</v>
      </c>
      <c r="K50" s="1392"/>
      <c r="L50" s="1392"/>
      <c r="M50" s="1392"/>
      <c r="N50" s="394"/>
      <c r="O50" s="394"/>
      <c r="P50" s="421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</row>
    <row r="51" spans="1:30" ht="15" customHeight="1" x14ac:dyDescent="0.2">
      <c r="C51" s="1421"/>
      <c r="D51" s="1392"/>
      <c r="E51" s="1394"/>
      <c r="F51" s="1392" t="s">
        <v>9</v>
      </c>
      <c r="G51" s="1393" t="s">
        <v>10</v>
      </c>
      <c r="H51" s="1394"/>
      <c r="I51" s="1394"/>
      <c r="J51" s="1394"/>
      <c r="K51" s="1392"/>
      <c r="L51" s="1392"/>
      <c r="M51" s="1392"/>
      <c r="N51" s="394"/>
      <c r="O51" s="394"/>
      <c r="P51" s="421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</row>
    <row r="52" spans="1:30" ht="15" customHeight="1" x14ac:dyDescent="0.2">
      <c r="C52" s="1421"/>
      <c r="D52" s="1392"/>
      <c r="E52" s="1394"/>
      <c r="F52" s="1397"/>
      <c r="G52" s="1392" t="s">
        <v>11</v>
      </c>
      <c r="H52" s="1392" t="s">
        <v>12</v>
      </c>
      <c r="I52" s="1392" t="s">
        <v>13</v>
      </c>
      <c r="J52" s="1394"/>
      <c r="K52" s="1392"/>
      <c r="L52" s="1392"/>
      <c r="M52" s="1392"/>
      <c r="N52" s="394"/>
      <c r="O52" s="394"/>
      <c r="P52" s="421"/>
      <c r="Q52" s="1392" t="s">
        <v>11</v>
      </c>
      <c r="R52" s="1392" t="s">
        <v>12</v>
      </c>
      <c r="S52" s="1392" t="s">
        <v>13</v>
      </c>
      <c r="T52" s="1422" t="s">
        <v>9</v>
      </c>
      <c r="U52" s="1422" t="s">
        <v>399</v>
      </c>
      <c r="V52" s="1422"/>
      <c r="W52" s="1422"/>
      <c r="X52" s="1422"/>
      <c r="Y52" s="1422"/>
      <c r="Z52" s="1422"/>
      <c r="AA52" s="1422"/>
      <c r="AB52" s="1422"/>
    </row>
    <row r="53" spans="1:30" ht="12.75" x14ac:dyDescent="0.2">
      <c r="C53" s="1421"/>
      <c r="D53" s="1392"/>
      <c r="E53" s="1394"/>
      <c r="F53" s="1397"/>
      <c r="G53" s="1392"/>
      <c r="H53" s="1392"/>
      <c r="I53" s="1392"/>
      <c r="J53" s="1394"/>
      <c r="K53" s="1392"/>
      <c r="L53" s="1392"/>
      <c r="M53" s="1392"/>
      <c r="N53" s="394"/>
      <c r="O53" s="394"/>
      <c r="P53" s="421"/>
      <c r="Q53" s="1392"/>
      <c r="R53" s="1392"/>
      <c r="S53" s="1392"/>
      <c r="T53" s="1422"/>
      <c r="U53" s="1422"/>
      <c r="V53" s="1422"/>
      <c r="W53" s="1422"/>
      <c r="X53" s="1422"/>
      <c r="Y53" s="1422"/>
      <c r="Z53" s="1422"/>
      <c r="AA53" s="1422"/>
      <c r="AB53" s="1422"/>
    </row>
    <row r="54" spans="1:30" x14ac:dyDescent="0.25">
      <c r="C54" s="1421"/>
      <c r="D54" s="1392"/>
      <c r="E54" s="1394"/>
      <c r="F54" s="1397"/>
      <c r="G54" s="1392"/>
      <c r="H54" s="1392"/>
      <c r="I54" s="1392"/>
      <c r="J54" s="1394"/>
      <c r="K54" s="1392"/>
      <c r="L54" s="1392"/>
      <c r="M54" s="1392"/>
      <c r="N54" s="394"/>
      <c r="O54" s="394"/>
      <c r="P54" s="421"/>
      <c r="Q54" s="1392"/>
      <c r="R54" s="1392"/>
      <c r="S54" s="1392"/>
      <c r="T54" s="1422"/>
      <c r="U54" s="1422" t="s">
        <v>301</v>
      </c>
      <c r="V54" s="1422"/>
      <c r="W54" s="1422" t="s">
        <v>302</v>
      </c>
      <c r="X54" s="1422"/>
      <c r="Y54" s="1422" t="s">
        <v>303</v>
      </c>
      <c r="Z54" s="1422"/>
      <c r="AA54" s="415" t="s">
        <v>304</v>
      </c>
      <c r="AB54" s="415"/>
    </row>
    <row r="55" spans="1:30" x14ac:dyDescent="0.25">
      <c r="C55" s="1421"/>
      <c r="D55" s="1392"/>
      <c r="E55" s="1394"/>
      <c r="F55" s="1397"/>
      <c r="G55" s="1392"/>
      <c r="H55" s="1392"/>
      <c r="I55" s="1392"/>
      <c r="J55" s="1394"/>
      <c r="K55" s="1392"/>
      <c r="L55" s="1392"/>
      <c r="M55" s="1392"/>
      <c r="N55" s="394"/>
      <c r="O55" s="394"/>
      <c r="P55" s="421"/>
      <c r="Q55" s="1392"/>
      <c r="R55" s="1392"/>
      <c r="S55" s="1392"/>
      <c r="T55" s="415"/>
      <c r="U55" s="415" t="s">
        <v>305</v>
      </c>
      <c r="V55" s="415" t="s">
        <v>113</v>
      </c>
      <c r="W55" s="415" t="s">
        <v>305</v>
      </c>
      <c r="X55" s="415" t="s">
        <v>113</v>
      </c>
      <c r="Y55" s="415" t="s">
        <v>305</v>
      </c>
      <c r="Z55" s="415" t="s">
        <v>113</v>
      </c>
      <c r="AA55" s="133" t="s">
        <v>305</v>
      </c>
      <c r="AB55" s="133" t="s">
        <v>113</v>
      </c>
    </row>
    <row r="56" spans="1:30" s="329" customFormat="1" x14ac:dyDescent="0.25">
      <c r="A56" s="423" t="s">
        <v>16</v>
      </c>
      <c r="B56" s="423" t="s">
        <v>14</v>
      </c>
      <c r="C56" s="328" t="s">
        <v>221</v>
      </c>
      <c r="D56" s="430">
        <v>4.5</v>
      </c>
      <c r="E56" s="330">
        <f>D56*30</f>
        <v>135</v>
      </c>
      <c r="F56" s="330">
        <f>G56+H56+I56</f>
        <v>4</v>
      </c>
      <c r="G56" s="330"/>
      <c r="H56" s="330"/>
      <c r="I56" s="330">
        <v>4</v>
      </c>
      <c r="J56" s="330">
        <f>E56-F56</f>
        <v>131</v>
      </c>
      <c r="K56" s="424">
        <v>4</v>
      </c>
      <c r="L56" s="424"/>
      <c r="M56" s="424">
        <f>F56/E56*100</f>
        <v>2.9629629629629632</v>
      </c>
      <c r="N56" s="425" t="s">
        <v>59</v>
      </c>
      <c r="O56" s="425"/>
      <c r="P56" s="429" t="s">
        <v>465</v>
      </c>
      <c r="Q56" s="426"/>
      <c r="R56" s="426"/>
      <c r="S56" s="426" t="s">
        <v>306</v>
      </c>
      <c r="T56" s="426" t="s">
        <v>306</v>
      </c>
      <c r="U56" s="427"/>
      <c r="V56" s="427"/>
      <c r="W56" s="427"/>
      <c r="X56" s="427"/>
      <c r="Y56" s="427">
        <v>4</v>
      </c>
      <c r="Z56" s="427"/>
      <c r="AA56" s="428">
        <f>U56+W56+Y56</f>
        <v>4</v>
      </c>
      <c r="AB56" s="428">
        <f>V56+X56+Z56</f>
        <v>0</v>
      </c>
      <c r="AD56" s="329" t="s">
        <v>400</v>
      </c>
    </row>
    <row r="57" spans="1:30" ht="12.75" x14ac:dyDescent="0.2">
      <c r="C57" s="47"/>
      <c r="D57" s="153"/>
      <c r="E57" s="154"/>
      <c r="F57" s="154"/>
      <c r="G57" s="154"/>
      <c r="H57" s="154"/>
      <c r="I57" s="154"/>
      <c r="J57" s="154"/>
      <c r="K57" s="153"/>
      <c r="L57" s="154"/>
      <c r="M57" s="153"/>
      <c r="N57" s="396"/>
      <c r="O57" s="396"/>
      <c r="P57" s="421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</row>
    <row r="58" spans="1:30" x14ac:dyDescent="0.25">
      <c r="A58" s="45" t="s">
        <v>16</v>
      </c>
      <c r="B58" s="45" t="s">
        <v>14</v>
      </c>
      <c r="C58" s="113" t="s">
        <v>368</v>
      </c>
      <c r="D58" s="153">
        <v>5</v>
      </c>
      <c r="E58" s="154">
        <f t="shared" ref="E58:E63" si="14">D58*30</f>
        <v>150</v>
      </c>
      <c r="F58" s="154">
        <f t="shared" ref="F58:F63" si="15">G58+H58+I58</f>
        <v>10</v>
      </c>
      <c r="G58" s="138">
        <v>8</v>
      </c>
      <c r="H58" s="154"/>
      <c r="I58" s="154">
        <v>2</v>
      </c>
      <c r="J58" s="154">
        <f t="shared" ref="J58:J63" si="16">E58-F58</f>
        <v>140</v>
      </c>
      <c r="K58" s="153">
        <v>8</v>
      </c>
      <c r="L58" s="154">
        <v>2</v>
      </c>
      <c r="M58" s="153">
        <f t="shared" ref="M58:M63" si="17">F58/E58*100</f>
        <v>6.666666666666667</v>
      </c>
      <c r="N58" s="396" t="s">
        <v>55</v>
      </c>
      <c r="O58" s="396"/>
      <c r="P58" s="421">
        <v>3</v>
      </c>
      <c r="Q58" s="417" t="s">
        <v>307</v>
      </c>
      <c r="R58" s="417"/>
      <c r="S58" s="417" t="s">
        <v>312</v>
      </c>
      <c r="T58" s="417" t="s">
        <v>409</v>
      </c>
      <c r="U58" s="145">
        <v>8</v>
      </c>
      <c r="Z58" s="145">
        <v>2</v>
      </c>
      <c r="AA58" s="415">
        <f t="shared" ref="AA58:AB62" si="18">U58+W58+Y58</f>
        <v>8</v>
      </c>
      <c r="AB58" s="415">
        <f t="shared" si="18"/>
        <v>2</v>
      </c>
      <c r="AD58" s="44" t="s">
        <v>410</v>
      </c>
    </row>
    <row r="59" spans="1:30" s="329" customFormat="1" x14ac:dyDescent="0.25">
      <c r="A59" s="423" t="s">
        <v>13</v>
      </c>
      <c r="B59" s="423" t="s">
        <v>14</v>
      </c>
      <c r="C59" s="328" t="s">
        <v>38</v>
      </c>
      <c r="D59" s="424">
        <v>6.5</v>
      </c>
      <c r="E59" s="330">
        <f t="shared" si="14"/>
        <v>195</v>
      </c>
      <c r="F59" s="330">
        <f t="shared" si="15"/>
        <v>10</v>
      </c>
      <c r="G59" s="330">
        <v>8</v>
      </c>
      <c r="H59" s="330"/>
      <c r="I59" s="330">
        <v>2</v>
      </c>
      <c r="J59" s="330">
        <f t="shared" si="16"/>
        <v>185</v>
      </c>
      <c r="K59" s="424">
        <v>8</v>
      </c>
      <c r="L59" s="424">
        <v>2</v>
      </c>
      <c r="M59" s="424">
        <f t="shared" si="17"/>
        <v>5.1282051282051277</v>
      </c>
      <c r="N59" s="425" t="s">
        <v>56</v>
      </c>
      <c r="O59" s="425"/>
      <c r="P59" s="429">
        <v>3</v>
      </c>
      <c r="Q59" s="426" t="s">
        <v>307</v>
      </c>
      <c r="R59" s="426"/>
      <c r="S59" s="426" t="s">
        <v>312</v>
      </c>
      <c r="T59" s="426" t="s">
        <v>409</v>
      </c>
      <c r="U59" s="427">
        <v>8</v>
      </c>
      <c r="V59" s="427"/>
      <c r="W59" s="427"/>
      <c r="X59" s="427"/>
      <c r="Y59" s="427"/>
      <c r="Z59" s="427">
        <v>2</v>
      </c>
      <c r="AA59" s="428">
        <f t="shared" si="18"/>
        <v>8</v>
      </c>
      <c r="AB59" s="428">
        <v>2</v>
      </c>
      <c r="AD59" s="329" t="s">
        <v>404</v>
      </c>
    </row>
    <row r="60" spans="1:30" s="329" customFormat="1" x14ac:dyDescent="0.25">
      <c r="A60" s="423" t="s">
        <v>13</v>
      </c>
      <c r="B60" s="423" t="s">
        <v>14</v>
      </c>
      <c r="C60" s="328" t="s">
        <v>44</v>
      </c>
      <c r="D60" s="424">
        <v>6</v>
      </c>
      <c r="E60" s="330">
        <f t="shared" si="14"/>
        <v>180</v>
      </c>
      <c r="F60" s="330">
        <f t="shared" si="15"/>
        <v>12</v>
      </c>
      <c r="G60" s="330">
        <v>8</v>
      </c>
      <c r="H60" s="330"/>
      <c r="I60" s="330">
        <v>4</v>
      </c>
      <c r="J60" s="330">
        <f t="shared" si="16"/>
        <v>168</v>
      </c>
      <c r="K60" s="424">
        <v>8</v>
      </c>
      <c r="L60" s="424">
        <v>4</v>
      </c>
      <c r="M60" s="424">
        <f t="shared" si="17"/>
        <v>6.666666666666667</v>
      </c>
      <c r="N60" s="425" t="s">
        <v>57</v>
      </c>
      <c r="O60" s="425"/>
      <c r="P60" s="429">
        <v>1</v>
      </c>
      <c r="Q60" s="426" t="s">
        <v>307</v>
      </c>
      <c r="R60" s="426"/>
      <c r="S60" s="426" t="s">
        <v>310</v>
      </c>
      <c r="T60" s="426" t="s">
        <v>311</v>
      </c>
      <c r="U60" s="427">
        <v>8</v>
      </c>
      <c r="V60" s="427"/>
      <c r="W60" s="427"/>
      <c r="X60" s="427"/>
      <c r="Y60" s="427"/>
      <c r="Z60" s="427">
        <v>4</v>
      </c>
      <c r="AA60" s="428">
        <f t="shared" si="18"/>
        <v>8</v>
      </c>
      <c r="AB60" s="428">
        <f t="shared" si="18"/>
        <v>4</v>
      </c>
      <c r="AD60" s="329" t="s">
        <v>411</v>
      </c>
    </row>
    <row r="61" spans="1:30" s="329" customFormat="1" x14ac:dyDescent="0.25">
      <c r="A61" s="423" t="s">
        <v>16</v>
      </c>
      <c r="B61" s="423" t="s">
        <v>14</v>
      </c>
      <c r="C61" s="328" t="s">
        <v>34</v>
      </c>
      <c r="D61" s="424">
        <v>5</v>
      </c>
      <c r="E61" s="330">
        <f t="shared" si="14"/>
        <v>150</v>
      </c>
      <c r="F61" s="330">
        <f t="shared" si="15"/>
        <v>12</v>
      </c>
      <c r="G61" s="330">
        <v>8</v>
      </c>
      <c r="H61" s="330"/>
      <c r="I61" s="330">
        <v>4</v>
      </c>
      <c r="J61" s="330">
        <f t="shared" si="16"/>
        <v>138</v>
      </c>
      <c r="K61" s="424">
        <v>8</v>
      </c>
      <c r="L61" s="424">
        <v>4</v>
      </c>
      <c r="M61" s="424">
        <f t="shared" si="17"/>
        <v>8</v>
      </c>
      <c r="N61" s="425" t="s">
        <v>58</v>
      </c>
      <c r="O61" s="425"/>
      <c r="P61" s="429" t="s">
        <v>463</v>
      </c>
      <c r="Q61" s="426" t="s">
        <v>307</v>
      </c>
      <c r="R61" s="426"/>
      <c r="S61" s="426" t="s">
        <v>310</v>
      </c>
      <c r="T61" s="426" t="s">
        <v>311</v>
      </c>
      <c r="U61" s="427">
        <v>8</v>
      </c>
      <c r="V61" s="427"/>
      <c r="W61" s="427"/>
      <c r="X61" s="427"/>
      <c r="Y61" s="427"/>
      <c r="Z61" s="427">
        <v>4</v>
      </c>
      <c r="AA61" s="428">
        <f t="shared" si="18"/>
        <v>8</v>
      </c>
      <c r="AB61" s="428">
        <f t="shared" si="18"/>
        <v>4</v>
      </c>
      <c r="AD61" s="329" t="s">
        <v>412</v>
      </c>
    </row>
    <row r="62" spans="1:30" s="329" customFormat="1" x14ac:dyDescent="0.25">
      <c r="A62" s="423" t="s">
        <v>16</v>
      </c>
      <c r="B62" s="423" t="s">
        <v>31</v>
      </c>
      <c r="C62" s="328" t="s">
        <v>49</v>
      </c>
      <c r="D62" s="424">
        <v>3</v>
      </c>
      <c r="E62" s="330">
        <f t="shared" si="14"/>
        <v>90</v>
      </c>
      <c r="F62" s="330">
        <f t="shared" si="15"/>
        <v>4</v>
      </c>
      <c r="G62" s="330">
        <v>4</v>
      </c>
      <c r="H62" s="330"/>
      <c r="I62" s="330"/>
      <c r="J62" s="330">
        <f t="shared" si="16"/>
        <v>86</v>
      </c>
      <c r="K62" s="424">
        <v>4</v>
      </c>
      <c r="L62" s="424"/>
      <c r="M62" s="424">
        <f t="shared" si="17"/>
        <v>4.4444444444444446</v>
      </c>
      <c r="N62" s="425" t="s">
        <v>58</v>
      </c>
      <c r="O62" s="425"/>
      <c r="P62" s="429" t="s">
        <v>463</v>
      </c>
      <c r="Q62" s="426" t="s">
        <v>306</v>
      </c>
      <c r="R62" s="426"/>
      <c r="S62" s="426"/>
      <c r="T62" s="426" t="s">
        <v>306</v>
      </c>
      <c r="U62" s="427">
        <v>4</v>
      </c>
      <c r="V62" s="427"/>
      <c r="W62" s="427"/>
      <c r="X62" s="427"/>
      <c r="Y62" s="427"/>
      <c r="Z62" s="427"/>
      <c r="AA62" s="428">
        <f t="shared" si="18"/>
        <v>4</v>
      </c>
      <c r="AB62" s="428">
        <f t="shared" si="18"/>
        <v>0</v>
      </c>
      <c r="AD62" s="329" t="s">
        <v>412</v>
      </c>
    </row>
    <row r="63" spans="1:30" ht="12.75" x14ac:dyDescent="0.2">
      <c r="C63" s="47"/>
      <c r="D63" s="153"/>
      <c r="E63" s="154">
        <f t="shared" si="14"/>
        <v>0</v>
      </c>
      <c r="F63" s="154">
        <f t="shared" si="15"/>
        <v>0</v>
      </c>
      <c r="G63" s="154"/>
      <c r="H63" s="154"/>
      <c r="I63" s="154"/>
      <c r="J63" s="154">
        <f t="shared" si="16"/>
        <v>0</v>
      </c>
      <c r="K63" s="153">
        <f>F63/18</f>
        <v>0</v>
      </c>
      <c r="L63" s="154"/>
      <c r="M63" s="153" t="e">
        <f t="shared" si="17"/>
        <v>#DIV/0!</v>
      </c>
      <c r="N63" s="396"/>
      <c r="O63" s="396"/>
      <c r="P63" s="421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</row>
    <row r="64" spans="1:30" ht="12.75" x14ac:dyDescent="0.2">
      <c r="C64" s="36" t="s">
        <v>22</v>
      </c>
      <c r="D64" s="398">
        <f>SUM(D56:D63)</f>
        <v>30</v>
      </c>
      <c r="E64" s="387">
        <f>SUM(E56:E63)</f>
        <v>900</v>
      </c>
      <c r="F64" s="387">
        <f t="shared" ref="F64:L64" si="19">SUM(F56:F63)</f>
        <v>52</v>
      </c>
      <c r="G64" s="387">
        <f t="shared" si="19"/>
        <v>36</v>
      </c>
      <c r="H64" s="387">
        <f t="shared" si="19"/>
        <v>0</v>
      </c>
      <c r="I64" s="387">
        <f t="shared" si="19"/>
        <v>16</v>
      </c>
      <c r="J64" s="387">
        <f t="shared" si="19"/>
        <v>848</v>
      </c>
      <c r="K64" s="387">
        <f t="shared" si="19"/>
        <v>40</v>
      </c>
      <c r="L64" s="387">
        <f t="shared" si="19"/>
        <v>12</v>
      </c>
      <c r="M64" s="387"/>
      <c r="N64" s="3"/>
      <c r="O64" s="3"/>
      <c r="P64" s="421"/>
      <c r="Q64" s="44"/>
      <c r="R64" s="44"/>
      <c r="S64" s="44"/>
      <c r="T64" s="44"/>
      <c r="U64" s="44">
        <f t="shared" ref="U64:AB64" si="20">SUM(U56:U63)</f>
        <v>36</v>
      </c>
      <c r="V64" s="44">
        <f t="shared" si="20"/>
        <v>0</v>
      </c>
      <c r="W64" s="44">
        <f t="shared" si="20"/>
        <v>0</v>
      </c>
      <c r="X64" s="44">
        <f t="shared" si="20"/>
        <v>0</v>
      </c>
      <c r="Y64" s="44">
        <f t="shared" si="20"/>
        <v>4</v>
      </c>
      <c r="Z64" s="44">
        <f t="shared" si="20"/>
        <v>12</v>
      </c>
      <c r="AA64" s="44">
        <f t="shared" si="20"/>
        <v>40</v>
      </c>
      <c r="AB64" s="44">
        <f t="shared" si="20"/>
        <v>12</v>
      </c>
    </row>
    <row r="65" spans="1:30" ht="12.75" x14ac:dyDescent="0.2">
      <c r="C65" s="2" t="s">
        <v>23</v>
      </c>
      <c r="D65" s="3">
        <f>30-D64</f>
        <v>0</v>
      </c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421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</row>
    <row r="66" spans="1:30" ht="12.75" x14ac:dyDescent="0.2">
      <c r="C66" s="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421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</row>
    <row r="67" spans="1:30" ht="15" customHeight="1" x14ac:dyDescent="0.2">
      <c r="C67" s="1" t="s">
        <v>413</v>
      </c>
      <c r="P67" s="421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</row>
    <row r="68" spans="1:30" ht="15" customHeight="1" x14ac:dyDescent="0.2">
      <c r="C68" s="1421" t="s">
        <v>0</v>
      </c>
      <c r="D68" s="1392" t="s">
        <v>1</v>
      </c>
      <c r="E68" s="1393" t="s">
        <v>2</v>
      </c>
      <c r="F68" s="1393"/>
      <c r="G68" s="1393"/>
      <c r="H68" s="1393"/>
      <c r="I68" s="1393"/>
      <c r="J68" s="1394"/>
      <c r="K68" s="1392" t="s">
        <v>397</v>
      </c>
      <c r="L68" s="1392" t="s">
        <v>398</v>
      </c>
      <c r="M68" s="1392" t="s">
        <v>5</v>
      </c>
      <c r="N68" s="394"/>
      <c r="O68" s="394"/>
      <c r="P68" s="421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</row>
    <row r="69" spans="1:30" ht="15" customHeight="1" x14ac:dyDescent="0.2">
      <c r="C69" s="1421"/>
      <c r="D69" s="1392"/>
      <c r="E69" s="1392" t="s">
        <v>6</v>
      </c>
      <c r="F69" s="1395" t="s">
        <v>7</v>
      </c>
      <c r="G69" s="1395"/>
      <c r="H69" s="1395"/>
      <c r="I69" s="1395"/>
      <c r="J69" s="1392" t="s">
        <v>25</v>
      </c>
      <c r="K69" s="1392"/>
      <c r="L69" s="1392"/>
      <c r="M69" s="1392"/>
      <c r="N69" s="394"/>
      <c r="O69" s="394"/>
      <c r="P69" s="421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</row>
    <row r="70" spans="1:30" ht="15" customHeight="1" x14ac:dyDescent="0.2">
      <c r="C70" s="1421"/>
      <c r="D70" s="1392"/>
      <c r="E70" s="1394"/>
      <c r="F70" s="1392" t="s">
        <v>9</v>
      </c>
      <c r="G70" s="1393" t="s">
        <v>10</v>
      </c>
      <c r="H70" s="1394"/>
      <c r="I70" s="1394"/>
      <c r="J70" s="1394"/>
      <c r="K70" s="1392"/>
      <c r="L70" s="1392"/>
      <c r="M70" s="1392"/>
      <c r="N70" s="394"/>
      <c r="O70" s="394"/>
      <c r="P70" s="421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</row>
    <row r="71" spans="1:30" ht="12.75" customHeight="1" x14ac:dyDescent="0.2">
      <c r="C71" s="1421"/>
      <c r="D71" s="1392"/>
      <c r="E71" s="1394"/>
      <c r="F71" s="1397"/>
      <c r="G71" s="1392" t="s">
        <v>11</v>
      </c>
      <c r="H71" s="1392" t="s">
        <v>12</v>
      </c>
      <c r="I71" s="1392" t="s">
        <v>13</v>
      </c>
      <c r="J71" s="1394"/>
      <c r="K71" s="1392"/>
      <c r="L71" s="1392"/>
      <c r="M71" s="1392"/>
      <c r="N71" s="394"/>
      <c r="O71" s="394"/>
      <c r="P71" s="421"/>
      <c r="Q71" s="1392" t="s">
        <v>11</v>
      </c>
      <c r="R71" s="1392" t="s">
        <v>12</v>
      </c>
      <c r="S71" s="1392" t="s">
        <v>13</v>
      </c>
      <c r="T71" s="1422" t="s">
        <v>9</v>
      </c>
      <c r="U71" s="1422" t="s">
        <v>399</v>
      </c>
      <c r="V71" s="1422"/>
      <c r="W71" s="1422"/>
      <c r="X71" s="1422"/>
      <c r="Y71" s="1422"/>
      <c r="Z71" s="1422"/>
      <c r="AA71" s="1422"/>
      <c r="AB71" s="1422"/>
    </row>
    <row r="72" spans="1:30" ht="12.75" x14ac:dyDescent="0.2">
      <c r="C72" s="1421"/>
      <c r="D72" s="1392"/>
      <c r="E72" s="1394"/>
      <c r="F72" s="1397"/>
      <c r="G72" s="1392"/>
      <c r="H72" s="1392"/>
      <c r="I72" s="1392"/>
      <c r="J72" s="1394"/>
      <c r="K72" s="1392"/>
      <c r="L72" s="1392"/>
      <c r="M72" s="1392"/>
      <c r="N72" s="394"/>
      <c r="O72" s="394"/>
      <c r="P72" s="421"/>
      <c r="Q72" s="1392"/>
      <c r="R72" s="1392"/>
      <c r="S72" s="1392"/>
      <c r="T72" s="1422"/>
      <c r="U72" s="1422"/>
      <c r="V72" s="1422"/>
      <c r="W72" s="1422"/>
      <c r="X72" s="1422"/>
      <c r="Y72" s="1422"/>
      <c r="Z72" s="1422"/>
      <c r="AA72" s="1422"/>
      <c r="AB72" s="1422"/>
    </row>
    <row r="73" spans="1:30" x14ac:dyDescent="0.25">
      <c r="C73" s="1421"/>
      <c r="D73" s="1392"/>
      <c r="E73" s="1394"/>
      <c r="F73" s="1397"/>
      <c r="G73" s="1392"/>
      <c r="H73" s="1392"/>
      <c r="I73" s="1392"/>
      <c r="J73" s="1394"/>
      <c r="K73" s="1392"/>
      <c r="L73" s="1392"/>
      <c r="M73" s="1392"/>
      <c r="N73" s="394"/>
      <c r="O73" s="394"/>
      <c r="P73" s="421"/>
      <c r="Q73" s="1392"/>
      <c r="R73" s="1392"/>
      <c r="S73" s="1392"/>
      <c r="T73" s="1422"/>
      <c r="U73" s="1422" t="s">
        <v>301</v>
      </c>
      <c r="V73" s="1422"/>
      <c r="W73" s="1422" t="s">
        <v>302</v>
      </c>
      <c r="X73" s="1422"/>
      <c r="Y73" s="1422" t="s">
        <v>303</v>
      </c>
      <c r="Z73" s="1422"/>
      <c r="AA73" s="1423" t="s">
        <v>304</v>
      </c>
      <c r="AB73" s="1424"/>
    </row>
    <row r="74" spans="1:30" x14ac:dyDescent="0.25">
      <c r="C74" s="1421"/>
      <c r="D74" s="1392"/>
      <c r="E74" s="1394"/>
      <c r="F74" s="1397"/>
      <c r="G74" s="1392"/>
      <c r="H74" s="1392"/>
      <c r="I74" s="1392"/>
      <c r="J74" s="1394"/>
      <c r="K74" s="1392"/>
      <c r="L74" s="1392"/>
      <c r="M74" s="1392"/>
      <c r="N74" s="394"/>
      <c r="O74" s="394"/>
      <c r="P74" s="421"/>
      <c r="Q74" s="1392"/>
      <c r="R74" s="1392"/>
      <c r="S74" s="1392"/>
      <c r="T74" s="415"/>
      <c r="U74" s="415" t="s">
        <v>305</v>
      </c>
      <c r="V74" s="415" t="s">
        <v>113</v>
      </c>
      <c r="W74" s="415" t="s">
        <v>305</v>
      </c>
      <c r="X74" s="415" t="s">
        <v>113</v>
      </c>
      <c r="Y74" s="415" t="s">
        <v>305</v>
      </c>
      <c r="Z74" s="415" t="s">
        <v>113</v>
      </c>
      <c r="AA74" s="133" t="s">
        <v>305</v>
      </c>
      <c r="AB74" s="133" t="s">
        <v>113</v>
      </c>
    </row>
    <row r="75" spans="1:30" ht="12.75" x14ac:dyDescent="0.2">
      <c r="C75" s="36"/>
      <c r="D75" s="395"/>
      <c r="E75" s="154"/>
      <c r="F75" s="154"/>
      <c r="G75" s="154"/>
      <c r="H75" s="154"/>
      <c r="I75" s="154"/>
      <c r="J75" s="154"/>
      <c r="K75" s="153"/>
      <c r="L75" s="154"/>
      <c r="M75" s="153"/>
      <c r="N75" s="396"/>
      <c r="O75" s="396"/>
      <c r="P75" s="421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</row>
    <row r="76" spans="1:30" s="184" customFormat="1" x14ac:dyDescent="0.25">
      <c r="A76" s="45" t="s">
        <v>16</v>
      </c>
      <c r="B76" s="45" t="s">
        <v>14</v>
      </c>
      <c r="C76" s="47" t="s">
        <v>15</v>
      </c>
      <c r="D76" s="120">
        <v>5</v>
      </c>
      <c r="E76" s="154">
        <f>D76*30</f>
        <v>150</v>
      </c>
      <c r="F76" s="154">
        <f>G76+H76+I76</f>
        <v>4</v>
      </c>
      <c r="G76" s="154"/>
      <c r="H76" s="154"/>
      <c r="I76" s="154">
        <v>4</v>
      </c>
      <c r="J76" s="154">
        <f>E76-F76</f>
        <v>146</v>
      </c>
      <c r="K76" s="153">
        <v>4</v>
      </c>
      <c r="L76" s="153"/>
      <c r="M76" s="153">
        <f t="shared" ref="M76:M81" si="21">F76/E76*100</f>
        <v>2.666666666666667</v>
      </c>
      <c r="N76" s="396" t="s">
        <v>59</v>
      </c>
      <c r="O76" s="396"/>
      <c r="P76" s="429" t="s">
        <v>463</v>
      </c>
      <c r="Q76" s="417"/>
      <c r="R76" s="417"/>
      <c r="S76" s="417" t="s">
        <v>306</v>
      </c>
      <c r="T76" s="417" t="s">
        <v>306</v>
      </c>
      <c r="U76" s="145"/>
      <c r="V76" s="145"/>
      <c r="W76" s="145"/>
      <c r="X76" s="145"/>
      <c r="Y76" s="145">
        <v>4</v>
      </c>
      <c r="Z76" s="145"/>
      <c r="AA76" s="415">
        <f>U76+W76+Y76</f>
        <v>4</v>
      </c>
      <c r="AB76" s="415">
        <f>V76+X76+Z76</f>
        <v>0</v>
      </c>
      <c r="AD76" s="184" t="s">
        <v>400</v>
      </c>
    </row>
    <row r="77" spans="1:30" ht="12.75" x14ac:dyDescent="0.2">
      <c r="C77" s="47"/>
      <c r="D77" s="153"/>
      <c r="E77" s="154"/>
      <c r="F77" s="154"/>
      <c r="G77" s="154"/>
      <c r="H77" s="154"/>
      <c r="I77" s="154"/>
      <c r="J77" s="154"/>
      <c r="K77" s="153"/>
      <c r="L77" s="154"/>
      <c r="M77" s="153"/>
      <c r="N77" s="396"/>
      <c r="O77" s="396"/>
      <c r="P77" s="421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</row>
    <row r="78" spans="1:30" s="386" customFormat="1" x14ac:dyDescent="0.25">
      <c r="A78" s="423" t="s">
        <v>13</v>
      </c>
      <c r="B78" s="423" t="s">
        <v>14</v>
      </c>
      <c r="C78" s="328" t="s">
        <v>35</v>
      </c>
      <c r="D78" s="424">
        <v>7.5</v>
      </c>
      <c r="E78" s="330">
        <f>D78*30</f>
        <v>225</v>
      </c>
      <c r="F78" s="330">
        <f>G78+H78+I78</f>
        <v>8</v>
      </c>
      <c r="G78" s="330">
        <v>6</v>
      </c>
      <c r="H78" s="330"/>
      <c r="I78" s="330">
        <v>2</v>
      </c>
      <c r="J78" s="330">
        <f>E78-F78</f>
        <v>217</v>
      </c>
      <c r="K78" s="424">
        <v>8</v>
      </c>
      <c r="L78" s="330"/>
      <c r="M78" s="424">
        <f t="shared" si="21"/>
        <v>3.5555555555555554</v>
      </c>
      <c r="N78" s="425" t="s">
        <v>57</v>
      </c>
      <c r="O78" s="425"/>
      <c r="P78" s="433">
        <v>3</v>
      </c>
      <c r="Q78" s="426" t="s">
        <v>313</v>
      </c>
      <c r="R78" s="426"/>
      <c r="S78" s="426" t="s">
        <v>314</v>
      </c>
      <c r="T78" s="426" t="s">
        <v>307</v>
      </c>
      <c r="U78" s="427">
        <v>6</v>
      </c>
      <c r="V78" s="427"/>
      <c r="W78" s="427"/>
      <c r="X78" s="427"/>
      <c r="Y78" s="427">
        <v>2</v>
      </c>
      <c r="Z78" s="427"/>
      <c r="AA78" s="428">
        <f t="shared" ref="AA78:AB81" si="22">U78+W78+Y78</f>
        <v>8</v>
      </c>
      <c r="AB78" s="428">
        <f t="shared" si="22"/>
        <v>0</v>
      </c>
      <c r="AD78" s="386" t="s">
        <v>411</v>
      </c>
    </row>
    <row r="79" spans="1:30" s="386" customFormat="1" x14ac:dyDescent="0.25">
      <c r="A79" s="423" t="s">
        <v>13</v>
      </c>
      <c r="B79" s="423" t="s">
        <v>14</v>
      </c>
      <c r="C79" s="328" t="s">
        <v>54</v>
      </c>
      <c r="D79" s="424">
        <v>7.5</v>
      </c>
      <c r="E79" s="330">
        <f>D79*30</f>
        <v>225</v>
      </c>
      <c r="F79" s="330">
        <f>G79+H79+I79</f>
        <v>12</v>
      </c>
      <c r="G79" s="330">
        <v>8</v>
      </c>
      <c r="H79" s="330"/>
      <c r="I79" s="330">
        <v>4</v>
      </c>
      <c r="J79" s="330">
        <f>E79-F79</f>
        <v>213</v>
      </c>
      <c r="K79" s="424">
        <v>12</v>
      </c>
      <c r="L79" s="330"/>
      <c r="M79" s="424">
        <f t="shared" si="21"/>
        <v>5.3333333333333339</v>
      </c>
      <c r="N79" s="425" t="s">
        <v>58</v>
      </c>
      <c r="O79" s="425"/>
      <c r="P79" s="429">
        <v>2</v>
      </c>
      <c r="Q79" s="426" t="s">
        <v>307</v>
      </c>
      <c r="R79" s="426"/>
      <c r="S79" s="426" t="s">
        <v>306</v>
      </c>
      <c r="T79" s="426" t="s">
        <v>308</v>
      </c>
      <c r="U79" s="427">
        <v>8</v>
      </c>
      <c r="V79" s="427"/>
      <c r="W79" s="427"/>
      <c r="X79" s="427"/>
      <c r="Y79" s="427">
        <v>4</v>
      </c>
      <c r="Z79" s="427"/>
      <c r="AA79" s="428">
        <f t="shared" si="22"/>
        <v>12</v>
      </c>
      <c r="AB79" s="428">
        <f t="shared" si="22"/>
        <v>0</v>
      </c>
      <c r="AD79" s="386" t="s">
        <v>412</v>
      </c>
    </row>
    <row r="80" spans="1:30" s="184" customFormat="1" x14ac:dyDescent="0.25">
      <c r="A80" s="45" t="s">
        <v>13</v>
      </c>
      <c r="B80" s="45" t="s">
        <v>14</v>
      </c>
      <c r="C80" s="47" t="s">
        <v>414</v>
      </c>
      <c r="D80" s="399">
        <v>6.5</v>
      </c>
      <c r="E80" s="154">
        <f>D80*30</f>
        <v>195</v>
      </c>
      <c r="F80" s="154">
        <f>G80+H80+I80</f>
        <v>8</v>
      </c>
      <c r="G80" s="154">
        <v>8</v>
      </c>
      <c r="H80" s="154"/>
      <c r="I80" s="154"/>
      <c r="J80" s="154">
        <f>E80-F80</f>
        <v>187</v>
      </c>
      <c r="K80" s="153">
        <v>8</v>
      </c>
      <c r="L80" s="154"/>
      <c r="M80" s="153">
        <f t="shared" si="21"/>
        <v>4.1025641025641022</v>
      </c>
      <c r="N80" s="396" t="s">
        <v>55</v>
      </c>
      <c r="O80" s="396"/>
      <c r="P80" s="434">
        <v>1</v>
      </c>
      <c r="Q80" s="417" t="s">
        <v>307</v>
      </c>
      <c r="R80" s="417"/>
      <c r="S80" s="417"/>
      <c r="T80" s="417" t="s">
        <v>307</v>
      </c>
      <c r="U80" s="145">
        <v>8</v>
      </c>
      <c r="V80" s="145"/>
      <c r="W80" s="145"/>
      <c r="X80" s="145"/>
      <c r="Y80" s="145"/>
      <c r="Z80" s="145"/>
      <c r="AA80" s="415">
        <f t="shared" si="22"/>
        <v>8</v>
      </c>
      <c r="AB80" s="415">
        <f t="shared" si="22"/>
        <v>0</v>
      </c>
      <c r="AD80" s="184" t="s">
        <v>410</v>
      </c>
    </row>
    <row r="81" spans="1:30" s="386" customFormat="1" x14ac:dyDescent="0.25">
      <c r="A81" s="423" t="s">
        <v>16</v>
      </c>
      <c r="B81" s="423" t="s">
        <v>31</v>
      </c>
      <c r="C81" s="328" t="s">
        <v>415</v>
      </c>
      <c r="D81" s="424">
        <v>3.5</v>
      </c>
      <c r="E81" s="330">
        <f>D81*30</f>
        <v>105</v>
      </c>
      <c r="F81" s="330">
        <f>G81+H81+I81</f>
        <v>4</v>
      </c>
      <c r="G81" s="330">
        <v>4</v>
      </c>
      <c r="H81" s="330"/>
      <c r="I81" s="330"/>
      <c r="J81" s="330">
        <f>E81-F81</f>
        <v>101</v>
      </c>
      <c r="K81" s="424">
        <v>4</v>
      </c>
      <c r="L81" s="330"/>
      <c r="M81" s="424">
        <f t="shared" si="21"/>
        <v>3.8095238095238098</v>
      </c>
      <c r="N81" s="425" t="s">
        <v>58</v>
      </c>
      <c r="O81" s="425"/>
      <c r="P81" s="435">
        <v>5</v>
      </c>
      <c r="Q81" s="426" t="s">
        <v>306</v>
      </c>
      <c r="R81" s="426"/>
      <c r="S81" s="426"/>
      <c r="T81" s="426" t="s">
        <v>306</v>
      </c>
      <c r="U81" s="427">
        <v>4</v>
      </c>
      <c r="V81" s="427"/>
      <c r="W81" s="427"/>
      <c r="X81" s="427"/>
      <c r="Y81" s="427"/>
      <c r="Z81" s="427"/>
      <c r="AA81" s="428">
        <f t="shared" si="22"/>
        <v>4</v>
      </c>
      <c r="AB81" s="428">
        <f t="shared" si="22"/>
        <v>0</v>
      </c>
      <c r="AD81" s="386" t="s">
        <v>412</v>
      </c>
    </row>
    <row r="82" spans="1:30" ht="12.75" x14ac:dyDescent="0.2">
      <c r="A82" s="45" t="s">
        <v>13</v>
      </c>
      <c r="B82" s="45" t="s">
        <v>14</v>
      </c>
      <c r="C82" s="302"/>
      <c r="D82" s="153"/>
      <c r="E82" s="154"/>
      <c r="F82" s="154"/>
      <c r="G82" s="154"/>
      <c r="H82" s="154"/>
      <c r="I82" s="154"/>
      <c r="J82" s="154"/>
      <c r="K82" s="153"/>
      <c r="L82" s="154"/>
      <c r="M82" s="153"/>
      <c r="N82" s="396"/>
      <c r="O82" s="396"/>
      <c r="P82" s="421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D82" s="44" t="s">
        <v>410</v>
      </c>
    </row>
    <row r="83" spans="1:30" ht="12.75" x14ac:dyDescent="0.2">
      <c r="C83" s="36" t="s">
        <v>22</v>
      </c>
      <c r="D83" s="398">
        <f t="shared" ref="D83:K83" si="23">SUM(D75:D82)</f>
        <v>30</v>
      </c>
      <c r="E83" s="387">
        <f t="shared" si="23"/>
        <v>900</v>
      </c>
      <c r="F83" s="387">
        <f t="shared" si="23"/>
        <v>36</v>
      </c>
      <c r="G83" s="387">
        <f t="shared" si="23"/>
        <v>26</v>
      </c>
      <c r="H83" s="387">
        <f t="shared" si="23"/>
        <v>0</v>
      </c>
      <c r="I83" s="387">
        <f t="shared" si="23"/>
        <v>10</v>
      </c>
      <c r="J83" s="387">
        <f t="shared" si="23"/>
        <v>864</v>
      </c>
      <c r="K83" s="387">
        <f t="shared" si="23"/>
        <v>36</v>
      </c>
      <c r="L83" s="387"/>
      <c r="M83" s="387"/>
      <c r="N83" s="3"/>
      <c r="O83" s="3"/>
      <c r="P83" s="421"/>
      <c r="Q83" s="44"/>
      <c r="R83" s="44"/>
      <c r="S83" s="44"/>
      <c r="T83" s="44"/>
      <c r="U83" s="44">
        <f t="shared" ref="U83:AB83" si="24">SUM(U75:U82)</f>
        <v>26</v>
      </c>
      <c r="V83" s="44">
        <f t="shared" si="24"/>
        <v>0</v>
      </c>
      <c r="W83" s="44">
        <f t="shared" si="24"/>
        <v>0</v>
      </c>
      <c r="X83" s="44">
        <f t="shared" si="24"/>
        <v>0</v>
      </c>
      <c r="Y83" s="44">
        <f t="shared" si="24"/>
        <v>10</v>
      </c>
      <c r="Z83" s="44">
        <f t="shared" si="24"/>
        <v>0</v>
      </c>
      <c r="AA83" s="44">
        <f t="shared" si="24"/>
        <v>36</v>
      </c>
      <c r="AB83" s="44">
        <f t="shared" si="24"/>
        <v>0</v>
      </c>
    </row>
    <row r="84" spans="1:30" ht="12.75" x14ac:dyDescent="0.2">
      <c r="C84" s="2" t="s">
        <v>23</v>
      </c>
      <c r="D84" s="4">
        <f>30-D83</f>
        <v>0</v>
      </c>
      <c r="E84" s="3"/>
      <c r="F84" s="3"/>
      <c r="G84" s="3"/>
      <c r="H84" s="3"/>
      <c r="I84" s="3"/>
      <c r="J84" s="3"/>
      <c r="K84" s="3"/>
      <c r="L84" s="3"/>
      <c r="P84" s="421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</row>
    <row r="85" spans="1:30" ht="12.75" x14ac:dyDescent="0.2">
      <c r="C85" s="2"/>
      <c r="D85" s="3"/>
      <c r="E85" s="3"/>
      <c r="F85" s="3"/>
      <c r="G85" s="3"/>
      <c r="H85" s="3"/>
      <c r="I85" s="3"/>
      <c r="J85" s="3"/>
      <c r="K85" s="3"/>
      <c r="L85" s="3"/>
      <c r="P85" s="421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</row>
    <row r="86" spans="1:30" ht="12.75" x14ac:dyDescent="0.2">
      <c r="C86" s="2"/>
      <c r="D86" s="3"/>
      <c r="E86" s="3"/>
      <c r="F86" s="3"/>
      <c r="G86" s="3"/>
      <c r="H86" s="3"/>
      <c r="I86" s="3"/>
      <c r="J86" s="3"/>
      <c r="K86" s="3"/>
      <c r="L86" s="3"/>
      <c r="P86" s="421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</row>
    <row r="87" spans="1:30" ht="15" customHeight="1" x14ac:dyDescent="0.2">
      <c r="C87" s="1" t="s">
        <v>300</v>
      </c>
      <c r="P87" s="421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</row>
    <row r="88" spans="1:30" ht="15" customHeight="1" x14ac:dyDescent="0.2">
      <c r="C88" s="1421" t="s">
        <v>0</v>
      </c>
      <c r="D88" s="1392" t="s">
        <v>1</v>
      </c>
      <c r="E88" s="1393" t="s">
        <v>2</v>
      </c>
      <c r="F88" s="1393"/>
      <c r="G88" s="1393"/>
      <c r="H88" s="1393"/>
      <c r="I88" s="1393"/>
      <c r="J88" s="1394"/>
      <c r="K88" s="1392" t="s">
        <v>397</v>
      </c>
      <c r="L88" s="1392" t="s">
        <v>398</v>
      </c>
      <c r="M88" s="1392" t="s">
        <v>5</v>
      </c>
      <c r="N88" s="394"/>
      <c r="O88" s="394"/>
      <c r="P88" s="421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</row>
    <row r="89" spans="1:30" ht="15" customHeight="1" x14ac:dyDescent="0.2">
      <c r="C89" s="1421"/>
      <c r="D89" s="1392"/>
      <c r="E89" s="1392" t="s">
        <v>6</v>
      </c>
      <c r="F89" s="1395" t="s">
        <v>7</v>
      </c>
      <c r="G89" s="1395"/>
      <c r="H89" s="1395"/>
      <c r="I89" s="1395"/>
      <c r="J89" s="1392" t="s">
        <v>25</v>
      </c>
      <c r="K89" s="1392"/>
      <c r="L89" s="1392"/>
      <c r="M89" s="1392"/>
      <c r="N89" s="394"/>
      <c r="O89" s="394"/>
      <c r="P89" s="421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</row>
    <row r="90" spans="1:30" ht="12.75" customHeight="1" x14ac:dyDescent="0.2">
      <c r="C90" s="1421"/>
      <c r="D90" s="1392"/>
      <c r="E90" s="1394"/>
      <c r="F90" s="1392" t="s">
        <v>9</v>
      </c>
      <c r="G90" s="1393" t="s">
        <v>10</v>
      </c>
      <c r="H90" s="1394"/>
      <c r="I90" s="1394"/>
      <c r="J90" s="1394"/>
      <c r="K90" s="1392"/>
      <c r="L90" s="1392"/>
      <c r="M90" s="1392"/>
      <c r="N90" s="394"/>
      <c r="O90" s="394"/>
      <c r="P90" s="421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</row>
    <row r="91" spans="1:30" ht="12.75" customHeight="1" x14ac:dyDescent="0.2">
      <c r="C91" s="1421"/>
      <c r="D91" s="1392"/>
      <c r="E91" s="1394"/>
      <c r="F91" s="1397"/>
      <c r="G91" s="1392" t="s">
        <v>11</v>
      </c>
      <c r="H91" s="1392" t="s">
        <v>12</v>
      </c>
      <c r="I91" s="1392" t="s">
        <v>13</v>
      </c>
      <c r="J91" s="1394"/>
      <c r="K91" s="1392"/>
      <c r="L91" s="1392"/>
      <c r="M91" s="1392"/>
      <c r="N91" s="394"/>
      <c r="O91" s="394"/>
      <c r="P91" s="421"/>
      <c r="Q91" s="1392" t="s">
        <v>11</v>
      </c>
      <c r="R91" s="1392" t="s">
        <v>12</v>
      </c>
      <c r="S91" s="1392" t="s">
        <v>13</v>
      </c>
      <c r="T91" s="1422" t="s">
        <v>9</v>
      </c>
      <c r="U91" s="1422" t="s">
        <v>399</v>
      </c>
      <c r="V91" s="1422"/>
      <c r="W91" s="1422"/>
      <c r="X91" s="1422"/>
      <c r="Y91" s="1422"/>
      <c r="Z91" s="1422"/>
      <c r="AA91" s="1422"/>
      <c r="AB91" s="1422"/>
    </row>
    <row r="92" spans="1:30" ht="12.75" x14ac:dyDescent="0.2">
      <c r="C92" s="1421"/>
      <c r="D92" s="1392"/>
      <c r="E92" s="1394"/>
      <c r="F92" s="1397"/>
      <c r="G92" s="1392"/>
      <c r="H92" s="1392"/>
      <c r="I92" s="1392"/>
      <c r="J92" s="1394"/>
      <c r="K92" s="1392"/>
      <c r="L92" s="1392"/>
      <c r="M92" s="1392"/>
      <c r="N92" s="394"/>
      <c r="O92" s="394"/>
      <c r="P92" s="421"/>
      <c r="Q92" s="1392"/>
      <c r="R92" s="1392"/>
      <c r="S92" s="1392"/>
      <c r="T92" s="1422"/>
      <c r="U92" s="1422"/>
      <c r="V92" s="1422"/>
      <c r="W92" s="1422"/>
      <c r="X92" s="1422"/>
      <c r="Y92" s="1422"/>
      <c r="Z92" s="1422"/>
      <c r="AA92" s="1422"/>
      <c r="AB92" s="1422"/>
    </row>
    <row r="93" spans="1:30" x14ac:dyDescent="0.25">
      <c r="C93" s="1421"/>
      <c r="D93" s="1392"/>
      <c r="E93" s="1394"/>
      <c r="F93" s="1397"/>
      <c r="G93" s="1392"/>
      <c r="H93" s="1392"/>
      <c r="I93" s="1392"/>
      <c r="J93" s="1394"/>
      <c r="K93" s="1392"/>
      <c r="L93" s="1392"/>
      <c r="M93" s="1392"/>
      <c r="N93" s="394"/>
      <c r="O93" s="394"/>
      <c r="P93" s="421"/>
      <c r="Q93" s="1392"/>
      <c r="R93" s="1392"/>
      <c r="S93" s="1392"/>
      <c r="T93" s="1422"/>
      <c r="U93" s="1422" t="s">
        <v>301</v>
      </c>
      <c r="V93" s="1422"/>
      <c r="W93" s="1422" t="s">
        <v>302</v>
      </c>
      <c r="X93" s="1422"/>
      <c r="Y93" s="1422" t="s">
        <v>303</v>
      </c>
      <c r="Z93" s="1422"/>
      <c r="AA93" s="1423" t="s">
        <v>304</v>
      </c>
      <c r="AB93" s="1424"/>
    </row>
    <row r="94" spans="1:30" x14ac:dyDescent="0.25">
      <c r="C94" s="1421"/>
      <c r="D94" s="1392"/>
      <c r="E94" s="1394"/>
      <c r="F94" s="1397"/>
      <c r="G94" s="1392"/>
      <c r="H94" s="1392"/>
      <c r="I94" s="1392"/>
      <c r="J94" s="1394"/>
      <c r="K94" s="1392"/>
      <c r="L94" s="1392"/>
      <c r="M94" s="1392"/>
      <c r="N94" s="394"/>
      <c r="O94" s="394"/>
      <c r="P94" s="421"/>
      <c r="Q94" s="1392"/>
      <c r="R94" s="1392"/>
      <c r="S94" s="1392"/>
      <c r="T94" s="415"/>
      <c r="U94" s="415" t="s">
        <v>305</v>
      </c>
      <c r="V94" s="415" t="s">
        <v>113</v>
      </c>
      <c r="W94" s="415" t="s">
        <v>305</v>
      </c>
      <c r="X94" s="415" t="s">
        <v>113</v>
      </c>
      <c r="Y94" s="415" t="s">
        <v>305</v>
      </c>
      <c r="Z94" s="415" t="s">
        <v>113</v>
      </c>
      <c r="AA94" s="133" t="s">
        <v>305</v>
      </c>
      <c r="AB94" s="133" t="s">
        <v>113</v>
      </c>
    </row>
    <row r="95" spans="1:30" s="329" customFormat="1" ht="25.5" customHeight="1" x14ac:dyDescent="0.25">
      <c r="A95" s="423" t="s">
        <v>16</v>
      </c>
      <c r="B95" s="423" t="s">
        <v>31</v>
      </c>
      <c r="C95" s="328" t="s">
        <v>46</v>
      </c>
      <c r="D95" s="430">
        <v>3</v>
      </c>
      <c r="E95" s="330">
        <f t="shared" ref="E95:E101" si="25">D95*30</f>
        <v>90</v>
      </c>
      <c r="F95" s="330">
        <f t="shared" ref="F95:F101" si="26">G95+H95+I95</f>
        <v>4</v>
      </c>
      <c r="G95" s="330"/>
      <c r="H95" s="330"/>
      <c r="I95" s="330">
        <v>4</v>
      </c>
      <c r="J95" s="330">
        <f t="shared" ref="J95:J101" si="27">E95-F95</f>
        <v>86</v>
      </c>
      <c r="K95" s="424">
        <v>4</v>
      </c>
      <c r="L95" s="424"/>
      <c r="M95" s="424">
        <f t="shared" ref="M95:M101" si="28">F95/E95*100</f>
        <v>4.4444444444444446</v>
      </c>
      <c r="N95" s="425" t="s">
        <v>59</v>
      </c>
      <c r="O95" s="425"/>
      <c r="P95" s="429">
        <v>1</v>
      </c>
      <c r="Q95" s="432"/>
      <c r="R95" s="432"/>
      <c r="S95" s="432" t="s">
        <v>306</v>
      </c>
      <c r="T95" s="432" t="s">
        <v>306</v>
      </c>
      <c r="U95" s="428"/>
      <c r="V95" s="428"/>
      <c r="W95" s="428"/>
      <c r="X95" s="428"/>
      <c r="Y95" s="428">
        <v>4</v>
      </c>
      <c r="Z95" s="428"/>
      <c r="AA95" s="428">
        <f>U95+W95+Y95</f>
        <v>4</v>
      </c>
      <c r="AB95" s="428">
        <f>V95+X95+Z95</f>
        <v>0</v>
      </c>
      <c r="AD95" s="329" t="s">
        <v>404</v>
      </c>
    </row>
    <row r="96" spans="1:30" s="329" customFormat="1" x14ac:dyDescent="0.25">
      <c r="A96" s="423" t="s">
        <v>13</v>
      </c>
      <c r="B96" s="423" t="s">
        <v>14</v>
      </c>
      <c r="C96" s="328" t="s">
        <v>37</v>
      </c>
      <c r="D96" s="424">
        <v>5</v>
      </c>
      <c r="E96" s="330">
        <f t="shared" si="25"/>
        <v>150</v>
      </c>
      <c r="F96" s="330">
        <f t="shared" si="26"/>
        <v>8</v>
      </c>
      <c r="G96" s="330">
        <v>8</v>
      </c>
      <c r="H96" s="330"/>
      <c r="I96" s="330"/>
      <c r="J96" s="330">
        <f t="shared" si="27"/>
        <v>142</v>
      </c>
      <c r="K96" s="424">
        <v>8</v>
      </c>
      <c r="L96" s="330"/>
      <c r="M96" s="424">
        <f t="shared" si="28"/>
        <v>5.3333333333333339</v>
      </c>
      <c r="N96" s="425" t="s">
        <v>55</v>
      </c>
      <c r="O96" s="425"/>
      <c r="P96" s="429">
        <v>2</v>
      </c>
      <c r="Q96" s="432" t="s">
        <v>307</v>
      </c>
      <c r="R96" s="432"/>
      <c r="S96" s="432"/>
      <c r="T96" s="432" t="s">
        <v>307</v>
      </c>
      <c r="U96" s="428">
        <v>8</v>
      </c>
      <c r="V96" s="428"/>
      <c r="W96" s="428"/>
      <c r="X96" s="428"/>
      <c r="Y96" s="428"/>
      <c r="Z96" s="428"/>
      <c r="AA96" s="428">
        <f t="shared" ref="AA96:AB101" si="29">U96+W96+Y96</f>
        <v>8</v>
      </c>
      <c r="AB96" s="428">
        <f t="shared" si="29"/>
        <v>0</v>
      </c>
      <c r="AC96" s="329" t="s">
        <v>416</v>
      </c>
      <c r="AD96" s="329" t="s">
        <v>410</v>
      </c>
    </row>
    <row r="97" spans="1:30" x14ac:dyDescent="0.25">
      <c r="A97" s="45" t="s">
        <v>13</v>
      </c>
      <c r="B97" s="45" t="s">
        <v>14</v>
      </c>
      <c r="C97" s="47" t="s">
        <v>366</v>
      </c>
      <c r="D97" s="153">
        <v>6</v>
      </c>
      <c r="E97" s="154">
        <f t="shared" si="25"/>
        <v>180</v>
      </c>
      <c r="F97" s="154">
        <f t="shared" si="26"/>
        <v>10</v>
      </c>
      <c r="G97" s="154">
        <v>8</v>
      </c>
      <c r="H97" s="154"/>
      <c r="I97" s="154">
        <v>2</v>
      </c>
      <c r="J97" s="154">
        <f t="shared" si="27"/>
        <v>170</v>
      </c>
      <c r="K97" s="153">
        <v>8</v>
      </c>
      <c r="L97" s="153">
        <v>2</v>
      </c>
      <c r="M97" s="153">
        <f t="shared" si="28"/>
        <v>5.5555555555555554</v>
      </c>
      <c r="N97" s="396" t="s">
        <v>55</v>
      </c>
      <c r="O97" s="396"/>
      <c r="P97" s="421">
        <v>2</v>
      </c>
      <c r="Q97" s="417" t="s">
        <v>307</v>
      </c>
      <c r="R97" s="417"/>
      <c r="S97" s="417" t="s">
        <v>312</v>
      </c>
      <c r="T97" s="417" t="s">
        <v>409</v>
      </c>
      <c r="U97" s="44">
        <v>8</v>
      </c>
      <c r="V97" s="44"/>
      <c r="W97" s="44"/>
      <c r="X97" s="44"/>
      <c r="Y97" s="44"/>
      <c r="Z97" s="44">
        <v>2</v>
      </c>
      <c r="AA97" s="415">
        <f t="shared" si="29"/>
        <v>8</v>
      </c>
      <c r="AB97" s="415">
        <f t="shared" si="29"/>
        <v>2</v>
      </c>
      <c r="AD97" s="44" t="s">
        <v>410</v>
      </c>
    </row>
    <row r="98" spans="1:30" x14ac:dyDescent="0.25">
      <c r="A98" s="45" t="s">
        <v>13</v>
      </c>
      <c r="B98" s="45" t="s">
        <v>14</v>
      </c>
      <c r="C98" s="47" t="s">
        <v>60</v>
      </c>
      <c r="D98" s="153">
        <v>4</v>
      </c>
      <c r="E98" s="154">
        <f t="shared" si="25"/>
        <v>120</v>
      </c>
      <c r="F98" s="154">
        <f t="shared" si="26"/>
        <v>10</v>
      </c>
      <c r="G98" s="154">
        <v>8</v>
      </c>
      <c r="H98" s="154"/>
      <c r="I98" s="154">
        <v>2</v>
      </c>
      <c r="J98" s="154">
        <f t="shared" si="27"/>
        <v>110</v>
      </c>
      <c r="K98" s="153">
        <v>8</v>
      </c>
      <c r="L98" s="153">
        <v>2</v>
      </c>
      <c r="M98" s="153">
        <f t="shared" si="28"/>
        <v>8.3333333333333321</v>
      </c>
      <c r="N98" s="396" t="s">
        <v>56</v>
      </c>
      <c r="O98" s="396"/>
      <c r="P98" s="435" t="s">
        <v>463</v>
      </c>
      <c r="Q98" s="417" t="s">
        <v>307</v>
      </c>
      <c r="R98" s="417"/>
      <c r="S98" s="417" t="s">
        <v>312</v>
      </c>
      <c r="T98" s="417" t="s">
        <v>409</v>
      </c>
      <c r="U98" s="44">
        <v>8</v>
      </c>
      <c r="V98" s="44"/>
      <c r="W98" s="44"/>
      <c r="X98" s="44"/>
      <c r="Y98" s="44"/>
      <c r="Z98" s="44">
        <v>2</v>
      </c>
      <c r="AA98" s="415">
        <f t="shared" si="29"/>
        <v>8</v>
      </c>
      <c r="AB98" s="415">
        <f t="shared" si="29"/>
        <v>2</v>
      </c>
      <c r="AD98" s="44" t="s">
        <v>404</v>
      </c>
    </row>
    <row r="99" spans="1:30" x14ac:dyDescent="0.25">
      <c r="A99" s="45" t="s">
        <v>13</v>
      </c>
      <c r="B99" s="45" t="s">
        <v>31</v>
      </c>
      <c r="C99" s="400" t="s">
        <v>417</v>
      </c>
      <c r="D99" s="153">
        <v>5</v>
      </c>
      <c r="E99" s="154">
        <f t="shared" si="25"/>
        <v>150</v>
      </c>
      <c r="F99" s="154">
        <f t="shared" si="26"/>
        <v>10</v>
      </c>
      <c r="G99" s="154">
        <v>8</v>
      </c>
      <c r="H99" s="154"/>
      <c r="I99" s="154">
        <v>2</v>
      </c>
      <c r="J99" s="154">
        <f t="shared" si="27"/>
        <v>140</v>
      </c>
      <c r="K99" s="153">
        <v>8</v>
      </c>
      <c r="L99" s="153">
        <v>2</v>
      </c>
      <c r="M99" s="153">
        <f t="shared" si="28"/>
        <v>6.666666666666667</v>
      </c>
      <c r="N99" s="396" t="s">
        <v>55</v>
      </c>
      <c r="O99" s="396"/>
      <c r="P99" s="421">
        <v>4</v>
      </c>
      <c r="Q99" s="417" t="s">
        <v>307</v>
      </c>
      <c r="R99" s="417"/>
      <c r="S99" s="417" t="s">
        <v>312</v>
      </c>
      <c r="T99" s="417" t="s">
        <v>409</v>
      </c>
      <c r="U99" s="44">
        <v>8</v>
      </c>
      <c r="V99" s="44"/>
      <c r="W99" s="44"/>
      <c r="X99" s="44"/>
      <c r="Y99" s="44"/>
      <c r="Z99" s="44">
        <v>2</v>
      </c>
      <c r="AA99" s="415">
        <f t="shared" si="29"/>
        <v>8</v>
      </c>
      <c r="AB99" s="415">
        <f t="shared" si="29"/>
        <v>2</v>
      </c>
      <c r="AD99" s="44" t="s">
        <v>410</v>
      </c>
    </row>
    <row r="100" spans="1:30" x14ac:dyDescent="0.25">
      <c r="A100" s="45" t="s">
        <v>13</v>
      </c>
      <c r="B100" s="45" t="s">
        <v>14</v>
      </c>
      <c r="C100" s="375" t="s">
        <v>362</v>
      </c>
      <c r="D100" s="153">
        <v>6</v>
      </c>
      <c r="E100" s="154">
        <f t="shared" si="25"/>
        <v>180</v>
      </c>
      <c r="F100" s="154">
        <f t="shared" si="26"/>
        <v>8</v>
      </c>
      <c r="G100" s="154">
        <v>6</v>
      </c>
      <c r="H100" s="154"/>
      <c r="I100" s="154">
        <v>2</v>
      </c>
      <c r="J100" s="154">
        <f t="shared" si="27"/>
        <v>172</v>
      </c>
      <c r="K100" s="153">
        <v>8</v>
      </c>
      <c r="L100" s="153"/>
      <c r="M100" s="153">
        <f t="shared" si="28"/>
        <v>4.4444444444444446</v>
      </c>
      <c r="N100" s="396" t="s">
        <v>55</v>
      </c>
      <c r="O100" s="396"/>
      <c r="P100" s="421">
        <v>2</v>
      </c>
      <c r="Q100" s="417" t="s">
        <v>313</v>
      </c>
      <c r="R100" s="417"/>
      <c r="S100" s="417" t="s">
        <v>314</v>
      </c>
      <c r="T100" s="417" t="s">
        <v>307</v>
      </c>
      <c r="U100" s="44">
        <v>6</v>
      </c>
      <c r="V100" s="44"/>
      <c r="W100" s="44"/>
      <c r="X100" s="44"/>
      <c r="Y100" s="44">
        <v>2</v>
      </c>
      <c r="Z100" s="44"/>
      <c r="AA100" s="415">
        <f t="shared" si="29"/>
        <v>8</v>
      </c>
      <c r="AB100" s="415">
        <f t="shared" si="29"/>
        <v>0</v>
      </c>
      <c r="AD100" s="44" t="s">
        <v>410</v>
      </c>
    </row>
    <row r="101" spans="1:30" s="184" customFormat="1" x14ac:dyDescent="0.25">
      <c r="A101" s="174" t="s">
        <v>13</v>
      </c>
      <c r="B101" s="174" t="s">
        <v>14</v>
      </c>
      <c r="C101" s="113" t="s">
        <v>371</v>
      </c>
      <c r="D101" s="182">
        <v>1</v>
      </c>
      <c r="E101" s="183">
        <f t="shared" si="25"/>
        <v>30</v>
      </c>
      <c r="F101" s="183">
        <f t="shared" si="26"/>
        <v>4</v>
      </c>
      <c r="G101" s="183"/>
      <c r="H101" s="183"/>
      <c r="I101" s="183">
        <v>4</v>
      </c>
      <c r="J101" s="183">
        <f t="shared" si="27"/>
        <v>26</v>
      </c>
      <c r="K101" s="182">
        <v>4</v>
      </c>
      <c r="L101" s="183"/>
      <c r="M101" s="182">
        <f t="shared" si="28"/>
        <v>13.333333333333334</v>
      </c>
      <c r="N101" s="397" t="s">
        <v>55</v>
      </c>
      <c r="O101" s="397"/>
      <c r="P101" s="437">
        <v>3</v>
      </c>
      <c r="S101" s="184" t="s">
        <v>306</v>
      </c>
      <c r="T101" s="184" t="s">
        <v>306</v>
      </c>
      <c r="Y101" s="184">
        <v>4</v>
      </c>
      <c r="AA101" s="374">
        <f t="shared" si="29"/>
        <v>4</v>
      </c>
      <c r="AB101" s="374">
        <f t="shared" si="29"/>
        <v>0</v>
      </c>
      <c r="AD101" s="184" t="s">
        <v>410</v>
      </c>
    </row>
    <row r="102" spans="1:30" ht="15" customHeight="1" x14ac:dyDescent="0.2">
      <c r="C102" s="36" t="s">
        <v>22</v>
      </c>
      <c r="D102" s="398">
        <f t="shared" ref="D102:M102" si="30">SUM(D95:D101)</f>
        <v>30</v>
      </c>
      <c r="E102" s="387">
        <f t="shared" si="30"/>
        <v>900</v>
      </c>
      <c r="F102" s="387">
        <f t="shared" si="30"/>
        <v>54</v>
      </c>
      <c r="G102" s="387">
        <f t="shared" si="30"/>
        <v>38</v>
      </c>
      <c r="H102" s="387">
        <f t="shared" si="30"/>
        <v>0</v>
      </c>
      <c r="I102" s="387">
        <f t="shared" si="30"/>
        <v>16</v>
      </c>
      <c r="J102" s="387">
        <f t="shared" si="30"/>
        <v>846</v>
      </c>
      <c r="K102" s="387">
        <f t="shared" si="30"/>
        <v>48</v>
      </c>
      <c r="L102" s="387">
        <f t="shared" si="30"/>
        <v>6</v>
      </c>
      <c r="M102" s="387">
        <f t="shared" si="30"/>
        <v>48.111111111111114</v>
      </c>
      <c r="N102" s="3"/>
      <c r="O102" s="3"/>
      <c r="P102" s="421"/>
      <c r="Q102" s="44"/>
      <c r="R102" s="44"/>
      <c r="S102" s="44"/>
      <c r="T102" s="44"/>
      <c r="U102" s="44">
        <f t="shared" ref="U102:AB102" si="31">SUM(U95:U101)</f>
        <v>38</v>
      </c>
      <c r="V102" s="44">
        <f t="shared" si="31"/>
        <v>0</v>
      </c>
      <c r="W102" s="44">
        <f t="shared" si="31"/>
        <v>0</v>
      </c>
      <c r="X102" s="44">
        <f t="shared" si="31"/>
        <v>0</v>
      </c>
      <c r="Y102" s="44">
        <f t="shared" si="31"/>
        <v>10</v>
      </c>
      <c r="Z102" s="44">
        <f t="shared" si="31"/>
        <v>6</v>
      </c>
      <c r="AA102" s="44">
        <f t="shared" si="31"/>
        <v>48</v>
      </c>
      <c r="AB102" s="44">
        <f t="shared" si="31"/>
        <v>6</v>
      </c>
    </row>
    <row r="103" spans="1:30" ht="15" customHeight="1" x14ac:dyDescent="0.2">
      <c r="C103" s="2" t="s">
        <v>23</v>
      </c>
      <c r="D103" s="3">
        <f>30-D102</f>
        <v>0</v>
      </c>
      <c r="P103" s="421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30" ht="15" customHeight="1" x14ac:dyDescent="0.2">
      <c r="C104" s="2"/>
      <c r="D104" s="3"/>
      <c r="P104" s="421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30" ht="15" customHeight="1" x14ac:dyDescent="0.2">
      <c r="C105" s="2"/>
      <c r="D105" s="3"/>
      <c r="P105" s="421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30" ht="12.75" x14ac:dyDescent="0.2">
      <c r="C106" s="1" t="s">
        <v>418</v>
      </c>
      <c r="P106" s="421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30" ht="12.75" customHeight="1" x14ac:dyDescent="0.2">
      <c r="C107" s="1421" t="s">
        <v>0</v>
      </c>
      <c r="D107" s="1392" t="s">
        <v>1</v>
      </c>
      <c r="E107" s="1393" t="s">
        <v>2</v>
      </c>
      <c r="F107" s="1393"/>
      <c r="G107" s="1393"/>
      <c r="H107" s="1393"/>
      <c r="I107" s="1393"/>
      <c r="J107" s="1394"/>
      <c r="K107" s="1392" t="s">
        <v>397</v>
      </c>
      <c r="L107" s="1392" t="s">
        <v>398</v>
      </c>
      <c r="M107" s="1392" t="s">
        <v>5</v>
      </c>
      <c r="N107" s="394"/>
      <c r="O107" s="394"/>
      <c r="P107" s="421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</row>
    <row r="108" spans="1:30" ht="12.75" customHeight="1" x14ac:dyDescent="0.2">
      <c r="C108" s="1421"/>
      <c r="D108" s="1392"/>
      <c r="E108" s="1392" t="s">
        <v>6</v>
      </c>
      <c r="F108" s="1395" t="s">
        <v>7</v>
      </c>
      <c r="G108" s="1395"/>
      <c r="H108" s="1395"/>
      <c r="I108" s="1395"/>
      <c r="J108" s="1392" t="s">
        <v>25</v>
      </c>
      <c r="K108" s="1392"/>
      <c r="L108" s="1392"/>
      <c r="M108" s="1392"/>
      <c r="N108" s="394"/>
      <c r="O108" s="394"/>
      <c r="P108" s="421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</row>
    <row r="109" spans="1:30" ht="12.75" customHeight="1" x14ac:dyDescent="0.2">
      <c r="C109" s="1421"/>
      <c r="D109" s="1392"/>
      <c r="E109" s="1394"/>
      <c r="F109" s="1392" t="s">
        <v>9</v>
      </c>
      <c r="G109" s="1393" t="s">
        <v>10</v>
      </c>
      <c r="H109" s="1394"/>
      <c r="I109" s="1394"/>
      <c r="J109" s="1394"/>
      <c r="K109" s="1392"/>
      <c r="L109" s="1392"/>
      <c r="M109" s="1392"/>
      <c r="N109" s="394"/>
      <c r="O109" s="394"/>
      <c r="P109" s="421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</row>
    <row r="110" spans="1:30" ht="12.75" customHeight="1" x14ac:dyDescent="0.2">
      <c r="C110" s="1421"/>
      <c r="D110" s="1392"/>
      <c r="E110" s="1394"/>
      <c r="F110" s="1397"/>
      <c r="G110" s="1392" t="s">
        <v>11</v>
      </c>
      <c r="H110" s="1392" t="s">
        <v>12</v>
      </c>
      <c r="I110" s="1392" t="s">
        <v>13</v>
      </c>
      <c r="J110" s="1394"/>
      <c r="K110" s="1392"/>
      <c r="L110" s="1392"/>
      <c r="M110" s="1392"/>
      <c r="N110" s="394"/>
      <c r="O110" s="394"/>
      <c r="P110" s="421"/>
      <c r="Q110" s="1392" t="s">
        <v>11</v>
      </c>
      <c r="R110" s="1392" t="s">
        <v>12</v>
      </c>
      <c r="S110" s="1392" t="s">
        <v>13</v>
      </c>
      <c r="T110" s="1422" t="s">
        <v>9</v>
      </c>
      <c r="U110" s="1422" t="s">
        <v>399</v>
      </c>
      <c r="V110" s="1422"/>
      <c r="W110" s="1422"/>
      <c r="X110" s="1422"/>
      <c r="Y110" s="1422"/>
      <c r="Z110" s="1422"/>
      <c r="AA110" s="1422"/>
      <c r="AB110" s="1422"/>
    </row>
    <row r="111" spans="1:30" ht="12.75" x14ac:dyDescent="0.2">
      <c r="C111" s="1421"/>
      <c r="D111" s="1392"/>
      <c r="E111" s="1394"/>
      <c r="F111" s="1397"/>
      <c r="G111" s="1392"/>
      <c r="H111" s="1392"/>
      <c r="I111" s="1392"/>
      <c r="J111" s="1394"/>
      <c r="K111" s="1392"/>
      <c r="L111" s="1392"/>
      <c r="M111" s="1392"/>
      <c r="N111" s="394"/>
      <c r="O111" s="394"/>
      <c r="P111" s="421"/>
      <c r="Q111" s="1392"/>
      <c r="R111" s="1392"/>
      <c r="S111" s="1392"/>
      <c r="T111" s="1422"/>
      <c r="U111" s="1422"/>
      <c r="V111" s="1422"/>
      <c r="W111" s="1422"/>
      <c r="X111" s="1422"/>
      <c r="Y111" s="1422"/>
      <c r="Z111" s="1422"/>
      <c r="AA111" s="1422"/>
      <c r="AB111" s="1422"/>
    </row>
    <row r="112" spans="1:30" x14ac:dyDescent="0.25">
      <c r="C112" s="1421"/>
      <c r="D112" s="1392"/>
      <c r="E112" s="1394"/>
      <c r="F112" s="1397"/>
      <c r="G112" s="1392"/>
      <c r="H112" s="1392"/>
      <c r="I112" s="1392"/>
      <c r="J112" s="1394"/>
      <c r="K112" s="1392"/>
      <c r="L112" s="1392"/>
      <c r="M112" s="1392"/>
      <c r="N112" s="394"/>
      <c r="O112" s="394"/>
      <c r="P112" s="421"/>
      <c r="Q112" s="1392"/>
      <c r="R112" s="1392"/>
      <c r="S112" s="1392"/>
      <c r="T112" s="1422"/>
      <c r="U112" s="1422" t="s">
        <v>301</v>
      </c>
      <c r="V112" s="1422"/>
      <c r="W112" s="1422" t="s">
        <v>302</v>
      </c>
      <c r="X112" s="1422"/>
      <c r="Y112" s="1422" t="s">
        <v>303</v>
      </c>
      <c r="Z112" s="1422"/>
      <c r="AA112" s="1423" t="s">
        <v>304</v>
      </c>
      <c r="AB112" s="1424"/>
    </row>
    <row r="113" spans="1:30" x14ac:dyDescent="0.25">
      <c r="C113" s="1421"/>
      <c r="D113" s="1392"/>
      <c r="E113" s="1394"/>
      <c r="F113" s="1397"/>
      <c r="G113" s="1392"/>
      <c r="H113" s="1392"/>
      <c r="I113" s="1392"/>
      <c r="J113" s="1394"/>
      <c r="K113" s="1392"/>
      <c r="L113" s="1392"/>
      <c r="M113" s="1392"/>
      <c r="N113" s="394"/>
      <c r="O113" s="394"/>
      <c r="P113" s="421"/>
      <c r="Q113" s="1392"/>
      <c r="R113" s="1392"/>
      <c r="S113" s="1392"/>
      <c r="T113" s="415"/>
      <c r="U113" s="415" t="s">
        <v>305</v>
      </c>
      <c r="V113" s="415" t="s">
        <v>113</v>
      </c>
      <c r="W113" s="415" t="s">
        <v>305</v>
      </c>
      <c r="X113" s="415" t="s">
        <v>113</v>
      </c>
      <c r="Y113" s="415" t="s">
        <v>305</v>
      </c>
      <c r="Z113" s="415" t="s">
        <v>113</v>
      </c>
      <c r="AA113" s="133" t="s">
        <v>305</v>
      </c>
      <c r="AB113" s="133" t="s">
        <v>113</v>
      </c>
    </row>
    <row r="114" spans="1:30" ht="12.75" x14ac:dyDescent="0.2">
      <c r="A114" s="45" t="s">
        <v>13</v>
      </c>
      <c r="B114" s="45" t="s">
        <v>14</v>
      </c>
      <c r="C114" s="36"/>
      <c r="D114" s="395"/>
      <c r="E114" s="154"/>
      <c r="F114" s="154"/>
      <c r="G114" s="154"/>
      <c r="H114" s="154"/>
      <c r="I114" s="154"/>
      <c r="J114" s="154"/>
      <c r="K114" s="153"/>
      <c r="L114" s="154"/>
      <c r="M114" s="153"/>
      <c r="N114" s="396" t="s">
        <v>55</v>
      </c>
      <c r="O114" s="396"/>
      <c r="P114" s="421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</row>
    <row r="115" spans="1:30" ht="26.25" x14ac:dyDescent="0.25">
      <c r="A115" s="45" t="s">
        <v>16</v>
      </c>
      <c r="B115" s="45" t="s">
        <v>31</v>
      </c>
      <c r="C115" s="47" t="s">
        <v>36</v>
      </c>
      <c r="D115" s="153">
        <v>4</v>
      </c>
      <c r="E115" s="154">
        <f t="shared" ref="E115:E120" si="32">D115*30</f>
        <v>120</v>
      </c>
      <c r="F115" s="154">
        <f t="shared" ref="F115:F120" si="33">G115+H115+I115</f>
        <v>4</v>
      </c>
      <c r="G115" s="154"/>
      <c r="H115" s="154"/>
      <c r="I115" s="154">
        <v>4</v>
      </c>
      <c r="J115" s="154">
        <f t="shared" ref="J115:J120" si="34">E115-F115</f>
        <v>116</v>
      </c>
      <c r="K115" s="153">
        <v>4</v>
      </c>
      <c r="L115" s="154"/>
      <c r="M115" s="153">
        <f t="shared" ref="M115:M120" si="35">F115/E115*100</f>
        <v>3.3333333333333335</v>
      </c>
      <c r="N115" s="396" t="s">
        <v>59</v>
      </c>
      <c r="O115" s="396"/>
      <c r="P115" s="421">
        <v>3</v>
      </c>
      <c r="Q115" s="417"/>
      <c r="R115" s="417"/>
      <c r="S115" s="417" t="s">
        <v>306</v>
      </c>
      <c r="T115" s="417" t="s">
        <v>306</v>
      </c>
      <c r="Y115" s="145">
        <v>4</v>
      </c>
      <c r="AA115" s="415">
        <f>U115+W115+Y115</f>
        <v>4</v>
      </c>
      <c r="AB115" s="415">
        <f>V115+X115+Z115</f>
        <v>0</v>
      </c>
      <c r="AD115" s="44" t="s">
        <v>404</v>
      </c>
    </row>
    <row r="116" spans="1:30" ht="26.25" x14ac:dyDescent="0.25">
      <c r="A116" s="45" t="s">
        <v>13</v>
      </c>
      <c r="B116" s="45" t="s">
        <v>31</v>
      </c>
      <c r="C116" s="47" t="s">
        <v>419</v>
      </c>
      <c r="D116" s="153">
        <v>6.5</v>
      </c>
      <c r="E116" s="154">
        <f t="shared" si="32"/>
        <v>195</v>
      </c>
      <c r="F116" s="154">
        <f t="shared" si="33"/>
        <v>8</v>
      </c>
      <c r="G116" s="154">
        <v>6</v>
      </c>
      <c r="H116" s="154"/>
      <c r="I116" s="154">
        <v>2</v>
      </c>
      <c r="J116" s="154">
        <f t="shared" si="34"/>
        <v>187</v>
      </c>
      <c r="K116" s="153">
        <v>8</v>
      </c>
      <c r="L116" s="154"/>
      <c r="M116" s="153">
        <f t="shared" si="35"/>
        <v>4.1025641025641022</v>
      </c>
      <c r="N116" s="396" t="s">
        <v>55</v>
      </c>
      <c r="O116" s="396"/>
      <c r="P116" s="421">
        <v>4</v>
      </c>
      <c r="Q116" s="417" t="s">
        <v>313</v>
      </c>
      <c r="R116" s="417"/>
      <c r="S116" s="417" t="s">
        <v>314</v>
      </c>
      <c r="T116" s="417" t="s">
        <v>307</v>
      </c>
      <c r="U116" s="44">
        <v>6</v>
      </c>
      <c r="V116" s="44"/>
      <c r="W116" s="44"/>
      <c r="X116" s="44"/>
      <c r="Y116" s="44">
        <v>2</v>
      </c>
      <c r="Z116" s="44"/>
      <c r="AA116" s="415">
        <f t="shared" ref="AA116:AB120" si="36">U116+W116+Y116</f>
        <v>8</v>
      </c>
      <c r="AB116" s="415">
        <f t="shared" si="36"/>
        <v>0</v>
      </c>
      <c r="AD116" s="44" t="s">
        <v>410</v>
      </c>
    </row>
    <row r="117" spans="1:30" s="184" customFormat="1" x14ac:dyDescent="0.25">
      <c r="A117" s="45" t="s">
        <v>13</v>
      </c>
      <c r="B117" s="45" t="s">
        <v>14</v>
      </c>
      <c r="C117" s="47" t="s">
        <v>365</v>
      </c>
      <c r="D117" s="153">
        <v>1.5</v>
      </c>
      <c r="E117" s="154">
        <f t="shared" si="32"/>
        <v>45</v>
      </c>
      <c r="F117" s="154">
        <f t="shared" si="33"/>
        <v>4</v>
      </c>
      <c r="G117" s="154"/>
      <c r="H117" s="154"/>
      <c r="I117" s="154">
        <v>4</v>
      </c>
      <c r="J117" s="154">
        <f t="shared" si="34"/>
        <v>41</v>
      </c>
      <c r="K117" s="153">
        <v>4</v>
      </c>
      <c r="L117" s="154"/>
      <c r="M117" s="153"/>
      <c r="N117" s="396" t="s">
        <v>55</v>
      </c>
      <c r="O117" s="396"/>
      <c r="P117" s="421">
        <v>3</v>
      </c>
      <c r="Q117" s="44"/>
      <c r="R117" s="44"/>
      <c r="S117" s="44" t="s">
        <v>306</v>
      </c>
      <c r="T117" s="44" t="s">
        <v>306</v>
      </c>
      <c r="U117" s="44"/>
      <c r="V117" s="44"/>
      <c r="W117" s="44"/>
      <c r="X117" s="44"/>
      <c r="Y117" s="44">
        <v>4</v>
      </c>
      <c r="Z117" s="44"/>
      <c r="AA117" s="415">
        <f t="shared" si="36"/>
        <v>4</v>
      </c>
      <c r="AB117" s="415">
        <f t="shared" si="36"/>
        <v>0</v>
      </c>
      <c r="AD117" s="44" t="s">
        <v>410</v>
      </c>
    </row>
    <row r="118" spans="1:30" ht="26.25" x14ac:dyDescent="0.25">
      <c r="A118" s="45" t="s">
        <v>13</v>
      </c>
      <c r="B118" s="45" t="s">
        <v>31</v>
      </c>
      <c r="C118" s="375" t="s">
        <v>420</v>
      </c>
      <c r="D118" s="153">
        <v>5</v>
      </c>
      <c r="E118" s="154">
        <f t="shared" si="32"/>
        <v>150</v>
      </c>
      <c r="F118" s="154">
        <f t="shared" si="33"/>
        <v>8</v>
      </c>
      <c r="G118" s="154">
        <v>6</v>
      </c>
      <c r="H118" s="154"/>
      <c r="I118" s="154">
        <v>2</v>
      </c>
      <c r="J118" s="154">
        <f t="shared" si="34"/>
        <v>142</v>
      </c>
      <c r="K118" s="153">
        <v>8</v>
      </c>
      <c r="L118" s="154"/>
      <c r="M118" s="153">
        <f t="shared" si="35"/>
        <v>5.3333333333333339</v>
      </c>
      <c r="N118" s="396" t="s">
        <v>55</v>
      </c>
      <c r="O118" s="396"/>
      <c r="P118" s="421">
        <v>4</v>
      </c>
      <c r="Q118" s="417" t="s">
        <v>313</v>
      </c>
      <c r="R118" s="417"/>
      <c r="S118" s="417" t="s">
        <v>314</v>
      </c>
      <c r="T118" s="417" t="s">
        <v>307</v>
      </c>
      <c r="U118" s="44">
        <v>6</v>
      </c>
      <c r="V118" s="44"/>
      <c r="W118" s="44"/>
      <c r="X118" s="44"/>
      <c r="Y118" s="44">
        <v>2</v>
      </c>
      <c r="Z118" s="44"/>
      <c r="AA118" s="415">
        <f t="shared" si="36"/>
        <v>8</v>
      </c>
      <c r="AB118" s="415">
        <f t="shared" si="36"/>
        <v>0</v>
      </c>
      <c r="AD118" s="44" t="s">
        <v>410</v>
      </c>
    </row>
    <row r="119" spans="1:30" ht="14.25" customHeight="1" x14ac:dyDescent="0.25">
      <c r="A119" s="45" t="s">
        <v>13</v>
      </c>
      <c r="B119" s="45" t="s">
        <v>14</v>
      </c>
      <c r="C119" s="375" t="s">
        <v>367</v>
      </c>
      <c r="D119" s="194">
        <v>6.5</v>
      </c>
      <c r="E119" s="154">
        <f t="shared" si="32"/>
        <v>195</v>
      </c>
      <c r="F119" s="154">
        <f t="shared" si="33"/>
        <v>8</v>
      </c>
      <c r="G119" s="154">
        <v>6</v>
      </c>
      <c r="H119" s="154"/>
      <c r="I119" s="154">
        <v>2</v>
      </c>
      <c r="J119" s="154">
        <f t="shared" si="34"/>
        <v>187</v>
      </c>
      <c r="K119" s="153">
        <v>8</v>
      </c>
      <c r="L119" s="154"/>
      <c r="M119" s="153">
        <f t="shared" si="35"/>
        <v>4.1025641025641022</v>
      </c>
      <c r="N119" s="396" t="s">
        <v>55</v>
      </c>
      <c r="O119" s="396"/>
      <c r="P119" s="421">
        <v>4</v>
      </c>
      <c r="Q119" s="417" t="s">
        <v>313</v>
      </c>
      <c r="R119" s="417"/>
      <c r="S119" s="417" t="s">
        <v>314</v>
      </c>
      <c r="T119" s="417" t="s">
        <v>307</v>
      </c>
      <c r="U119" s="44">
        <v>6</v>
      </c>
      <c r="V119" s="44"/>
      <c r="W119" s="44"/>
      <c r="X119" s="44"/>
      <c r="Y119" s="44">
        <v>2</v>
      </c>
      <c r="Z119" s="44"/>
      <c r="AA119" s="415">
        <f t="shared" si="36"/>
        <v>8</v>
      </c>
      <c r="AB119" s="415">
        <f t="shared" si="36"/>
        <v>0</v>
      </c>
      <c r="AD119" s="44" t="s">
        <v>410</v>
      </c>
    </row>
    <row r="120" spans="1:30" ht="28.5" customHeight="1" x14ac:dyDescent="0.25">
      <c r="A120" s="45" t="s">
        <v>13</v>
      </c>
      <c r="B120" s="45" t="s">
        <v>14</v>
      </c>
      <c r="C120" s="418" t="s">
        <v>421</v>
      </c>
      <c r="D120" s="153">
        <v>6.5</v>
      </c>
      <c r="E120" s="154">
        <f t="shared" si="32"/>
        <v>195</v>
      </c>
      <c r="F120" s="154">
        <f t="shared" si="33"/>
        <v>8</v>
      </c>
      <c r="G120" s="154">
        <v>6</v>
      </c>
      <c r="H120" s="154"/>
      <c r="I120" s="154">
        <v>2</v>
      </c>
      <c r="J120" s="154">
        <f t="shared" si="34"/>
        <v>187</v>
      </c>
      <c r="K120" s="153">
        <v>8</v>
      </c>
      <c r="L120" s="154"/>
      <c r="M120" s="153">
        <f t="shared" si="35"/>
        <v>4.1025641025641022</v>
      </c>
      <c r="N120" s="396" t="s">
        <v>55</v>
      </c>
      <c r="O120" s="396"/>
      <c r="P120" s="421">
        <v>4</v>
      </c>
      <c r="Q120" s="417" t="s">
        <v>313</v>
      </c>
      <c r="R120" s="417"/>
      <c r="S120" s="417" t="s">
        <v>314</v>
      </c>
      <c r="T120" s="417" t="s">
        <v>307</v>
      </c>
      <c r="U120" s="44">
        <v>6</v>
      </c>
      <c r="V120" s="44"/>
      <c r="W120" s="44"/>
      <c r="X120" s="44"/>
      <c r="Y120" s="44">
        <v>2</v>
      </c>
      <c r="Z120" s="44"/>
      <c r="AA120" s="415">
        <f t="shared" si="36"/>
        <v>8</v>
      </c>
      <c r="AB120" s="415">
        <f t="shared" si="36"/>
        <v>0</v>
      </c>
      <c r="AD120" s="44" t="s">
        <v>410</v>
      </c>
    </row>
    <row r="121" spans="1:30" ht="15" customHeight="1" x14ac:dyDescent="0.2">
      <c r="C121" s="36" t="s">
        <v>22</v>
      </c>
      <c r="D121" s="398">
        <f t="shared" ref="D121:K121" si="37">SUM(D114:D120)</f>
        <v>30</v>
      </c>
      <c r="E121" s="387">
        <f t="shared" si="37"/>
        <v>900</v>
      </c>
      <c r="F121" s="387">
        <f t="shared" si="37"/>
        <v>40</v>
      </c>
      <c r="G121" s="387">
        <f t="shared" si="37"/>
        <v>24</v>
      </c>
      <c r="H121" s="387">
        <f t="shared" si="37"/>
        <v>0</v>
      </c>
      <c r="I121" s="387">
        <f t="shared" si="37"/>
        <v>16</v>
      </c>
      <c r="J121" s="387">
        <f t="shared" si="37"/>
        <v>860</v>
      </c>
      <c r="K121" s="387">
        <f t="shared" si="37"/>
        <v>40</v>
      </c>
      <c r="L121" s="387"/>
      <c r="M121" s="387"/>
      <c r="N121" s="3"/>
      <c r="O121" s="3"/>
      <c r="P121" s="421"/>
      <c r="Q121" s="44"/>
      <c r="R121" s="44"/>
      <c r="S121" s="44"/>
      <c r="T121" s="44"/>
      <c r="U121" s="44">
        <f>SUM(U114:U120)</f>
        <v>24</v>
      </c>
      <c r="V121" s="44">
        <f t="shared" ref="V121:AB121" si="38">SUM(V114:V120)</f>
        <v>0</v>
      </c>
      <c r="W121" s="44">
        <f t="shared" si="38"/>
        <v>0</v>
      </c>
      <c r="X121" s="44">
        <f t="shared" si="38"/>
        <v>0</v>
      </c>
      <c r="Y121" s="44">
        <f t="shared" si="38"/>
        <v>16</v>
      </c>
      <c r="Z121" s="44">
        <f t="shared" si="38"/>
        <v>0</v>
      </c>
      <c r="AA121" s="44">
        <f t="shared" si="38"/>
        <v>40</v>
      </c>
      <c r="AB121" s="44">
        <f t="shared" si="38"/>
        <v>0</v>
      </c>
    </row>
    <row r="122" spans="1:30" ht="15" customHeight="1" x14ac:dyDescent="0.2">
      <c r="C122" s="2" t="s">
        <v>23</v>
      </c>
      <c r="D122" s="3">
        <f>30-D121</f>
        <v>0</v>
      </c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421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</row>
    <row r="123" spans="1:30" ht="12.75" x14ac:dyDescent="0.2">
      <c r="C123" s="1" t="s">
        <v>422</v>
      </c>
      <c r="P123" s="421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</row>
    <row r="124" spans="1:30" ht="12.75" customHeight="1" x14ac:dyDescent="0.2">
      <c r="C124" s="1421" t="s">
        <v>0</v>
      </c>
      <c r="D124" s="1392" t="s">
        <v>1</v>
      </c>
      <c r="E124" s="1393" t="s">
        <v>2</v>
      </c>
      <c r="F124" s="1393"/>
      <c r="G124" s="1393"/>
      <c r="H124" s="1393"/>
      <c r="I124" s="1393"/>
      <c r="J124" s="1394"/>
      <c r="K124" s="1392" t="s">
        <v>397</v>
      </c>
      <c r="L124" s="1392" t="s">
        <v>398</v>
      </c>
      <c r="M124" s="1392" t="s">
        <v>5</v>
      </c>
      <c r="N124" s="394"/>
      <c r="O124" s="394"/>
      <c r="P124" s="421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</row>
    <row r="125" spans="1:30" ht="12.75" customHeight="1" x14ac:dyDescent="0.2">
      <c r="C125" s="1421"/>
      <c r="D125" s="1392"/>
      <c r="E125" s="1392" t="s">
        <v>6</v>
      </c>
      <c r="F125" s="1395" t="s">
        <v>7</v>
      </c>
      <c r="G125" s="1395"/>
      <c r="H125" s="1395"/>
      <c r="I125" s="1395"/>
      <c r="J125" s="1392" t="s">
        <v>25</v>
      </c>
      <c r="K125" s="1392"/>
      <c r="L125" s="1392"/>
      <c r="M125" s="1392"/>
      <c r="N125" s="394"/>
      <c r="O125" s="394"/>
      <c r="P125" s="421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</row>
    <row r="126" spans="1:30" ht="12.75" customHeight="1" x14ac:dyDescent="0.2">
      <c r="C126" s="1421"/>
      <c r="D126" s="1392"/>
      <c r="E126" s="1394"/>
      <c r="F126" s="1392" t="s">
        <v>9</v>
      </c>
      <c r="G126" s="1393" t="s">
        <v>10</v>
      </c>
      <c r="H126" s="1394"/>
      <c r="I126" s="1394"/>
      <c r="J126" s="1394"/>
      <c r="K126" s="1392"/>
      <c r="L126" s="1392"/>
      <c r="M126" s="1392"/>
      <c r="N126" s="394"/>
      <c r="O126" s="394"/>
      <c r="P126" s="421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</row>
    <row r="127" spans="1:30" ht="12.75" customHeight="1" x14ac:dyDescent="0.2">
      <c r="C127" s="1421"/>
      <c r="D127" s="1392"/>
      <c r="E127" s="1394"/>
      <c r="F127" s="1397"/>
      <c r="G127" s="1392" t="s">
        <v>11</v>
      </c>
      <c r="H127" s="1392" t="s">
        <v>12</v>
      </c>
      <c r="I127" s="1392" t="s">
        <v>13</v>
      </c>
      <c r="J127" s="1394"/>
      <c r="K127" s="1392"/>
      <c r="L127" s="1392"/>
      <c r="M127" s="1392"/>
      <c r="N127" s="394"/>
      <c r="O127" s="394"/>
      <c r="P127" s="421"/>
      <c r="Q127" s="1392" t="s">
        <v>11</v>
      </c>
      <c r="R127" s="1392" t="s">
        <v>12</v>
      </c>
      <c r="S127" s="1392" t="s">
        <v>13</v>
      </c>
      <c r="T127" s="1422" t="s">
        <v>9</v>
      </c>
      <c r="U127" s="1422" t="s">
        <v>399</v>
      </c>
      <c r="V127" s="1422"/>
      <c r="W127" s="1422"/>
      <c r="X127" s="1422"/>
      <c r="Y127" s="1422"/>
      <c r="Z127" s="1422"/>
      <c r="AA127" s="1422"/>
      <c r="AB127" s="1422"/>
    </row>
    <row r="128" spans="1:30" ht="12.75" x14ac:dyDescent="0.2">
      <c r="C128" s="1421"/>
      <c r="D128" s="1392"/>
      <c r="E128" s="1394"/>
      <c r="F128" s="1397"/>
      <c r="G128" s="1392"/>
      <c r="H128" s="1392"/>
      <c r="I128" s="1392"/>
      <c r="J128" s="1394"/>
      <c r="K128" s="1392"/>
      <c r="L128" s="1392"/>
      <c r="M128" s="1392"/>
      <c r="N128" s="394"/>
      <c r="O128" s="394"/>
      <c r="P128" s="421"/>
      <c r="Q128" s="1392"/>
      <c r="R128" s="1392"/>
      <c r="S128" s="1392"/>
      <c r="T128" s="1422"/>
      <c r="U128" s="1422"/>
      <c r="V128" s="1422"/>
      <c r="W128" s="1422"/>
      <c r="X128" s="1422"/>
      <c r="Y128" s="1422"/>
      <c r="Z128" s="1422"/>
      <c r="AA128" s="1422"/>
      <c r="AB128" s="1422"/>
    </row>
    <row r="129" spans="1:30" x14ac:dyDescent="0.25">
      <c r="C129" s="1421"/>
      <c r="D129" s="1392"/>
      <c r="E129" s="1394"/>
      <c r="F129" s="1397"/>
      <c r="G129" s="1392"/>
      <c r="H129" s="1392"/>
      <c r="I129" s="1392"/>
      <c r="J129" s="1394"/>
      <c r="K129" s="1392"/>
      <c r="L129" s="1392"/>
      <c r="M129" s="1392"/>
      <c r="N129" s="394"/>
      <c r="O129" s="394"/>
      <c r="P129" s="421"/>
      <c r="Q129" s="1392"/>
      <c r="R129" s="1392"/>
      <c r="S129" s="1392"/>
      <c r="T129" s="1422"/>
      <c r="U129" s="1422" t="s">
        <v>301</v>
      </c>
      <c r="V129" s="1422"/>
      <c r="W129" s="1422" t="s">
        <v>302</v>
      </c>
      <c r="X129" s="1422"/>
      <c r="Y129" s="1422" t="s">
        <v>303</v>
      </c>
      <c r="Z129" s="1422"/>
      <c r="AA129" s="1423" t="s">
        <v>304</v>
      </c>
      <c r="AB129" s="1424"/>
    </row>
    <row r="130" spans="1:30" ht="27" customHeight="1" x14ac:dyDescent="0.25">
      <c r="C130" s="1421"/>
      <c r="D130" s="1392"/>
      <c r="E130" s="1394"/>
      <c r="F130" s="1397"/>
      <c r="G130" s="1392"/>
      <c r="H130" s="1392"/>
      <c r="I130" s="1392"/>
      <c r="J130" s="1394"/>
      <c r="K130" s="1392"/>
      <c r="L130" s="1392"/>
      <c r="M130" s="1392"/>
      <c r="N130" s="394"/>
      <c r="O130" s="394"/>
      <c r="P130" s="421"/>
      <c r="Q130" s="1392"/>
      <c r="R130" s="1392"/>
      <c r="S130" s="1392"/>
      <c r="T130" s="415"/>
      <c r="U130" s="415" t="s">
        <v>305</v>
      </c>
      <c r="V130" s="415" t="s">
        <v>113</v>
      </c>
      <c r="W130" s="415" t="s">
        <v>305</v>
      </c>
      <c r="X130" s="415" t="s">
        <v>113</v>
      </c>
      <c r="Y130" s="415" t="s">
        <v>305</v>
      </c>
      <c r="Z130" s="415" t="s">
        <v>113</v>
      </c>
      <c r="AA130" s="133" t="s">
        <v>305</v>
      </c>
      <c r="AB130" s="133" t="s">
        <v>113</v>
      </c>
    </row>
    <row r="131" spans="1:30" s="184" customFormat="1" ht="26.25" x14ac:dyDescent="0.25">
      <c r="A131" s="45" t="s">
        <v>16</v>
      </c>
      <c r="B131" s="45" t="s">
        <v>31</v>
      </c>
      <c r="C131" s="47" t="s">
        <v>81</v>
      </c>
      <c r="D131" s="395">
        <v>3</v>
      </c>
      <c r="E131" s="154">
        <f>D131*30</f>
        <v>90</v>
      </c>
      <c r="F131" s="154">
        <f>G131+H131+I131</f>
        <v>4</v>
      </c>
      <c r="G131" s="154"/>
      <c r="H131" s="154"/>
      <c r="I131" s="154">
        <v>4</v>
      </c>
      <c r="J131" s="154">
        <f>E131-F131</f>
        <v>86</v>
      </c>
      <c r="K131" s="153">
        <v>4</v>
      </c>
      <c r="L131" s="154"/>
      <c r="M131" s="153">
        <f>F131/E131*100</f>
        <v>4.4444444444444446</v>
      </c>
      <c r="N131" s="396" t="s">
        <v>59</v>
      </c>
      <c r="O131" s="396"/>
      <c r="P131" s="421">
        <v>5</v>
      </c>
      <c r="Q131" s="417"/>
      <c r="R131" s="417"/>
      <c r="S131" s="417" t="s">
        <v>306</v>
      </c>
      <c r="T131" s="417" t="s">
        <v>306</v>
      </c>
      <c r="U131" s="145"/>
      <c r="V131" s="145"/>
      <c r="W131" s="145"/>
      <c r="X131" s="145"/>
      <c r="Y131" s="145">
        <v>4</v>
      </c>
      <c r="Z131" s="145"/>
      <c r="AA131" s="415">
        <f>U131+W131+Y131</f>
        <v>4</v>
      </c>
      <c r="AB131" s="415">
        <f>V131+X131+Z131</f>
        <v>0</v>
      </c>
      <c r="AD131" s="184" t="s">
        <v>400</v>
      </c>
    </row>
    <row r="132" spans="1:30" s="184" customFormat="1" x14ac:dyDescent="0.25">
      <c r="A132" s="45" t="s">
        <v>13</v>
      </c>
      <c r="B132" s="45" t="s">
        <v>14</v>
      </c>
      <c r="C132" s="47" t="s">
        <v>369</v>
      </c>
      <c r="D132" s="153">
        <v>5</v>
      </c>
      <c r="E132" s="154">
        <f t="shared" ref="E132:E137" si="39">D132*30</f>
        <v>150</v>
      </c>
      <c r="F132" s="154">
        <f t="shared" ref="F132:F137" si="40">G132+H132+I132</f>
        <v>8</v>
      </c>
      <c r="G132" s="154">
        <v>6</v>
      </c>
      <c r="H132" s="154"/>
      <c r="I132" s="154">
        <v>2</v>
      </c>
      <c r="J132" s="154">
        <f t="shared" ref="J132:J137" si="41">E132-F132</f>
        <v>142</v>
      </c>
      <c r="K132" s="153">
        <v>8</v>
      </c>
      <c r="L132" s="154"/>
      <c r="M132" s="153">
        <f t="shared" ref="M132:M137" si="42">F132/E132*100</f>
        <v>5.3333333333333339</v>
      </c>
      <c r="N132" s="396" t="s">
        <v>55</v>
      </c>
      <c r="O132" s="396"/>
      <c r="P132" s="421">
        <v>3</v>
      </c>
      <c r="Q132" s="417" t="s">
        <v>313</v>
      </c>
      <c r="R132" s="417"/>
      <c r="S132" s="417" t="s">
        <v>314</v>
      </c>
      <c r="T132" s="417" t="s">
        <v>307</v>
      </c>
      <c r="U132" s="44">
        <v>6</v>
      </c>
      <c r="V132" s="44"/>
      <c r="W132" s="44"/>
      <c r="X132" s="44"/>
      <c r="Y132" s="44">
        <v>2</v>
      </c>
      <c r="Z132" s="44"/>
      <c r="AA132" s="415">
        <f t="shared" ref="AA132:AB137" si="43">U132+W132+Y132</f>
        <v>8</v>
      </c>
      <c r="AB132" s="415">
        <f t="shared" si="43"/>
        <v>0</v>
      </c>
      <c r="AD132" s="184" t="s">
        <v>410</v>
      </c>
    </row>
    <row r="133" spans="1:30" s="184" customFormat="1" ht="25.5" customHeight="1" x14ac:dyDescent="0.25">
      <c r="A133" s="45" t="s">
        <v>13</v>
      </c>
      <c r="B133" s="45" t="s">
        <v>31</v>
      </c>
      <c r="C133" s="375" t="s">
        <v>423</v>
      </c>
      <c r="D133" s="153">
        <v>5</v>
      </c>
      <c r="E133" s="154">
        <f t="shared" si="39"/>
        <v>150</v>
      </c>
      <c r="F133" s="154">
        <f t="shared" si="40"/>
        <v>8</v>
      </c>
      <c r="G133" s="154">
        <v>6</v>
      </c>
      <c r="H133" s="154"/>
      <c r="I133" s="154">
        <v>2</v>
      </c>
      <c r="J133" s="154">
        <f t="shared" si="41"/>
        <v>142</v>
      </c>
      <c r="K133" s="153">
        <v>8</v>
      </c>
      <c r="L133" s="154">
        <v>0</v>
      </c>
      <c r="M133" s="153">
        <f t="shared" si="42"/>
        <v>5.3333333333333339</v>
      </c>
      <c r="N133" s="396" t="s">
        <v>55</v>
      </c>
      <c r="O133" s="396"/>
      <c r="P133" s="421">
        <v>3</v>
      </c>
      <c r="Q133" s="417" t="s">
        <v>313</v>
      </c>
      <c r="R133" s="417"/>
      <c r="S133" s="417" t="s">
        <v>314</v>
      </c>
      <c r="T133" s="417" t="s">
        <v>307</v>
      </c>
      <c r="U133" s="44">
        <v>6</v>
      </c>
      <c r="V133" s="44"/>
      <c r="W133" s="44"/>
      <c r="X133" s="44"/>
      <c r="Y133" s="44">
        <v>2</v>
      </c>
      <c r="Z133" s="44"/>
      <c r="AA133" s="415">
        <f t="shared" si="43"/>
        <v>8</v>
      </c>
      <c r="AB133" s="415">
        <f t="shared" si="43"/>
        <v>0</v>
      </c>
      <c r="AD133" s="184" t="s">
        <v>410</v>
      </c>
    </row>
    <row r="134" spans="1:30" s="184" customFormat="1" ht="15" customHeight="1" x14ac:dyDescent="0.25">
      <c r="A134" s="45" t="s">
        <v>13</v>
      </c>
      <c r="B134" s="45" t="s">
        <v>31</v>
      </c>
      <c r="C134" s="164" t="s">
        <v>424</v>
      </c>
      <c r="D134" s="153">
        <v>5</v>
      </c>
      <c r="E134" s="154">
        <f t="shared" si="39"/>
        <v>150</v>
      </c>
      <c r="F134" s="154">
        <f t="shared" si="40"/>
        <v>4</v>
      </c>
      <c r="G134" s="154">
        <v>4</v>
      </c>
      <c r="H134" s="154"/>
      <c r="I134" s="154"/>
      <c r="J134" s="154">
        <f t="shared" si="41"/>
        <v>146</v>
      </c>
      <c r="K134" s="153">
        <v>4</v>
      </c>
      <c r="L134" s="154">
        <v>0</v>
      </c>
      <c r="M134" s="153">
        <f t="shared" si="42"/>
        <v>2.666666666666667</v>
      </c>
      <c r="N134" s="396" t="s">
        <v>55</v>
      </c>
      <c r="O134" s="396"/>
      <c r="P134" s="421">
        <v>5</v>
      </c>
      <c r="Q134" s="44" t="s">
        <v>306</v>
      </c>
      <c r="R134" s="44"/>
      <c r="S134" s="44"/>
      <c r="T134" s="44" t="s">
        <v>306</v>
      </c>
      <c r="U134" s="44">
        <v>4</v>
      </c>
      <c r="V134" s="44"/>
      <c r="W134" s="44"/>
      <c r="X134" s="44"/>
      <c r="Y134" s="44"/>
      <c r="Z134" s="44"/>
      <c r="AA134" s="415">
        <f t="shared" si="43"/>
        <v>4</v>
      </c>
      <c r="AB134" s="415">
        <f t="shared" si="43"/>
        <v>0</v>
      </c>
      <c r="AD134" s="184" t="s">
        <v>410</v>
      </c>
    </row>
    <row r="135" spans="1:30" s="184" customFormat="1" ht="39" x14ac:dyDescent="0.25">
      <c r="A135" s="45" t="s">
        <v>13</v>
      </c>
      <c r="B135" s="45" t="s">
        <v>31</v>
      </c>
      <c r="C135" s="47" t="s">
        <v>425</v>
      </c>
      <c r="D135" s="153">
        <v>5</v>
      </c>
      <c r="E135" s="154">
        <f t="shared" si="39"/>
        <v>150</v>
      </c>
      <c r="F135" s="154">
        <f t="shared" si="40"/>
        <v>4</v>
      </c>
      <c r="G135" s="154">
        <v>4</v>
      </c>
      <c r="H135" s="154"/>
      <c r="I135" s="154"/>
      <c r="J135" s="154">
        <f t="shared" si="41"/>
        <v>146</v>
      </c>
      <c r="K135" s="153">
        <v>4</v>
      </c>
      <c r="L135" s="154">
        <v>0</v>
      </c>
      <c r="M135" s="153">
        <f t="shared" si="42"/>
        <v>2.666666666666667</v>
      </c>
      <c r="N135" s="396" t="s">
        <v>55</v>
      </c>
      <c r="O135" s="396"/>
      <c r="P135" s="421">
        <v>5</v>
      </c>
      <c r="Q135" s="44" t="s">
        <v>306</v>
      </c>
      <c r="R135" s="44"/>
      <c r="S135" s="44"/>
      <c r="T135" s="44" t="s">
        <v>306</v>
      </c>
      <c r="U135" s="44">
        <v>4</v>
      </c>
      <c r="V135" s="44"/>
      <c r="W135" s="44"/>
      <c r="X135" s="44"/>
      <c r="Y135" s="44"/>
      <c r="Z135" s="44"/>
      <c r="AA135" s="415">
        <f t="shared" si="43"/>
        <v>4</v>
      </c>
      <c r="AB135" s="415">
        <f t="shared" si="43"/>
        <v>0</v>
      </c>
      <c r="AD135" s="184" t="s">
        <v>410</v>
      </c>
    </row>
    <row r="136" spans="1:30" s="184" customFormat="1" ht="15" customHeight="1" x14ac:dyDescent="0.25">
      <c r="A136" s="45" t="s">
        <v>16</v>
      </c>
      <c r="B136" s="45" t="s">
        <v>14</v>
      </c>
      <c r="C136" s="375" t="s">
        <v>39</v>
      </c>
      <c r="D136" s="153">
        <v>3</v>
      </c>
      <c r="E136" s="154">
        <f t="shared" si="39"/>
        <v>90</v>
      </c>
      <c r="F136" s="154">
        <f t="shared" si="40"/>
        <v>8</v>
      </c>
      <c r="G136" s="154">
        <v>8</v>
      </c>
      <c r="H136" s="154"/>
      <c r="I136" s="154">
        <v>0</v>
      </c>
      <c r="J136" s="154">
        <f t="shared" si="41"/>
        <v>82</v>
      </c>
      <c r="K136" s="153">
        <v>4</v>
      </c>
      <c r="L136" s="154">
        <v>4</v>
      </c>
      <c r="M136" s="153">
        <f t="shared" si="42"/>
        <v>8.8888888888888893</v>
      </c>
      <c r="N136" s="396" t="s">
        <v>59</v>
      </c>
      <c r="O136" s="396"/>
      <c r="P136" s="421">
        <v>5</v>
      </c>
      <c r="Q136" s="417" t="s">
        <v>309</v>
      </c>
      <c r="R136" s="417"/>
      <c r="S136" s="417"/>
      <c r="T136" s="419" t="s">
        <v>309</v>
      </c>
      <c r="U136" s="145">
        <v>4</v>
      </c>
      <c r="V136" s="145">
        <v>4</v>
      </c>
      <c r="W136" s="145"/>
      <c r="X136" s="145"/>
      <c r="Y136" s="145"/>
      <c r="Z136" s="145"/>
      <c r="AA136" s="415">
        <f t="shared" si="43"/>
        <v>4</v>
      </c>
      <c r="AB136" s="415">
        <f t="shared" si="43"/>
        <v>4</v>
      </c>
      <c r="AD136" s="184" t="s">
        <v>426</v>
      </c>
    </row>
    <row r="137" spans="1:30" s="184" customFormat="1" ht="24.75" customHeight="1" x14ac:dyDescent="0.25">
      <c r="A137" s="45" t="s">
        <v>13</v>
      </c>
      <c r="B137" s="45" t="s">
        <v>31</v>
      </c>
      <c r="C137" s="47" t="s">
        <v>427</v>
      </c>
      <c r="D137" s="153">
        <v>4</v>
      </c>
      <c r="E137" s="154">
        <f t="shared" si="39"/>
        <v>120</v>
      </c>
      <c r="F137" s="154">
        <f t="shared" si="40"/>
        <v>4</v>
      </c>
      <c r="G137" s="154">
        <v>4</v>
      </c>
      <c r="H137" s="154"/>
      <c r="I137" s="154">
        <v>0</v>
      </c>
      <c r="J137" s="154">
        <f t="shared" si="41"/>
        <v>116</v>
      </c>
      <c r="K137" s="153">
        <v>4</v>
      </c>
      <c r="L137" s="154">
        <v>0</v>
      </c>
      <c r="M137" s="153">
        <f t="shared" si="42"/>
        <v>3.3333333333333335</v>
      </c>
      <c r="N137" s="396" t="s">
        <v>55</v>
      </c>
      <c r="O137" s="396"/>
      <c r="P137" s="421">
        <v>5</v>
      </c>
      <c r="Q137" s="44" t="s">
        <v>306</v>
      </c>
      <c r="R137" s="44"/>
      <c r="S137" s="44"/>
      <c r="T137" s="44" t="s">
        <v>306</v>
      </c>
      <c r="U137" s="44">
        <v>4</v>
      </c>
      <c r="V137" s="44"/>
      <c r="W137" s="44"/>
      <c r="X137" s="44"/>
      <c r="Y137" s="44"/>
      <c r="Z137" s="44"/>
      <c r="AA137" s="415">
        <f t="shared" si="43"/>
        <v>4</v>
      </c>
      <c r="AB137" s="415">
        <f t="shared" si="43"/>
        <v>0</v>
      </c>
      <c r="AD137" s="184" t="s">
        <v>410</v>
      </c>
    </row>
    <row r="138" spans="1:30" s="184" customFormat="1" ht="15" customHeight="1" x14ac:dyDescent="0.2">
      <c r="A138" s="45"/>
      <c r="B138" s="45"/>
      <c r="C138" s="36" t="s">
        <v>22</v>
      </c>
      <c r="D138" s="398">
        <f t="shared" ref="D138:M138" si="44">SUM(D131:D137)</f>
        <v>30</v>
      </c>
      <c r="E138" s="387">
        <f t="shared" si="44"/>
        <v>900</v>
      </c>
      <c r="F138" s="387">
        <f t="shared" si="44"/>
        <v>40</v>
      </c>
      <c r="G138" s="387">
        <f t="shared" si="44"/>
        <v>32</v>
      </c>
      <c r="H138" s="387">
        <f t="shared" si="44"/>
        <v>0</v>
      </c>
      <c r="I138" s="387">
        <f t="shared" si="44"/>
        <v>8</v>
      </c>
      <c r="J138" s="387">
        <f t="shared" si="44"/>
        <v>860</v>
      </c>
      <c r="K138" s="387">
        <f t="shared" si="44"/>
        <v>36</v>
      </c>
      <c r="L138" s="387">
        <f t="shared" si="44"/>
        <v>4</v>
      </c>
      <c r="M138" s="387">
        <f t="shared" si="44"/>
        <v>32.666666666666671</v>
      </c>
      <c r="N138" s="3"/>
      <c r="O138" s="3"/>
      <c r="P138" s="421"/>
      <c r="Q138" s="44"/>
      <c r="R138" s="44"/>
      <c r="S138" s="44"/>
      <c r="T138" s="44"/>
      <c r="U138" s="44">
        <f t="shared" ref="U138:AB138" si="45">SUM(U131:U137)</f>
        <v>28</v>
      </c>
      <c r="V138" s="44">
        <f t="shared" si="45"/>
        <v>4</v>
      </c>
      <c r="W138" s="44">
        <f t="shared" si="45"/>
        <v>0</v>
      </c>
      <c r="X138" s="44">
        <f t="shared" si="45"/>
        <v>0</v>
      </c>
      <c r="Y138" s="44">
        <f t="shared" si="45"/>
        <v>8</v>
      </c>
      <c r="Z138" s="44">
        <f t="shared" si="45"/>
        <v>0</v>
      </c>
      <c r="AA138" s="44">
        <f t="shared" si="45"/>
        <v>36</v>
      </c>
      <c r="AB138" s="44">
        <f t="shared" si="45"/>
        <v>4</v>
      </c>
    </row>
    <row r="139" spans="1:30" ht="15" customHeight="1" x14ac:dyDescent="0.2">
      <c r="C139" s="2" t="s">
        <v>23</v>
      </c>
      <c r="D139" s="3">
        <f>30-D138</f>
        <v>0</v>
      </c>
      <c r="P139" s="421"/>
      <c r="Q139" s="44"/>
      <c r="R139" s="44"/>
      <c r="S139" s="44"/>
      <c r="T139" s="44"/>
      <c r="U139" s="44"/>
      <c r="V139" s="44"/>
      <c r="W139" s="44"/>
      <c r="X139" s="44"/>
      <c r="Y139" s="44"/>
      <c r="Z139" s="44"/>
      <c r="AA139" s="44"/>
      <c r="AB139" s="44"/>
    </row>
    <row r="140" spans="1:30" ht="12.75" x14ac:dyDescent="0.2">
      <c r="C140" s="1" t="s">
        <v>428</v>
      </c>
      <c r="P140" s="421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</row>
    <row r="141" spans="1:30" ht="12.75" customHeight="1" x14ac:dyDescent="0.2">
      <c r="C141" s="1421" t="s">
        <v>0</v>
      </c>
      <c r="D141" s="1392" t="s">
        <v>1</v>
      </c>
      <c r="E141" s="1393" t="s">
        <v>2</v>
      </c>
      <c r="F141" s="1393"/>
      <c r="G141" s="1393"/>
      <c r="H141" s="1393"/>
      <c r="I141" s="1393"/>
      <c r="J141" s="1394"/>
      <c r="K141" s="1392" t="s">
        <v>397</v>
      </c>
      <c r="L141" s="1392" t="s">
        <v>398</v>
      </c>
      <c r="M141" s="1392" t="s">
        <v>5</v>
      </c>
      <c r="N141" s="394"/>
      <c r="O141" s="394"/>
      <c r="P141" s="421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</row>
    <row r="142" spans="1:30" ht="12.75" customHeight="1" x14ac:dyDescent="0.2">
      <c r="C142" s="1421"/>
      <c r="D142" s="1392"/>
      <c r="E142" s="1392" t="s">
        <v>6</v>
      </c>
      <c r="F142" s="1395" t="s">
        <v>7</v>
      </c>
      <c r="G142" s="1395"/>
      <c r="H142" s="1395"/>
      <c r="I142" s="1395"/>
      <c r="J142" s="1392" t="s">
        <v>25</v>
      </c>
      <c r="K142" s="1392"/>
      <c r="L142" s="1392"/>
      <c r="M142" s="1392"/>
      <c r="N142" s="394"/>
      <c r="O142" s="394"/>
      <c r="P142" s="421"/>
      <c r="Q142" s="44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</row>
    <row r="143" spans="1:30" ht="12.75" customHeight="1" x14ac:dyDescent="0.2">
      <c r="C143" s="1421"/>
      <c r="D143" s="1392"/>
      <c r="E143" s="1394"/>
      <c r="F143" s="1392" t="s">
        <v>9</v>
      </c>
      <c r="G143" s="1393" t="s">
        <v>10</v>
      </c>
      <c r="H143" s="1394"/>
      <c r="I143" s="1394"/>
      <c r="J143" s="1394"/>
      <c r="K143" s="1392"/>
      <c r="L143" s="1392"/>
      <c r="M143" s="1392"/>
      <c r="N143" s="394"/>
      <c r="O143" s="394"/>
      <c r="P143" s="421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</row>
    <row r="144" spans="1:30" ht="7.5" customHeight="1" x14ac:dyDescent="0.2">
      <c r="C144" s="1421"/>
      <c r="D144" s="1392"/>
      <c r="E144" s="1394"/>
      <c r="F144" s="1397"/>
      <c r="G144" s="1392" t="s">
        <v>11</v>
      </c>
      <c r="H144" s="1392" t="s">
        <v>12</v>
      </c>
      <c r="I144" s="1392" t="s">
        <v>13</v>
      </c>
      <c r="J144" s="1394"/>
      <c r="K144" s="1392"/>
      <c r="L144" s="1392"/>
      <c r="M144" s="1392"/>
      <c r="N144" s="394"/>
      <c r="O144" s="394"/>
      <c r="P144" s="421"/>
      <c r="Q144" s="1392" t="s">
        <v>11</v>
      </c>
      <c r="R144" s="1392" t="s">
        <v>12</v>
      </c>
      <c r="S144" s="1392" t="s">
        <v>13</v>
      </c>
      <c r="T144" s="1422" t="s">
        <v>9</v>
      </c>
      <c r="U144" s="1422" t="s">
        <v>399</v>
      </c>
      <c r="V144" s="1422"/>
      <c r="W144" s="1422"/>
      <c r="X144" s="1422"/>
      <c r="Y144" s="1422"/>
      <c r="Z144" s="1422"/>
      <c r="AA144" s="1422"/>
      <c r="AB144" s="1422"/>
    </row>
    <row r="145" spans="1:30" ht="7.5" customHeight="1" x14ac:dyDescent="0.2">
      <c r="C145" s="1421"/>
      <c r="D145" s="1392"/>
      <c r="E145" s="1394"/>
      <c r="F145" s="1397"/>
      <c r="G145" s="1392"/>
      <c r="H145" s="1392"/>
      <c r="I145" s="1392"/>
      <c r="J145" s="1394"/>
      <c r="K145" s="1392"/>
      <c r="L145" s="1392"/>
      <c r="M145" s="1392"/>
      <c r="N145" s="394"/>
      <c r="O145" s="394"/>
      <c r="P145" s="421"/>
      <c r="Q145" s="1392"/>
      <c r="R145" s="1392"/>
      <c r="S145" s="1392"/>
      <c r="T145" s="1422"/>
      <c r="U145" s="1422"/>
      <c r="V145" s="1422"/>
      <c r="W145" s="1422"/>
      <c r="X145" s="1422"/>
      <c r="Y145" s="1422"/>
      <c r="Z145" s="1422"/>
      <c r="AA145" s="1422"/>
      <c r="AB145" s="1422"/>
    </row>
    <row r="146" spans="1:30" ht="7.5" customHeight="1" x14ac:dyDescent="0.25">
      <c r="C146" s="1421"/>
      <c r="D146" s="1392"/>
      <c r="E146" s="1394"/>
      <c r="F146" s="1397"/>
      <c r="G146" s="1392"/>
      <c r="H146" s="1392"/>
      <c r="I146" s="1392"/>
      <c r="J146" s="1394"/>
      <c r="K146" s="1392"/>
      <c r="L146" s="1392"/>
      <c r="M146" s="1392"/>
      <c r="N146" s="394"/>
      <c r="O146" s="394"/>
      <c r="P146" s="421"/>
      <c r="Q146" s="1392"/>
      <c r="R146" s="1392"/>
      <c r="S146" s="1392"/>
      <c r="T146" s="1422"/>
      <c r="U146" s="1422" t="s">
        <v>301</v>
      </c>
      <c r="V146" s="1422"/>
      <c r="W146" s="1422" t="s">
        <v>302</v>
      </c>
      <c r="X146" s="1422"/>
      <c r="Y146" s="1422" t="s">
        <v>303</v>
      </c>
      <c r="Z146" s="1422"/>
      <c r="AA146" s="1423" t="s">
        <v>304</v>
      </c>
      <c r="AB146" s="1424"/>
    </row>
    <row r="147" spans="1:30" ht="36" customHeight="1" x14ac:dyDescent="0.25">
      <c r="C147" s="1421"/>
      <c r="D147" s="1392"/>
      <c r="E147" s="1394"/>
      <c r="F147" s="1397"/>
      <c r="G147" s="1392"/>
      <c r="H147" s="1392"/>
      <c r="I147" s="1392"/>
      <c r="J147" s="1394"/>
      <c r="K147" s="1392"/>
      <c r="L147" s="1392"/>
      <c r="M147" s="1392"/>
      <c r="N147" s="394"/>
      <c r="O147" s="394"/>
      <c r="P147" s="421"/>
      <c r="Q147" s="1392"/>
      <c r="R147" s="1392"/>
      <c r="S147" s="1392"/>
      <c r="T147" s="415"/>
      <c r="U147" s="415" t="s">
        <v>305</v>
      </c>
      <c r="V147" s="415" t="s">
        <v>113</v>
      </c>
      <c r="W147" s="415" t="s">
        <v>305</v>
      </c>
      <c r="X147" s="415" t="s">
        <v>113</v>
      </c>
      <c r="Y147" s="415" t="s">
        <v>305</v>
      </c>
      <c r="Z147" s="415" t="s">
        <v>113</v>
      </c>
      <c r="AA147" s="133" t="s">
        <v>305</v>
      </c>
      <c r="AB147" s="133" t="s">
        <v>113</v>
      </c>
    </row>
    <row r="148" spans="1:30" x14ac:dyDescent="0.25">
      <c r="A148" s="45" t="s">
        <v>13</v>
      </c>
      <c r="B148" s="45" t="s">
        <v>14</v>
      </c>
      <c r="C148" s="36"/>
      <c r="D148" s="395"/>
      <c r="E148" s="154"/>
      <c r="F148" s="154"/>
      <c r="G148" s="154"/>
      <c r="H148" s="154"/>
      <c r="I148" s="154"/>
      <c r="J148" s="154"/>
      <c r="K148" s="153"/>
      <c r="L148" s="154"/>
      <c r="M148" s="153"/>
      <c r="N148" s="396" t="s">
        <v>55</v>
      </c>
      <c r="O148" s="396"/>
      <c r="P148" s="421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15">
        <f>U148+W148+Y148</f>
        <v>0</v>
      </c>
      <c r="AB148" s="415">
        <f>V148+X148+Z148</f>
        <v>0</v>
      </c>
    </row>
    <row r="149" spans="1:30" s="184" customFormat="1" x14ac:dyDescent="0.25">
      <c r="A149" s="45" t="s">
        <v>13</v>
      </c>
      <c r="B149" s="45" t="s">
        <v>14</v>
      </c>
      <c r="C149" s="113" t="s">
        <v>43</v>
      </c>
      <c r="D149" s="153">
        <v>15</v>
      </c>
      <c r="E149" s="154">
        <f t="shared" ref="E149:E155" si="46">D149*30</f>
        <v>450</v>
      </c>
      <c r="F149" s="154">
        <f t="shared" ref="F149:F155" si="47">G149+H149+I149</f>
        <v>0</v>
      </c>
      <c r="G149" s="154"/>
      <c r="H149" s="154"/>
      <c r="I149" s="154"/>
      <c r="J149" s="154">
        <f t="shared" ref="J149:J155" si="48">E149-F149</f>
        <v>450</v>
      </c>
      <c r="K149" s="153">
        <f>F149/13</f>
        <v>0</v>
      </c>
      <c r="L149" s="154"/>
      <c r="M149" s="153">
        <f t="shared" ref="M149:M155" si="49">F149/E149*100</f>
        <v>0</v>
      </c>
      <c r="N149" s="396" t="s">
        <v>55</v>
      </c>
      <c r="O149" s="396"/>
      <c r="P149" s="421">
        <v>6</v>
      </c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15">
        <f t="shared" ref="AA149:AB155" si="50">U149+W149+Y149</f>
        <v>0</v>
      </c>
      <c r="AB149" s="415">
        <f t="shared" si="50"/>
        <v>0</v>
      </c>
    </row>
    <row r="150" spans="1:30" s="184" customFormat="1" x14ac:dyDescent="0.25">
      <c r="A150" s="45" t="s">
        <v>13</v>
      </c>
      <c r="B150" s="45" t="s">
        <v>14</v>
      </c>
      <c r="C150" s="113" t="s">
        <v>40</v>
      </c>
      <c r="D150" s="153">
        <v>3</v>
      </c>
      <c r="E150" s="154">
        <f t="shared" si="46"/>
        <v>90</v>
      </c>
      <c r="F150" s="154">
        <f t="shared" si="47"/>
        <v>0</v>
      </c>
      <c r="G150" s="154"/>
      <c r="H150" s="154"/>
      <c r="I150" s="154"/>
      <c r="J150" s="154">
        <f t="shared" si="48"/>
        <v>90</v>
      </c>
      <c r="K150" s="153">
        <f>F150/13</f>
        <v>0</v>
      </c>
      <c r="L150" s="154"/>
      <c r="M150" s="153">
        <f t="shared" si="49"/>
        <v>0</v>
      </c>
      <c r="N150" s="396" t="s">
        <v>55</v>
      </c>
      <c r="O150" s="396"/>
      <c r="P150" s="421">
        <v>6</v>
      </c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15">
        <f t="shared" si="50"/>
        <v>0</v>
      </c>
      <c r="AB150" s="415">
        <f t="shared" si="50"/>
        <v>0</v>
      </c>
    </row>
    <row r="151" spans="1:30" s="184" customFormat="1" ht="26.25" x14ac:dyDescent="0.25">
      <c r="A151" s="45" t="s">
        <v>16</v>
      </c>
      <c r="B151" s="45" t="s">
        <v>31</v>
      </c>
      <c r="C151" s="113" t="s">
        <v>429</v>
      </c>
      <c r="D151" s="153">
        <v>2</v>
      </c>
      <c r="E151" s="154">
        <f t="shared" si="46"/>
        <v>60</v>
      </c>
      <c r="F151" s="154">
        <f t="shared" si="47"/>
        <v>4</v>
      </c>
      <c r="G151" s="154"/>
      <c r="H151" s="154"/>
      <c r="I151" s="154">
        <v>4</v>
      </c>
      <c r="J151" s="154">
        <f t="shared" si="48"/>
        <v>56</v>
      </c>
      <c r="K151" s="153">
        <v>4</v>
      </c>
      <c r="L151" s="154"/>
      <c r="M151" s="153">
        <f t="shared" si="49"/>
        <v>6.666666666666667</v>
      </c>
      <c r="N151" s="396" t="s">
        <v>59</v>
      </c>
      <c r="O151" s="396"/>
      <c r="P151" s="421">
        <v>6</v>
      </c>
      <c r="Q151" s="44"/>
      <c r="R151" s="44"/>
      <c r="S151" s="44" t="s">
        <v>306</v>
      </c>
      <c r="T151" s="44" t="s">
        <v>306</v>
      </c>
      <c r="U151" s="44"/>
      <c r="V151" s="44"/>
      <c r="W151" s="44"/>
      <c r="X151" s="44"/>
      <c r="Y151" s="44">
        <v>4</v>
      </c>
      <c r="Z151" s="44"/>
      <c r="AA151" s="415">
        <f t="shared" si="50"/>
        <v>4</v>
      </c>
      <c r="AB151" s="415">
        <f t="shared" si="50"/>
        <v>0</v>
      </c>
      <c r="AD151" s="184" t="s">
        <v>400</v>
      </c>
    </row>
    <row r="152" spans="1:30" x14ac:dyDescent="0.25">
      <c r="A152" s="45" t="s">
        <v>13</v>
      </c>
      <c r="B152" s="45" t="s">
        <v>14</v>
      </c>
      <c r="C152" s="113" t="s">
        <v>373</v>
      </c>
      <c r="D152" s="153">
        <v>3</v>
      </c>
      <c r="E152" s="154">
        <f t="shared" si="46"/>
        <v>90</v>
      </c>
      <c r="F152" s="154">
        <f t="shared" si="47"/>
        <v>8</v>
      </c>
      <c r="G152" s="154">
        <v>6</v>
      </c>
      <c r="H152" s="154"/>
      <c r="I152" s="154">
        <v>2</v>
      </c>
      <c r="J152" s="154">
        <f t="shared" si="48"/>
        <v>82</v>
      </c>
      <c r="K152" s="153">
        <v>8</v>
      </c>
      <c r="L152" s="154"/>
      <c r="M152" s="153">
        <f t="shared" si="49"/>
        <v>8.8888888888888893</v>
      </c>
      <c r="N152" s="396" t="s">
        <v>55</v>
      </c>
      <c r="O152" s="396"/>
      <c r="P152" s="421">
        <v>6</v>
      </c>
      <c r="Q152" s="417" t="s">
        <v>313</v>
      </c>
      <c r="R152" s="417"/>
      <c r="S152" s="417" t="s">
        <v>314</v>
      </c>
      <c r="T152" s="417" t="s">
        <v>307</v>
      </c>
      <c r="U152" s="44">
        <v>6</v>
      </c>
      <c r="V152" s="44"/>
      <c r="W152" s="44"/>
      <c r="X152" s="44"/>
      <c r="Y152" s="44">
        <v>2</v>
      </c>
      <c r="Z152" s="44"/>
      <c r="AA152" s="415">
        <f t="shared" si="50"/>
        <v>8</v>
      </c>
      <c r="AB152" s="415">
        <f t="shared" si="50"/>
        <v>0</v>
      </c>
      <c r="AD152" s="44" t="s">
        <v>410</v>
      </c>
    </row>
    <row r="153" spans="1:30" x14ac:dyDescent="0.25">
      <c r="A153" s="45" t="s">
        <v>13</v>
      </c>
      <c r="B153" s="45" t="s">
        <v>14</v>
      </c>
      <c r="C153" s="113" t="s">
        <v>376</v>
      </c>
      <c r="D153" s="153">
        <v>1</v>
      </c>
      <c r="E153" s="154">
        <f t="shared" si="46"/>
        <v>30</v>
      </c>
      <c r="F153" s="154">
        <f t="shared" si="47"/>
        <v>4</v>
      </c>
      <c r="G153" s="154"/>
      <c r="H153" s="154"/>
      <c r="I153" s="154">
        <v>4</v>
      </c>
      <c r="J153" s="154">
        <f t="shared" si="48"/>
        <v>26</v>
      </c>
      <c r="K153" s="153">
        <v>4</v>
      </c>
      <c r="L153" s="154"/>
      <c r="M153" s="153"/>
      <c r="N153" s="396" t="s">
        <v>55</v>
      </c>
      <c r="O153" s="396"/>
      <c r="P153" s="421">
        <v>6</v>
      </c>
      <c r="Q153" s="44"/>
      <c r="R153" s="44"/>
      <c r="S153" s="44" t="s">
        <v>306</v>
      </c>
      <c r="T153" s="44" t="s">
        <v>306</v>
      </c>
      <c r="U153" s="44"/>
      <c r="V153" s="44"/>
      <c r="W153" s="44"/>
      <c r="X153" s="44"/>
      <c r="Y153" s="44">
        <v>4</v>
      </c>
      <c r="Z153" s="44"/>
      <c r="AA153" s="415">
        <f t="shared" si="50"/>
        <v>4</v>
      </c>
      <c r="AB153" s="415">
        <f t="shared" si="50"/>
        <v>0</v>
      </c>
      <c r="AD153" s="44" t="s">
        <v>410</v>
      </c>
    </row>
    <row r="154" spans="1:30" ht="39" customHeight="1" x14ac:dyDescent="0.25">
      <c r="A154" s="45" t="s">
        <v>13</v>
      </c>
      <c r="B154" s="45" t="s">
        <v>31</v>
      </c>
      <c r="C154" s="113" t="s">
        <v>430</v>
      </c>
      <c r="D154" s="153">
        <v>3</v>
      </c>
      <c r="E154" s="154">
        <f t="shared" si="46"/>
        <v>90</v>
      </c>
      <c r="F154" s="154">
        <f t="shared" si="47"/>
        <v>12</v>
      </c>
      <c r="G154" s="154">
        <v>8</v>
      </c>
      <c r="H154" s="154">
        <v>4</v>
      </c>
      <c r="I154" s="154"/>
      <c r="J154" s="154">
        <f t="shared" si="48"/>
        <v>78</v>
      </c>
      <c r="K154" s="153">
        <v>12</v>
      </c>
      <c r="L154" s="154"/>
      <c r="M154" s="153">
        <f t="shared" si="49"/>
        <v>13.333333333333334</v>
      </c>
      <c r="N154" s="396" t="s">
        <v>55</v>
      </c>
      <c r="O154" s="396"/>
      <c r="P154" s="421">
        <v>6</v>
      </c>
      <c r="Q154" s="417" t="s">
        <v>307</v>
      </c>
      <c r="R154" s="417" t="s">
        <v>306</v>
      </c>
      <c r="S154" s="44"/>
      <c r="T154" s="417" t="s">
        <v>308</v>
      </c>
      <c r="U154" s="44">
        <v>8</v>
      </c>
      <c r="V154" s="44"/>
      <c r="W154" s="44">
        <v>4</v>
      </c>
      <c r="X154" s="44"/>
      <c r="Y154" s="44"/>
      <c r="Z154" s="44"/>
      <c r="AA154" s="415">
        <f t="shared" si="50"/>
        <v>12</v>
      </c>
      <c r="AB154" s="415">
        <f t="shared" si="50"/>
        <v>0</v>
      </c>
      <c r="AD154" s="44" t="s">
        <v>410</v>
      </c>
    </row>
    <row r="155" spans="1:30" ht="26.25" customHeight="1" x14ac:dyDescent="0.25">
      <c r="A155" s="45" t="s">
        <v>13</v>
      </c>
      <c r="B155" s="45" t="s">
        <v>31</v>
      </c>
      <c r="C155" s="121" t="s">
        <v>431</v>
      </c>
      <c r="D155" s="153">
        <v>3</v>
      </c>
      <c r="E155" s="154">
        <f t="shared" si="46"/>
        <v>90</v>
      </c>
      <c r="F155" s="154">
        <f t="shared" si="47"/>
        <v>8</v>
      </c>
      <c r="G155" s="154">
        <v>6</v>
      </c>
      <c r="H155" s="154"/>
      <c r="I155" s="154">
        <v>2</v>
      </c>
      <c r="J155" s="154">
        <f t="shared" si="48"/>
        <v>82</v>
      </c>
      <c r="K155" s="153">
        <v>8</v>
      </c>
      <c r="L155" s="154"/>
      <c r="M155" s="153">
        <f t="shared" si="49"/>
        <v>8.8888888888888893</v>
      </c>
      <c r="N155" s="396" t="s">
        <v>55</v>
      </c>
      <c r="O155" s="396"/>
      <c r="P155" s="421">
        <v>6</v>
      </c>
      <c r="Q155" s="417" t="s">
        <v>313</v>
      </c>
      <c r="R155" s="417"/>
      <c r="S155" s="417" t="s">
        <v>314</v>
      </c>
      <c r="T155" s="417" t="s">
        <v>307</v>
      </c>
      <c r="U155" s="44">
        <v>6</v>
      </c>
      <c r="V155" s="44"/>
      <c r="W155" s="44"/>
      <c r="X155" s="44"/>
      <c r="Y155" s="44">
        <v>2</v>
      </c>
      <c r="Z155" s="44"/>
      <c r="AA155" s="415">
        <f t="shared" si="50"/>
        <v>8</v>
      </c>
      <c r="AB155" s="415">
        <f t="shared" si="50"/>
        <v>0</v>
      </c>
      <c r="AD155" s="44" t="s">
        <v>410</v>
      </c>
    </row>
    <row r="156" spans="1:30" ht="12.75" x14ac:dyDescent="0.2">
      <c r="C156" s="36" t="s">
        <v>22</v>
      </c>
      <c r="D156" s="398">
        <f t="shared" ref="D156:M156" si="51">SUM(D148:D155)</f>
        <v>30</v>
      </c>
      <c r="E156" s="387">
        <f t="shared" si="51"/>
        <v>900</v>
      </c>
      <c r="F156" s="387">
        <f t="shared" si="51"/>
        <v>36</v>
      </c>
      <c r="G156" s="387">
        <f t="shared" si="51"/>
        <v>20</v>
      </c>
      <c r="H156" s="387">
        <f t="shared" si="51"/>
        <v>4</v>
      </c>
      <c r="I156" s="387">
        <f t="shared" si="51"/>
        <v>12</v>
      </c>
      <c r="J156" s="387">
        <f t="shared" si="51"/>
        <v>864</v>
      </c>
      <c r="K156" s="387">
        <f t="shared" si="51"/>
        <v>36</v>
      </c>
      <c r="L156" s="387">
        <f t="shared" si="51"/>
        <v>0</v>
      </c>
      <c r="M156" s="387">
        <f t="shared" si="51"/>
        <v>37.777777777777786</v>
      </c>
      <c r="N156" s="3"/>
      <c r="O156" s="3"/>
      <c r="P156" s="421"/>
      <c r="Q156" s="44"/>
      <c r="R156" s="44"/>
      <c r="S156" s="44"/>
      <c r="T156" s="44"/>
      <c r="U156" s="44">
        <f t="shared" ref="U156:AB156" si="52">SUM(U148:U155)</f>
        <v>20</v>
      </c>
      <c r="V156" s="44">
        <f t="shared" si="52"/>
        <v>0</v>
      </c>
      <c r="W156" s="44">
        <f t="shared" si="52"/>
        <v>4</v>
      </c>
      <c r="X156" s="44">
        <f t="shared" si="52"/>
        <v>0</v>
      </c>
      <c r="Y156" s="44">
        <f t="shared" si="52"/>
        <v>12</v>
      </c>
      <c r="Z156" s="44">
        <f t="shared" si="52"/>
        <v>0</v>
      </c>
      <c r="AA156" s="44">
        <f t="shared" si="52"/>
        <v>36</v>
      </c>
      <c r="AB156" s="44">
        <f t="shared" si="52"/>
        <v>0</v>
      </c>
    </row>
    <row r="157" spans="1:30" ht="12.75" x14ac:dyDescent="0.2">
      <c r="C157" s="2" t="s">
        <v>23</v>
      </c>
      <c r="D157" s="4">
        <f>30-D156</f>
        <v>0</v>
      </c>
      <c r="P157" s="421"/>
      <c r="Q157" s="44"/>
      <c r="R157" s="44"/>
      <c r="S157" s="44"/>
      <c r="T157" s="44"/>
      <c r="U157" s="44"/>
      <c r="V157" s="44"/>
      <c r="W157" s="44"/>
      <c r="X157" s="44"/>
      <c r="Y157" s="44"/>
      <c r="Z157" s="44"/>
      <c r="AA157" s="44"/>
      <c r="AB157" s="44"/>
    </row>
    <row r="158" spans="1:30" ht="12.75" x14ac:dyDescent="0.2">
      <c r="P158" s="421"/>
      <c r="Q158" s="44"/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44"/>
    </row>
    <row r="159" spans="1:30" ht="12.75" x14ac:dyDescent="0.2">
      <c r="C159" s="1" t="s">
        <v>22</v>
      </c>
      <c r="D159" s="401">
        <f>D160+D161</f>
        <v>240</v>
      </c>
      <c r="E159" s="401">
        <f>E160+E161</f>
        <v>7200</v>
      </c>
      <c r="F159" s="402">
        <f>E159/$E$159*100</f>
        <v>100</v>
      </c>
      <c r="G159" s="403"/>
      <c r="H159" s="404"/>
      <c r="I159" s="404"/>
      <c r="J159" s="404"/>
      <c r="K159" s="404"/>
      <c r="L159" s="404"/>
      <c r="M159" s="44" t="s">
        <v>59</v>
      </c>
      <c r="N159" s="44">
        <f>SUMIF($N$4:$N$155,M159,$D$4:$D$155)</f>
        <v>72.5</v>
      </c>
      <c r="O159" s="44">
        <f t="shared" ref="O159:O164" si="53">N159/$N$164</f>
        <v>0.30208333333333331</v>
      </c>
      <c r="P159" s="421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</row>
    <row r="160" spans="1:30" ht="12.75" x14ac:dyDescent="0.2">
      <c r="B160" s="45" t="s">
        <v>14</v>
      </c>
      <c r="C160" s="1" t="s">
        <v>41</v>
      </c>
      <c r="D160" s="402">
        <f>SUMIF(B$11:B$155,B160,D$11:D$155)</f>
        <v>180</v>
      </c>
      <c r="E160" s="45">
        <f>D160*30</f>
        <v>5400</v>
      </c>
      <c r="F160" s="402">
        <f>E160/E$159*100</f>
        <v>75</v>
      </c>
      <c r="G160" s="45"/>
      <c r="I160" s="405"/>
      <c r="J160" s="405"/>
      <c r="K160" s="405"/>
      <c r="M160" s="44" t="s">
        <v>56</v>
      </c>
      <c r="N160" s="44">
        <f>SUMIF($N$4:$N$155,M160,$D$4:$D$155)</f>
        <v>22.5</v>
      </c>
      <c r="O160" s="44">
        <f t="shared" si="53"/>
        <v>9.375E-2</v>
      </c>
      <c r="P160" s="421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</row>
    <row r="161" spans="1:37" ht="12.75" x14ac:dyDescent="0.2">
      <c r="B161" s="45" t="s">
        <v>31</v>
      </c>
      <c r="C161" s="1" t="s">
        <v>42</v>
      </c>
      <c r="D161" s="402">
        <f>SUMIF(B$11:B$155,B161,D$11:D$155)</f>
        <v>60</v>
      </c>
      <c r="E161" s="45">
        <f t="shared" ref="E161:E168" si="54">D161*30</f>
        <v>1800</v>
      </c>
      <c r="F161" s="406">
        <f>E161/E$159*100</f>
        <v>25</v>
      </c>
      <c r="G161" s="45"/>
      <c r="K161" s="405"/>
      <c r="L161" s="405"/>
      <c r="M161" s="44" t="s">
        <v>55</v>
      </c>
      <c r="N161" s="44">
        <f>SUMIF($N$4:$N$155,M161,$D$4:$D$155)</f>
        <v>112.5</v>
      </c>
      <c r="O161" s="44">
        <f t="shared" si="53"/>
        <v>0.46875</v>
      </c>
      <c r="P161" s="421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</row>
    <row r="162" spans="1:37" ht="12.75" x14ac:dyDescent="0.2">
      <c r="D162" s="45"/>
      <c r="E162" s="45"/>
      <c r="F162" s="45"/>
      <c r="G162" s="45"/>
      <c r="M162" s="44" t="s">
        <v>57</v>
      </c>
      <c r="N162" s="44">
        <f>SUMIF($N$4:$N$155,M162,$D$4:$D$155)</f>
        <v>13.5</v>
      </c>
      <c r="O162" s="44">
        <f t="shared" si="53"/>
        <v>5.6250000000000001E-2</v>
      </c>
      <c r="P162" s="421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</row>
    <row r="163" spans="1:37" ht="12.75" x14ac:dyDescent="0.2">
      <c r="C163" s="1" t="s">
        <v>47</v>
      </c>
      <c r="D163" s="407">
        <f>D164+D165</f>
        <v>101</v>
      </c>
      <c r="E163" s="407">
        <f>E164+E165</f>
        <v>3030</v>
      </c>
      <c r="F163" s="402">
        <f>E163/$E$163*100</f>
        <v>100</v>
      </c>
      <c r="G163" s="45"/>
      <c r="M163" s="44" t="s">
        <v>58</v>
      </c>
      <c r="N163" s="44">
        <f>SUMIF($N$4:$N$155,M163,$D$4:$D$155)</f>
        <v>19</v>
      </c>
      <c r="O163" s="44">
        <f t="shared" si="53"/>
        <v>7.9166666666666663E-2</v>
      </c>
      <c r="P163" s="421"/>
      <c r="Q163" s="44"/>
      <c r="R163" s="44"/>
      <c r="S163" s="44"/>
      <c r="T163" s="44"/>
      <c r="U163" s="44"/>
      <c r="V163" s="44"/>
      <c r="W163" s="44"/>
      <c r="X163" s="44"/>
      <c r="Y163" s="44"/>
      <c r="Z163" s="44"/>
      <c r="AA163" s="44"/>
      <c r="AB163" s="44"/>
    </row>
    <row r="164" spans="1:37" ht="12.75" x14ac:dyDescent="0.2">
      <c r="A164" s="45" t="s">
        <v>16</v>
      </c>
      <c r="B164" s="45" t="s">
        <v>14</v>
      </c>
      <c r="C164" s="1" t="s">
        <v>41</v>
      </c>
      <c r="D164" s="45">
        <f>SUMIFS(D$11:D$155,A$11:A$155,A164,B$11:B$155,B164)</f>
        <v>82.5</v>
      </c>
      <c r="E164" s="45">
        <f t="shared" si="54"/>
        <v>2475</v>
      </c>
      <c r="F164" s="402">
        <f>E164/E$163*100</f>
        <v>81.683168316831683</v>
      </c>
      <c r="G164" s="45"/>
      <c r="N164" s="44">
        <f>SUM(N159:N163)</f>
        <v>240</v>
      </c>
      <c r="O164" s="44">
        <f t="shared" si="53"/>
        <v>1</v>
      </c>
      <c r="P164" s="421"/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</row>
    <row r="165" spans="1:37" ht="12.75" x14ac:dyDescent="0.2">
      <c r="A165" s="45" t="s">
        <v>16</v>
      </c>
      <c r="B165" s="45" t="s">
        <v>31</v>
      </c>
      <c r="C165" s="1" t="s">
        <v>42</v>
      </c>
      <c r="D165" s="45">
        <f>SUMIFS(D$11:D$155,A$11:A$155,A165,B$11:B$155,B165)</f>
        <v>18.5</v>
      </c>
      <c r="E165" s="45">
        <f t="shared" si="54"/>
        <v>555</v>
      </c>
      <c r="F165" s="402">
        <f>E165/E$163*100</f>
        <v>18.316831683168317</v>
      </c>
      <c r="G165" s="45"/>
      <c r="P165" s="421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</row>
    <row r="166" spans="1:37" ht="12.75" x14ac:dyDescent="0.2">
      <c r="C166" s="1" t="s">
        <v>48</v>
      </c>
      <c r="D166" s="407">
        <f>D167+D168</f>
        <v>139</v>
      </c>
      <c r="E166" s="407">
        <f>E167+E168</f>
        <v>4170</v>
      </c>
      <c r="F166" s="407">
        <f>E166/$E$166*100</f>
        <v>100</v>
      </c>
      <c r="P166" s="421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</row>
    <row r="167" spans="1:37" ht="12.75" x14ac:dyDescent="0.2">
      <c r="A167" s="45" t="s">
        <v>13</v>
      </c>
      <c r="B167" s="45" t="s">
        <v>14</v>
      </c>
      <c r="C167" s="1" t="s">
        <v>41</v>
      </c>
      <c r="D167" s="45">
        <f>SUMIFS(D$11:D$155,A$11:A$155,A167,B$11:B$155,B167)</f>
        <v>97.5</v>
      </c>
      <c r="E167" s="45">
        <f t="shared" si="54"/>
        <v>2925</v>
      </c>
      <c r="F167" s="44">
        <f>E167/E$166*100</f>
        <v>70.143884892086334</v>
      </c>
      <c r="P167" s="421"/>
      <c r="Q167" s="44"/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</row>
    <row r="168" spans="1:37" x14ac:dyDescent="0.25">
      <c r="A168" s="45" t="s">
        <v>13</v>
      </c>
      <c r="B168" s="45" t="s">
        <v>31</v>
      </c>
      <c r="C168" s="1" t="s">
        <v>42</v>
      </c>
      <c r="D168" s="45">
        <f>SUMIFS(D$11:D$155,A$11:A$155,A168,B$11:B$155,B168)</f>
        <v>41.5</v>
      </c>
      <c r="E168" s="45">
        <f t="shared" si="54"/>
        <v>1245</v>
      </c>
      <c r="F168" s="44">
        <f>E168/E$166*100</f>
        <v>29.856115107913666</v>
      </c>
      <c r="P168" s="421"/>
      <c r="Q168" s="44"/>
      <c r="R168" s="44"/>
      <c r="S168" s="44"/>
      <c r="T168" s="44"/>
      <c r="W168" s="1422" t="s">
        <v>301</v>
      </c>
      <c r="X168" s="1422"/>
      <c r="Y168" s="1422" t="s">
        <v>302</v>
      </c>
      <c r="Z168" s="1422"/>
      <c r="AA168" s="1422" t="s">
        <v>303</v>
      </c>
      <c r="AB168" s="1422"/>
      <c r="AC168" s="301" t="s">
        <v>304</v>
      </c>
      <c r="AD168" s="301"/>
    </row>
    <row r="169" spans="1:37" x14ac:dyDescent="0.25">
      <c r="W169" s="415" t="s">
        <v>305</v>
      </c>
      <c r="X169" s="415" t="s">
        <v>113</v>
      </c>
      <c r="Y169" s="415" t="s">
        <v>305</v>
      </c>
      <c r="Z169" s="415" t="s">
        <v>113</v>
      </c>
      <c r="AA169" s="415" t="s">
        <v>305</v>
      </c>
      <c r="AB169" s="415" t="s">
        <v>113</v>
      </c>
      <c r="AC169" s="58" t="s">
        <v>305</v>
      </c>
      <c r="AD169" s="58" t="s">
        <v>113</v>
      </c>
      <c r="AE169"/>
      <c r="AF169"/>
      <c r="AG169" t="s">
        <v>301</v>
      </c>
      <c r="AH169" t="s">
        <v>302</v>
      </c>
      <c r="AI169" t="s">
        <v>303</v>
      </c>
      <c r="AJ169" t="s">
        <v>304</v>
      </c>
      <c r="AK169"/>
    </row>
    <row r="170" spans="1:37" x14ac:dyDescent="0.25">
      <c r="U170" s="145" t="s">
        <v>261</v>
      </c>
      <c r="AC170"/>
      <c r="AD170"/>
      <c r="AE170"/>
      <c r="AF170"/>
      <c r="AG170"/>
      <c r="AH170"/>
      <c r="AI170"/>
      <c r="AJ170"/>
      <c r="AK170"/>
    </row>
    <row r="171" spans="1:37" x14ac:dyDescent="0.25">
      <c r="U171" s="145" t="s">
        <v>432</v>
      </c>
      <c r="W171" s="145">
        <f>SUMIFS(U$10:U$19,$A$10:$A$19,$A$164,$B$10:$B$19,$B164)</f>
        <v>36</v>
      </c>
      <c r="X171" s="145">
        <f t="shared" ref="X171:AD171" si="55">SUMIFS(V$10:V$19,$A$10:$A$19,$A$164,$B$10:$B$19,$B164)</f>
        <v>0</v>
      </c>
      <c r="Y171" s="145">
        <f t="shared" si="55"/>
        <v>4</v>
      </c>
      <c r="Z171" s="145">
        <f t="shared" si="55"/>
        <v>4</v>
      </c>
      <c r="AA171" s="145">
        <f t="shared" si="55"/>
        <v>8</v>
      </c>
      <c r="AB171" s="145">
        <f t="shared" si="55"/>
        <v>8</v>
      </c>
      <c r="AC171">
        <f t="shared" si="55"/>
        <v>48</v>
      </c>
      <c r="AD171">
        <f t="shared" si="55"/>
        <v>12</v>
      </c>
      <c r="AE171"/>
      <c r="AF171">
        <f>SUM(W171:AB171)-(AC171+AD171)</f>
        <v>0</v>
      </c>
      <c r="AG171">
        <f>W171+X171</f>
        <v>36</v>
      </c>
      <c r="AH171">
        <f>Y171+Z171</f>
        <v>8</v>
      </c>
      <c r="AI171">
        <f>AA171+AB171</f>
        <v>16</v>
      </c>
      <c r="AJ171">
        <f>SUM(AG171:AI171)</f>
        <v>60</v>
      </c>
      <c r="AK171"/>
    </row>
    <row r="172" spans="1:37" x14ac:dyDescent="0.25">
      <c r="U172" s="145" t="s">
        <v>433</v>
      </c>
      <c r="W172" s="145">
        <f>SUMIFS(U$10:U$19,$A$10:$A$19,$A$165,$B$10:$B$19,$B165)</f>
        <v>0</v>
      </c>
      <c r="X172" s="145">
        <f t="shared" ref="X172:AD172" si="56">SUMIFS(V$10:V$19,$A$10:$A$19,$A$165,$B$10:$B$19,$B165)</f>
        <v>0</v>
      </c>
      <c r="Y172" s="145">
        <f t="shared" si="56"/>
        <v>0</v>
      </c>
      <c r="Z172" s="145">
        <f t="shared" si="56"/>
        <v>0</v>
      </c>
      <c r="AA172" s="145">
        <f t="shared" si="56"/>
        <v>0</v>
      </c>
      <c r="AB172" s="145">
        <f t="shared" si="56"/>
        <v>0</v>
      </c>
      <c r="AC172">
        <f t="shared" si="56"/>
        <v>0</v>
      </c>
      <c r="AD172">
        <f t="shared" si="56"/>
        <v>0</v>
      </c>
      <c r="AE172"/>
      <c r="AF172">
        <f t="shared" ref="AF172:AF217" si="57">SUM(W172:AB172)-(AC172+AD172)</f>
        <v>0</v>
      </c>
      <c r="AG172">
        <f t="shared" ref="AG172:AG220" si="58">W172+X172</f>
        <v>0</v>
      </c>
      <c r="AH172">
        <f t="shared" ref="AH172:AH220" si="59">Y172+Z172</f>
        <v>0</v>
      </c>
      <c r="AI172">
        <f t="shared" ref="AI172:AI220" si="60">AA172+AB172</f>
        <v>0</v>
      </c>
      <c r="AJ172">
        <f t="shared" ref="AJ172:AJ220" si="61">SUM(AG172:AI172)</f>
        <v>0</v>
      </c>
      <c r="AK172"/>
    </row>
    <row r="173" spans="1:37" x14ac:dyDescent="0.25">
      <c r="U173" s="145" t="s">
        <v>434</v>
      </c>
      <c r="W173" s="145">
        <f>SUMIFS(U$10:U$19,$A$10:$A$19,$A$167,$B$10:$B$19,$B167)</f>
        <v>0</v>
      </c>
      <c r="X173" s="145">
        <f t="shared" ref="X173:AD173" si="62">SUMIFS(V$10:V$19,$A$10:$A$19,$A$167,$B$10:$B$19,$B167)</f>
        <v>0</v>
      </c>
      <c r="Y173" s="145">
        <f t="shared" si="62"/>
        <v>0</v>
      </c>
      <c r="Z173" s="145">
        <f t="shared" si="62"/>
        <v>0</v>
      </c>
      <c r="AA173" s="145">
        <f t="shared" si="62"/>
        <v>0</v>
      </c>
      <c r="AB173" s="145">
        <f t="shared" si="62"/>
        <v>0</v>
      </c>
      <c r="AC173">
        <f t="shared" si="62"/>
        <v>0</v>
      </c>
      <c r="AD173">
        <f t="shared" si="62"/>
        <v>0</v>
      </c>
      <c r="AE173"/>
      <c r="AF173">
        <f t="shared" si="57"/>
        <v>0</v>
      </c>
      <c r="AG173">
        <f t="shared" si="58"/>
        <v>0</v>
      </c>
      <c r="AH173">
        <f t="shared" si="59"/>
        <v>0</v>
      </c>
      <c r="AI173">
        <f t="shared" si="60"/>
        <v>0</v>
      </c>
      <c r="AJ173">
        <f t="shared" si="61"/>
        <v>0</v>
      </c>
      <c r="AK173"/>
    </row>
    <row r="174" spans="1:37" x14ac:dyDescent="0.25">
      <c r="U174" s="145" t="s">
        <v>435</v>
      </c>
      <c r="W174" s="145">
        <f>SUMIFS(U$10:U$19,$A$10:$A$19,$A$168,$B$10:$B$19,$B168)</f>
        <v>0</v>
      </c>
      <c r="X174" s="145">
        <f t="shared" ref="X174:AD174" si="63">SUMIFS(V$10:V$19,$A$10:$A$19,$A$168,$B$10:$B$19,$B168)</f>
        <v>0</v>
      </c>
      <c r="Y174" s="145">
        <f t="shared" si="63"/>
        <v>0</v>
      </c>
      <c r="Z174" s="145">
        <f t="shared" si="63"/>
        <v>0</v>
      </c>
      <c r="AA174" s="145">
        <f t="shared" si="63"/>
        <v>0</v>
      </c>
      <c r="AB174" s="145">
        <f t="shared" si="63"/>
        <v>0</v>
      </c>
      <c r="AC174">
        <f t="shared" si="63"/>
        <v>0</v>
      </c>
      <c r="AD174">
        <f t="shared" si="63"/>
        <v>0</v>
      </c>
      <c r="AE174"/>
      <c r="AF174">
        <f t="shared" si="57"/>
        <v>0</v>
      </c>
      <c r="AG174">
        <f t="shared" si="58"/>
        <v>0</v>
      </c>
      <c r="AH174">
        <f t="shared" si="59"/>
        <v>0</v>
      </c>
      <c r="AI174">
        <f t="shared" si="60"/>
        <v>0</v>
      </c>
      <c r="AJ174">
        <f t="shared" si="61"/>
        <v>0</v>
      </c>
      <c r="AK174"/>
    </row>
    <row r="175" spans="1:37" x14ac:dyDescent="0.25">
      <c r="U175" s="420" t="s">
        <v>322</v>
      </c>
      <c r="V175" s="420"/>
      <c r="W175" s="420">
        <f>SUM(W171:W174)</f>
        <v>36</v>
      </c>
      <c r="X175" s="420">
        <f t="shared" ref="X175:AD175" si="64">SUM(X171:X174)</f>
        <v>0</v>
      </c>
      <c r="Y175" s="420">
        <f t="shared" si="64"/>
        <v>4</v>
      </c>
      <c r="Z175" s="420">
        <f t="shared" si="64"/>
        <v>4</v>
      </c>
      <c r="AA175" s="420">
        <f t="shared" si="64"/>
        <v>8</v>
      </c>
      <c r="AB175" s="420">
        <f t="shared" si="64"/>
        <v>8</v>
      </c>
      <c r="AC175" s="408">
        <f t="shared" si="64"/>
        <v>48</v>
      </c>
      <c r="AD175" s="408">
        <f t="shared" si="64"/>
        <v>12</v>
      </c>
      <c r="AE175"/>
      <c r="AF175">
        <f t="shared" si="57"/>
        <v>0</v>
      </c>
      <c r="AG175">
        <f t="shared" si="58"/>
        <v>36</v>
      </c>
      <c r="AH175">
        <f t="shared" si="59"/>
        <v>8</v>
      </c>
      <c r="AI175">
        <f t="shared" si="60"/>
        <v>16</v>
      </c>
      <c r="AJ175">
        <f t="shared" si="61"/>
        <v>60</v>
      </c>
      <c r="AK175"/>
    </row>
    <row r="176" spans="1:37" x14ac:dyDescent="0.25">
      <c r="U176" s="145" t="s">
        <v>342</v>
      </c>
      <c r="AC176"/>
      <c r="AD176"/>
      <c r="AE176"/>
      <c r="AF176">
        <f t="shared" si="57"/>
        <v>0</v>
      </c>
      <c r="AG176">
        <f t="shared" si="58"/>
        <v>0</v>
      </c>
      <c r="AH176">
        <f t="shared" si="59"/>
        <v>0</v>
      </c>
      <c r="AI176">
        <f t="shared" si="60"/>
        <v>0</v>
      </c>
      <c r="AJ176">
        <f t="shared" si="61"/>
        <v>0</v>
      </c>
      <c r="AK176"/>
    </row>
    <row r="177" spans="21:37" x14ac:dyDescent="0.25">
      <c r="U177" s="145" t="s">
        <v>432</v>
      </c>
      <c r="W177" s="145">
        <f>SUMIFS(U$30:U$40,$A$30:$A$40,$A$164,$B$30:$B$40,$B164)</f>
        <v>20</v>
      </c>
      <c r="X177" s="145">
        <f t="shared" ref="X177:AD177" si="65">SUMIFS(V$30:V$39,$A$30:$A$39,$A$164,$B$30:$B$39,$B164)</f>
        <v>4</v>
      </c>
      <c r="Y177" s="145">
        <f t="shared" si="65"/>
        <v>0</v>
      </c>
      <c r="Z177" s="145">
        <f t="shared" si="65"/>
        <v>0</v>
      </c>
      <c r="AA177" s="145">
        <f>SUMIFS(Y$30:Y$40,$A$30:$A$40,$A$164,$B$30:$B$40,$B164)</f>
        <v>16</v>
      </c>
      <c r="AB177" s="145">
        <f>SUMIFS(Z$30:Z$40,$A$30:$A$40,$A$164,$B$30:$B$40,$B164)</f>
        <v>4</v>
      </c>
      <c r="AC177">
        <f>SUMIFS(AA$30:AA$40,$A$30:$A$40,$A$164,$B$30:$B$40,$B164)</f>
        <v>36</v>
      </c>
      <c r="AD177">
        <f t="shared" si="65"/>
        <v>8</v>
      </c>
      <c r="AE177"/>
      <c r="AF177">
        <f t="shared" si="57"/>
        <v>0</v>
      </c>
      <c r="AG177">
        <f t="shared" si="58"/>
        <v>24</v>
      </c>
      <c r="AH177">
        <f t="shared" si="59"/>
        <v>0</v>
      </c>
      <c r="AI177">
        <f t="shared" si="60"/>
        <v>20</v>
      </c>
      <c r="AJ177">
        <f t="shared" si="61"/>
        <v>44</v>
      </c>
      <c r="AK177"/>
    </row>
    <row r="178" spans="21:37" x14ac:dyDescent="0.25">
      <c r="U178" s="145" t="s">
        <v>433</v>
      </c>
      <c r="W178" s="145">
        <f>SUMIFS(U$30:U$39,$A$30:$A$39,$A$165,$B$30:$B$39,$B165)</f>
        <v>0</v>
      </c>
      <c r="X178" s="145">
        <f t="shared" ref="X178:AD178" si="66">SUMIFS(V$30:V$39,$A$30:$A$39,$A$165,$B$30:$B$39,$B165)</f>
        <v>0</v>
      </c>
      <c r="Y178" s="145">
        <f t="shared" si="66"/>
        <v>0</v>
      </c>
      <c r="Z178" s="145">
        <f t="shared" si="66"/>
        <v>0</v>
      </c>
      <c r="AA178" s="145">
        <f t="shared" si="66"/>
        <v>0</v>
      </c>
      <c r="AB178" s="145">
        <f t="shared" si="66"/>
        <v>0</v>
      </c>
      <c r="AC178">
        <f>SUMIFS(AA$30:AA$40,$A$30:$A$40,$A$164,$B$30:$B$40,$B165)</f>
        <v>0</v>
      </c>
      <c r="AD178">
        <f t="shared" si="66"/>
        <v>0</v>
      </c>
      <c r="AE178"/>
      <c r="AF178">
        <f t="shared" si="57"/>
        <v>0</v>
      </c>
      <c r="AG178">
        <f t="shared" si="58"/>
        <v>0</v>
      </c>
      <c r="AH178">
        <f t="shared" si="59"/>
        <v>0</v>
      </c>
      <c r="AI178">
        <f t="shared" si="60"/>
        <v>0</v>
      </c>
      <c r="AJ178">
        <f t="shared" si="61"/>
        <v>0</v>
      </c>
      <c r="AK178"/>
    </row>
    <row r="179" spans="21:37" x14ac:dyDescent="0.25">
      <c r="U179" s="145" t="s">
        <v>434</v>
      </c>
      <c r="W179" s="145">
        <f>SUMIFS(U$30:U$39,$A$30:$A$39,$A$167,$B$30:$B$39,$B168)</f>
        <v>0</v>
      </c>
      <c r="X179" s="145">
        <f t="shared" ref="X179:AD179" si="67">SUMIFS(V$30:V$39,$A$30:$A$39,$A$167,$B$30:$B$39,$B168)</f>
        <v>0</v>
      </c>
      <c r="Y179" s="145">
        <f t="shared" si="67"/>
        <v>0</v>
      </c>
      <c r="Z179" s="145">
        <f t="shared" si="67"/>
        <v>0</v>
      </c>
      <c r="AA179" s="145">
        <f t="shared" si="67"/>
        <v>0</v>
      </c>
      <c r="AB179" s="145">
        <f t="shared" si="67"/>
        <v>0</v>
      </c>
      <c r="AC179">
        <f>SUMIFS(AA$30:AA$40,$A$30:$A$40,$A$164,$B$30:$B$40,$B166)</f>
        <v>0</v>
      </c>
      <c r="AD179">
        <f t="shared" si="67"/>
        <v>0</v>
      </c>
      <c r="AE179"/>
      <c r="AF179">
        <f t="shared" si="57"/>
        <v>0</v>
      </c>
      <c r="AG179">
        <f t="shared" si="58"/>
        <v>0</v>
      </c>
      <c r="AH179">
        <f t="shared" si="59"/>
        <v>0</v>
      </c>
      <c r="AI179">
        <f t="shared" si="60"/>
        <v>0</v>
      </c>
      <c r="AJ179">
        <f t="shared" si="61"/>
        <v>0</v>
      </c>
      <c r="AK179"/>
    </row>
    <row r="180" spans="21:37" x14ac:dyDescent="0.25">
      <c r="U180" s="145" t="s">
        <v>435</v>
      </c>
      <c r="W180" s="145">
        <f>SUMIFS(U$30:U$39,$A$30:$A$39,$A$168,$B$30:$B$39,$B168)</f>
        <v>0</v>
      </c>
      <c r="X180" s="145">
        <f t="shared" ref="X180:AD180" si="68">SUMIFS(V$30:V$39,$A$30:$A$39,$A$168,$B$30:$B$39,$B168)</f>
        <v>0</v>
      </c>
      <c r="Y180" s="145">
        <f t="shared" si="68"/>
        <v>0</v>
      </c>
      <c r="Z180" s="145">
        <f t="shared" si="68"/>
        <v>0</v>
      </c>
      <c r="AA180" s="145">
        <f t="shared" si="68"/>
        <v>0</v>
      </c>
      <c r="AB180" s="145">
        <f t="shared" si="68"/>
        <v>0</v>
      </c>
      <c r="AC180"/>
      <c r="AD180">
        <f t="shared" si="68"/>
        <v>0</v>
      </c>
      <c r="AE180"/>
      <c r="AF180">
        <f t="shared" si="57"/>
        <v>0</v>
      </c>
      <c r="AG180">
        <f t="shared" si="58"/>
        <v>0</v>
      </c>
      <c r="AH180">
        <f t="shared" si="59"/>
        <v>0</v>
      </c>
      <c r="AI180">
        <f t="shared" si="60"/>
        <v>0</v>
      </c>
      <c r="AJ180">
        <f t="shared" si="61"/>
        <v>0</v>
      </c>
      <c r="AK180"/>
    </row>
    <row r="181" spans="21:37" x14ac:dyDescent="0.25">
      <c r="U181" s="420" t="s">
        <v>322</v>
      </c>
      <c r="V181" s="420"/>
      <c r="W181" s="420">
        <f>SUM(W177:W180)</f>
        <v>20</v>
      </c>
      <c r="X181" s="420">
        <f t="shared" ref="X181:AD181" si="69">SUM(X177:X180)</f>
        <v>4</v>
      </c>
      <c r="Y181" s="420">
        <f t="shared" si="69"/>
        <v>0</v>
      </c>
      <c r="Z181" s="420">
        <f t="shared" si="69"/>
        <v>0</v>
      </c>
      <c r="AA181" s="420">
        <f t="shared" si="69"/>
        <v>16</v>
      </c>
      <c r="AB181" s="420">
        <f t="shared" si="69"/>
        <v>4</v>
      </c>
      <c r="AC181" s="408">
        <f t="shared" si="69"/>
        <v>36</v>
      </c>
      <c r="AD181" s="408">
        <f t="shared" si="69"/>
        <v>8</v>
      </c>
      <c r="AE181"/>
      <c r="AF181">
        <f t="shared" si="57"/>
        <v>0</v>
      </c>
      <c r="AG181">
        <f t="shared" si="58"/>
        <v>24</v>
      </c>
      <c r="AH181">
        <f t="shared" si="59"/>
        <v>0</v>
      </c>
      <c r="AI181">
        <f t="shared" si="60"/>
        <v>20</v>
      </c>
      <c r="AJ181">
        <f t="shared" si="61"/>
        <v>44</v>
      </c>
      <c r="AK181"/>
    </row>
    <row r="182" spans="21:37" x14ac:dyDescent="0.25">
      <c r="U182" s="145" t="s">
        <v>343</v>
      </c>
      <c r="AC182"/>
      <c r="AD182"/>
      <c r="AE182"/>
      <c r="AF182">
        <f t="shared" si="57"/>
        <v>0</v>
      </c>
      <c r="AG182">
        <f t="shared" si="58"/>
        <v>0</v>
      </c>
      <c r="AH182">
        <f t="shared" si="59"/>
        <v>0</v>
      </c>
      <c r="AI182">
        <f t="shared" si="60"/>
        <v>0</v>
      </c>
      <c r="AJ182">
        <f t="shared" si="61"/>
        <v>0</v>
      </c>
      <c r="AK182"/>
    </row>
    <row r="183" spans="21:37" x14ac:dyDescent="0.25">
      <c r="U183" s="145" t="s">
        <v>432</v>
      </c>
      <c r="W183" s="145">
        <f>SUMIFS(U$56:U$63,$A$56:$A$63,$A$164,$B$56:$B$63,$B164)</f>
        <v>16</v>
      </c>
      <c r="X183" s="145">
        <f t="shared" ref="X183:AD183" si="70">SUMIFS(V$56:V$63,$A$56:$A$63,$A$164,$B$56:$B$63,$B164)</f>
        <v>0</v>
      </c>
      <c r="Y183" s="145">
        <f t="shared" si="70"/>
        <v>0</v>
      </c>
      <c r="Z183" s="145">
        <f t="shared" si="70"/>
        <v>0</v>
      </c>
      <c r="AA183" s="145">
        <f t="shared" si="70"/>
        <v>4</v>
      </c>
      <c r="AB183" s="145">
        <f t="shared" si="70"/>
        <v>6</v>
      </c>
      <c r="AC183">
        <f t="shared" si="70"/>
        <v>20</v>
      </c>
      <c r="AD183">
        <f t="shared" si="70"/>
        <v>6</v>
      </c>
      <c r="AE183"/>
      <c r="AF183">
        <f t="shared" si="57"/>
        <v>0</v>
      </c>
      <c r="AG183">
        <f t="shared" si="58"/>
        <v>16</v>
      </c>
      <c r="AH183">
        <f t="shared" si="59"/>
        <v>0</v>
      </c>
      <c r="AI183">
        <f t="shared" si="60"/>
        <v>10</v>
      </c>
      <c r="AJ183">
        <f t="shared" si="61"/>
        <v>26</v>
      </c>
      <c r="AK183"/>
    </row>
    <row r="184" spans="21:37" x14ac:dyDescent="0.25">
      <c r="U184" s="145" t="s">
        <v>433</v>
      </c>
      <c r="W184" s="145">
        <f>SUMIFS(U$56:U$63,$A$56:$A$63,$A$165,$B$56:$B$63,$B165)</f>
        <v>4</v>
      </c>
      <c r="X184" s="145">
        <f t="shared" ref="X184:AD184" si="71">SUMIFS(V$56:V$63,$A$56:$A$63,$A$165,$B$56:$B$63,$B165)</f>
        <v>0</v>
      </c>
      <c r="Y184" s="145">
        <f t="shared" si="71"/>
        <v>0</v>
      </c>
      <c r="Z184" s="145">
        <f t="shared" si="71"/>
        <v>0</v>
      </c>
      <c r="AA184" s="145">
        <f t="shared" si="71"/>
        <v>0</v>
      </c>
      <c r="AB184" s="145">
        <f t="shared" si="71"/>
        <v>0</v>
      </c>
      <c r="AC184">
        <f t="shared" si="71"/>
        <v>4</v>
      </c>
      <c r="AD184">
        <f t="shared" si="71"/>
        <v>0</v>
      </c>
      <c r="AE184"/>
      <c r="AF184">
        <f t="shared" si="57"/>
        <v>0</v>
      </c>
      <c r="AG184">
        <f t="shared" si="58"/>
        <v>4</v>
      </c>
      <c r="AH184">
        <f t="shared" si="59"/>
        <v>0</v>
      </c>
      <c r="AI184">
        <f t="shared" si="60"/>
        <v>0</v>
      </c>
      <c r="AJ184">
        <f t="shared" si="61"/>
        <v>4</v>
      </c>
      <c r="AK184"/>
    </row>
    <row r="185" spans="21:37" x14ac:dyDescent="0.25">
      <c r="U185" s="145" t="s">
        <v>434</v>
      </c>
      <c r="W185" s="145">
        <f>SUMIFS(U$56:U$63,$A$56:$A$63,$A$167,$B$56:$B$63,$B167)</f>
        <v>16</v>
      </c>
      <c r="X185" s="145">
        <f t="shared" ref="X185:AD185" si="72">SUMIFS(V$56:V$63,$A$56:$A$63,$A$167,$B$56:$B$63,$B167)</f>
        <v>0</v>
      </c>
      <c r="Y185" s="145">
        <f t="shared" si="72"/>
        <v>0</v>
      </c>
      <c r="Z185" s="145">
        <f t="shared" si="72"/>
        <v>0</v>
      </c>
      <c r="AA185" s="145">
        <f t="shared" si="72"/>
        <v>0</v>
      </c>
      <c r="AB185" s="145">
        <f t="shared" si="72"/>
        <v>6</v>
      </c>
      <c r="AC185">
        <f t="shared" si="72"/>
        <v>16</v>
      </c>
      <c r="AD185">
        <f t="shared" si="72"/>
        <v>6</v>
      </c>
      <c r="AE185"/>
      <c r="AF185">
        <f t="shared" si="57"/>
        <v>0</v>
      </c>
      <c r="AG185">
        <f t="shared" si="58"/>
        <v>16</v>
      </c>
      <c r="AH185">
        <f t="shared" si="59"/>
        <v>0</v>
      </c>
      <c r="AI185">
        <f t="shared" si="60"/>
        <v>6</v>
      </c>
      <c r="AJ185">
        <f t="shared" si="61"/>
        <v>22</v>
      </c>
      <c r="AK185"/>
    </row>
    <row r="186" spans="21:37" x14ac:dyDescent="0.25">
      <c r="U186" s="145" t="s">
        <v>435</v>
      </c>
      <c r="W186" s="145">
        <f>SUMIFS(U$56:U$63,$A$56:$A$63,$A$168,$B$56:$B$63,$B168)</f>
        <v>0</v>
      </c>
      <c r="X186" s="145">
        <f t="shared" ref="X186:AD186" si="73">SUMIFS(V$56:V$63,$A$56:$A$63,$A$168,$B$56:$B$63,$B168)</f>
        <v>0</v>
      </c>
      <c r="Y186" s="145">
        <f t="shared" si="73"/>
        <v>0</v>
      </c>
      <c r="Z186" s="145">
        <f t="shared" si="73"/>
        <v>0</v>
      </c>
      <c r="AA186" s="145">
        <f t="shared" si="73"/>
        <v>0</v>
      </c>
      <c r="AB186" s="145">
        <f t="shared" si="73"/>
        <v>0</v>
      </c>
      <c r="AC186">
        <f t="shared" si="73"/>
        <v>0</v>
      </c>
      <c r="AD186">
        <f t="shared" si="73"/>
        <v>0</v>
      </c>
      <c r="AE186"/>
      <c r="AF186">
        <f t="shared" si="57"/>
        <v>0</v>
      </c>
      <c r="AG186">
        <f t="shared" si="58"/>
        <v>0</v>
      </c>
      <c r="AH186">
        <f t="shared" si="59"/>
        <v>0</v>
      </c>
      <c r="AI186">
        <f t="shared" si="60"/>
        <v>0</v>
      </c>
      <c r="AJ186">
        <f t="shared" si="61"/>
        <v>0</v>
      </c>
      <c r="AK186"/>
    </row>
    <row r="187" spans="21:37" x14ac:dyDescent="0.25">
      <c r="U187" s="420" t="s">
        <v>322</v>
      </c>
      <c r="V187" s="420"/>
      <c r="W187" s="420">
        <f>SUM(W183:W186)</f>
        <v>36</v>
      </c>
      <c r="X187" s="420">
        <f t="shared" ref="X187:AD187" si="74">SUM(X183:X186)</f>
        <v>0</v>
      </c>
      <c r="Y187" s="420">
        <f t="shared" si="74"/>
        <v>0</v>
      </c>
      <c r="Z187" s="420">
        <f t="shared" si="74"/>
        <v>0</v>
      </c>
      <c r="AA187" s="420">
        <f t="shared" si="74"/>
        <v>4</v>
      </c>
      <c r="AB187" s="420">
        <f t="shared" si="74"/>
        <v>12</v>
      </c>
      <c r="AC187" s="408">
        <f t="shared" si="74"/>
        <v>40</v>
      </c>
      <c r="AD187" s="408">
        <f t="shared" si="74"/>
        <v>12</v>
      </c>
      <c r="AE187"/>
      <c r="AF187">
        <f t="shared" si="57"/>
        <v>0</v>
      </c>
      <c r="AG187">
        <f t="shared" si="58"/>
        <v>36</v>
      </c>
      <c r="AH187">
        <f t="shared" si="59"/>
        <v>0</v>
      </c>
      <c r="AI187">
        <f t="shared" si="60"/>
        <v>16</v>
      </c>
      <c r="AJ187">
        <f t="shared" si="61"/>
        <v>52</v>
      </c>
      <c r="AK187"/>
    </row>
    <row r="188" spans="21:37" x14ac:dyDescent="0.25">
      <c r="U188" s="145" t="s">
        <v>344</v>
      </c>
      <c r="AC188"/>
      <c r="AD188"/>
      <c r="AE188"/>
      <c r="AF188">
        <f t="shared" si="57"/>
        <v>0</v>
      </c>
      <c r="AG188">
        <f t="shared" si="58"/>
        <v>0</v>
      </c>
      <c r="AH188">
        <f t="shared" si="59"/>
        <v>0</v>
      </c>
      <c r="AI188">
        <f t="shared" si="60"/>
        <v>0</v>
      </c>
      <c r="AJ188">
        <f t="shared" si="61"/>
        <v>0</v>
      </c>
      <c r="AK188"/>
    </row>
    <row r="189" spans="21:37" x14ac:dyDescent="0.25">
      <c r="U189" s="145" t="s">
        <v>432</v>
      </c>
      <c r="W189" s="145">
        <f>SUMIFS(U$75:U$82,$A$75:$A$82,$A$164,$B$75:$B$82,$B164)</f>
        <v>0</v>
      </c>
      <c r="X189" s="145">
        <f t="shared" ref="X189:AD189" si="75">SUMIFS(V$75:V$82,$A$75:$A$82,$A$164,$B$75:$B$82,$B164)</f>
        <v>0</v>
      </c>
      <c r="Y189" s="145">
        <f t="shared" si="75"/>
        <v>0</v>
      </c>
      <c r="Z189" s="145">
        <f t="shared" si="75"/>
        <v>0</v>
      </c>
      <c r="AA189" s="145">
        <f t="shared" si="75"/>
        <v>4</v>
      </c>
      <c r="AB189" s="145">
        <f t="shared" si="75"/>
        <v>0</v>
      </c>
      <c r="AC189">
        <f t="shared" si="75"/>
        <v>4</v>
      </c>
      <c r="AD189">
        <f t="shared" si="75"/>
        <v>0</v>
      </c>
      <c r="AE189"/>
      <c r="AF189">
        <f t="shared" si="57"/>
        <v>0</v>
      </c>
      <c r="AG189">
        <f t="shared" si="58"/>
        <v>0</v>
      </c>
      <c r="AH189">
        <f t="shared" si="59"/>
        <v>0</v>
      </c>
      <c r="AI189">
        <f t="shared" si="60"/>
        <v>4</v>
      </c>
      <c r="AJ189">
        <f t="shared" si="61"/>
        <v>4</v>
      </c>
      <c r="AK189"/>
    </row>
    <row r="190" spans="21:37" x14ac:dyDescent="0.25">
      <c r="U190" s="145" t="s">
        <v>433</v>
      </c>
      <c r="W190" s="145">
        <f>SUMIFS(U$75:U$82,$A$75:$A$82,$A$165,$B$75:$B$82,$B165)</f>
        <v>4</v>
      </c>
      <c r="X190" s="145">
        <f t="shared" ref="X190:AD190" si="76">SUMIFS(V$75:V$82,$A$75:$A$82,$A$165,$B$75:$B$82,$B165)</f>
        <v>0</v>
      </c>
      <c r="Y190" s="145">
        <f t="shared" si="76"/>
        <v>0</v>
      </c>
      <c r="Z190" s="145">
        <f t="shared" si="76"/>
        <v>0</v>
      </c>
      <c r="AA190" s="145">
        <f t="shared" si="76"/>
        <v>0</v>
      </c>
      <c r="AB190" s="145">
        <f t="shared" si="76"/>
        <v>0</v>
      </c>
      <c r="AC190">
        <f t="shared" si="76"/>
        <v>4</v>
      </c>
      <c r="AD190">
        <f t="shared" si="76"/>
        <v>0</v>
      </c>
      <c r="AE190"/>
      <c r="AF190">
        <f t="shared" si="57"/>
        <v>0</v>
      </c>
      <c r="AG190">
        <f t="shared" si="58"/>
        <v>4</v>
      </c>
      <c r="AH190">
        <f t="shared" si="59"/>
        <v>0</v>
      </c>
      <c r="AI190">
        <f t="shared" si="60"/>
        <v>0</v>
      </c>
      <c r="AJ190">
        <f t="shared" si="61"/>
        <v>4</v>
      </c>
      <c r="AK190"/>
    </row>
    <row r="191" spans="21:37" x14ac:dyDescent="0.25">
      <c r="U191" s="145" t="s">
        <v>434</v>
      </c>
      <c r="W191" s="145">
        <f>SUMIFS(U$75:U$82,$A$75:$A$82,$A$167,$B$75:$B$82,$B167)</f>
        <v>22</v>
      </c>
      <c r="X191" s="145">
        <f t="shared" ref="X191:AD191" si="77">SUMIFS(V$75:V$82,$A$75:$A$82,$A$167,$B$75:$B$82,$B167)</f>
        <v>0</v>
      </c>
      <c r="Y191" s="145">
        <f t="shared" si="77"/>
        <v>0</v>
      </c>
      <c r="Z191" s="145">
        <f t="shared" si="77"/>
        <v>0</v>
      </c>
      <c r="AA191" s="145">
        <f t="shared" si="77"/>
        <v>6</v>
      </c>
      <c r="AB191" s="145">
        <f t="shared" si="77"/>
        <v>0</v>
      </c>
      <c r="AC191">
        <f t="shared" si="77"/>
        <v>28</v>
      </c>
      <c r="AD191">
        <f t="shared" si="77"/>
        <v>0</v>
      </c>
      <c r="AE191"/>
      <c r="AF191">
        <f t="shared" si="57"/>
        <v>0</v>
      </c>
      <c r="AG191">
        <f t="shared" si="58"/>
        <v>22</v>
      </c>
      <c r="AH191">
        <f t="shared" si="59"/>
        <v>0</v>
      </c>
      <c r="AI191">
        <f t="shared" si="60"/>
        <v>6</v>
      </c>
      <c r="AJ191">
        <f t="shared" si="61"/>
        <v>28</v>
      </c>
      <c r="AK191"/>
    </row>
    <row r="192" spans="21:37" x14ac:dyDescent="0.25">
      <c r="U192" s="145" t="s">
        <v>435</v>
      </c>
      <c r="W192" s="145">
        <f>SUMIFS(U$75:U$82,$A$75:$A$82,$A$168,$B$75:$B$82,$B168)</f>
        <v>0</v>
      </c>
      <c r="X192" s="145">
        <f t="shared" ref="X192:AD192" si="78">SUMIFS(V$75:V$82,$A$75:$A$82,$A$168,$B$75:$B$82,$B168)</f>
        <v>0</v>
      </c>
      <c r="Y192" s="145">
        <f t="shared" si="78"/>
        <v>0</v>
      </c>
      <c r="Z192" s="145">
        <f t="shared" si="78"/>
        <v>0</v>
      </c>
      <c r="AA192" s="145">
        <f t="shared" si="78"/>
        <v>0</v>
      </c>
      <c r="AB192" s="145">
        <f t="shared" si="78"/>
        <v>0</v>
      </c>
      <c r="AC192">
        <f t="shared" si="78"/>
        <v>0</v>
      </c>
      <c r="AD192">
        <f t="shared" si="78"/>
        <v>0</v>
      </c>
      <c r="AE192"/>
      <c r="AF192">
        <f t="shared" si="57"/>
        <v>0</v>
      </c>
      <c r="AG192">
        <f t="shared" si="58"/>
        <v>0</v>
      </c>
      <c r="AH192">
        <f t="shared" si="59"/>
        <v>0</v>
      </c>
      <c r="AI192">
        <f t="shared" si="60"/>
        <v>0</v>
      </c>
      <c r="AJ192">
        <f t="shared" si="61"/>
        <v>0</v>
      </c>
      <c r="AK192"/>
    </row>
    <row r="193" spans="21:37" x14ac:dyDescent="0.25">
      <c r="U193" s="420" t="s">
        <v>322</v>
      </c>
      <c r="V193" s="420"/>
      <c r="W193" s="420">
        <f>SUM(W189:W192)</f>
        <v>26</v>
      </c>
      <c r="X193" s="420">
        <f t="shared" ref="X193:AD193" si="79">SUM(X189:X192)</f>
        <v>0</v>
      </c>
      <c r="Y193" s="420">
        <f t="shared" si="79"/>
        <v>0</v>
      </c>
      <c r="Z193" s="420">
        <f t="shared" si="79"/>
        <v>0</v>
      </c>
      <c r="AA193" s="420">
        <f t="shared" si="79"/>
        <v>10</v>
      </c>
      <c r="AB193" s="420">
        <f t="shared" si="79"/>
        <v>0</v>
      </c>
      <c r="AC193" s="408">
        <f t="shared" si="79"/>
        <v>36</v>
      </c>
      <c r="AD193" s="408">
        <f t="shared" si="79"/>
        <v>0</v>
      </c>
      <c r="AE193"/>
      <c r="AF193">
        <f t="shared" si="57"/>
        <v>0</v>
      </c>
      <c r="AG193">
        <f t="shared" si="58"/>
        <v>26</v>
      </c>
      <c r="AH193">
        <f t="shared" si="59"/>
        <v>0</v>
      </c>
      <c r="AI193">
        <f t="shared" si="60"/>
        <v>10</v>
      </c>
      <c r="AJ193">
        <f t="shared" si="61"/>
        <v>36</v>
      </c>
      <c r="AK193"/>
    </row>
    <row r="194" spans="21:37" x14ac:dyDescent="0.25">
      <c r="U194" s="145" t="s">
        <v>345</v>
      </c>
      <c r="AC194"/>
      <c r="AD194"/>
      <c r="AE194"/>
      <c r="AF194">
        <f t="shared" si="57"/>
        <v>0</v>
      </c>
      <c r="AG194">
        <f t="shared" si="58"/>
        <v>0</v>
      </c>
      <c r="AH194">
        <f t="shared" si="59"/>
        <v>0</v>
      </c>
      <c r="AI194">
        <f t="shared" si="60"/>
        <v>0</v>
      </c>
      <c r="AJ194">
        <f t="shared" si="61"/>
        <v>0</v>
      </c>
      <c r="AK194"/>
    </row>
    <row r="195" spans="21:37" x14ac:dyDescent="0.25">
      <c r="U195" s="145" t="s">
        <v>432</v>
      </c>
      <c r="W195" s="145">
        <f>SUMIFS(U$94:U$101,$A$94:$A$101,$A$164,$B$94:$B$101,$B164)</f>
        <v>0</v>
      </c>
      <c r="X195" s="145">
        <f t="shared" ref="X195:AD195" si="80">SUMIFS(V$94:V$101,$A$94:$A$101,$A$164,$B$94:$B$101,$B164)</f>
        <v>0</v>
      </c>
      <c r="Y195" s="145">
        <f t="shared" si="80"/>
        <v>0</v>
      </c>
      <c r="Z195" s="145">
        <f t="shared" si="80"/>
        <v>0</v>
      </c>
      <c r="AA195" s="145">
        <f t="shared" si="80"/>
        <v>0</v>
      </c>
      <c r="AB195" s="145">
        <f t="shared" si="80"/>
        <v>0</v>
      </c>
      <c r="AC195">
        <f t="shared" si="80"/>
        <v>0</v>
      </c>
      <c r="AD195">
        <f t="shared" si="80"/>
        <v>0</v>
      </c>
      <c r="AE195"/>
      <c r="AF195">
        <f t="shared" si="57"/>
        <v>0</v>
      </c>
      <c r="AG195">
        <f t="shared" si="58"/>
        <v>0</v>
      </c>
      <c r="AH195">
        <f t="shared" si="59"/>
        <v>0</v>
      </c>
      <c r="AI195">
        <f t="shared" si="60"/>
        <v>0</v>
      </c>
      <c r="AJ195">
        <f t="shared" si="61"/>
        <v>0</v>
      </c>
      <c r="AK195"/>
    </row>
    <row r="196" spans="21:37" x14ac:dyDescent="0.25">
      <c r="U196" s="145" t="s">
        <v>433</v>
      </c>
      <c r="W196" s="145">
        <f>SUMIFS(U$94:U$101,$A$94:$A$101,$A$165,$B$94:$B$101,$B165)</f>
        <v>0</v>
      </c>
      <c r="X196" s="145">
        <f t="shared" ref="X196:AD196" si="81">SUMIFS(V$94:V$101,$A$94:$A$101,$A$165,$B$94:$B$101,$B165)</f>
        <v>0</v>
      </c>
      <c r="Y196" s="145">
        <f t="shared" si="81"/>
        <v>0</v>
      </c>
      <c r="Z196" s="145">
        <f t="shared" si="81"/>
        <v>0</v>
      </c>
      <c r="AA196" s="145">
        <f t="shared" si="81"/>
        <v>4</v>
      </c>
      <c r="AB196" s="145">
        <f t="shared" si="81"/>
        <v>0</v>
      </c>
      <c r="AC196">
        <f t="shared" si="81"/>
        <v>4</v>
      </c>
      <c r="AD196">
        <f t="shared" si="81"/>
        <v>0</v>
      </c>
      <c r="AE196"/>
      <c r="AF196">
        <f t="shared" si="57"/>
        <v>0</v>
      </c>
      <c r="AG196">
        <f t="shared" si="58"/>
        <v>0</v>
      </c>
      <c r="AH196">
        <f t="shared" si="59"/>
        <v>0</v>
      </c>
      <c r="AI196">
        <f t="shared" si="60"/>
        <v>4</v>
      </c>
      <c r="AJ196">
        <f t="shared" si="61"/>
        <v>4</v>
      </c>
      <c r="AK196"/>
    </row>
    <row r="197" spans="21:37" x14ac:dyDescent="0.25">
      <c r="U197" s="145" t="s">
        <v>434</v>
      </c>
      <c r="W197" s="145">
        <f>SUMIFS(U$94:U$101,$A$94:$A$101,$A$167,$B$94:$B$101,$B167)</f>
        <v>30</v>
      </c>
      <c r="X197" s="145">
        <f t="shared" ref="X197:AD197" si="82">SUMIFS(V$94:V$101,$A$94:$A$101,$A$167,$B$94:$B$101,$B167)</f>
        <v>0</v>
      </c>
      <c r="Y197" s="145">
        <f t="shared" si="82"/>
        <v>0</v>
      </c>
      <c r="Z197" s="145">
        <f t="shared" si="82"/>
        <v>0</v>
      </c>
      <c r="AA197" s="145">
        <f t="shared" si="82"/>
        <v>6</v>
      </c>
      <c r="AB197" s="145">
        <f t="shared" si="82"/>
        <v>4</v>
      </c>
      <c r="AC197">
        <f t="shared" si="82"/>
        <v>36</v>
      </c>
      <c r="AD197">
        <f t="shared" si="82"/>
        <v>4</v>
      </c>
      <c r="AE197"/>
      <c r="AF197">
        <f t="shared" si="57"/>
        <v>0</v>
      </c>
      <c r="AG197">
        <f t="shared" si="58"/>
        <v>30</v>
      </c>
      <c r="AH197">
        <f t="shared" si="59"/>
        <v>0</v>
      </c>
      <c r="AI197">
        <f t="shared" si="60"/>
        <v>10</v>
      </c>
      <c r="AJ197">
        <f t="shared" si="61"/>
        <v>40</v>
      </c>
      <c r="AK197"/>
    </row>
    <row r="198" spans="21:37" x14ac:dyDescent="0.25">
      <c r="U198" s="145" t="s">
        <v>435</v>
      </c>
      <c r="W198" s="145">
        <f>SUMIFS(U$94:U$101,$A$94:$A$101,$A$168,$B$94:$B$101,$B168)</f>
        <v>8</v>
      </c>
      <c r="X198" s="145">
        <f t="shared" ref="X198:AD198" si="83">SUMIFS(V$94:V$101,$A$94:$A$101,$A$168,$B$94:$B$101,$B168)</f>
        <v>0</v>
      </c>
      <c r="Y198" s="145">
        <f t="shared" si="83"/>
        <v>0</v>
      </c>
      <c r="Z198" s="145">
        <f t="shared" si="83"/>
        <v>0</v>
      </c>
      <c r="AA198" s="145">
        <f t="shared" si="83"/>
        <v>0</v>
      </c>
      <c r="AB198" s="145">
        <f t="shared" si="83"/>
        <v>2</v>
      </c>
      <c r="AC198">
        <f t="shared" si="83"/>
        <v>8</v>
      </c>
      <c r="AD198">
        <f t="shared" si="83"/>
        <v>2</v>
      </c>
      <c r="AE198"/>
      <c r="AF198">
        <f t="shared" si="57"/>
        <v>0</v>
      </c>
      <c r="AG198">
        <f t="shared" si="58"/>
        <v>8</v>
      </c>
      <c r="AH198">
        <f t="shared" si="59"/>
        <v>0</v>
      </c>
      <c r="AI198">
        <f t="shared" si="60"/>
        <v>2</v>
      </c>
      <c r="AJ198">
        <f t="shared" si="61"/>
        <v>10</v>
      </c>
      <c r="AK198"/>
    </row>
    <row r="199" spans="21:37" x14ac:dyDescent="0.25">
      <c r="U199" s="420" t="s">
        <v>322</v>
      </c>
      <c r="V199" s="420"/>
      <c r="W199" s="420">
        <f>SUM(W195:W198)</f>
        <v>38</v>
      </c>
      <c r="X199" s="420">
        <f t="shared" ref="X199:AD199" si="84">SUM(X195:X198)</f>
        <v>0</v>
      </c>
      <c r="Y199" s="420">
        <f t="shared" si="84"/>
        <v>0</v>
      </c>
      <c r="Z199" s="420">
        <f t="shared" si="84"/>
        <v>0</v>
      </c>
      <c r="AA199" s="420">
        <f t="shared" si="84"/>
        <v>10</v>
      </c>
      <c r="AB199" s="420">
        <f t="shared" si="84"/>
        <v>6</v>
      </c>
      <c r="AC199" s="408">
        <f t="shared" si="84"/>
        <v>48</v>
      </c>
      <c r="AD199" s="408">
        <f t="shared" si="84"/>
        <v>6</v>
      </c>
      <c r="AE199"/>
      <c r="AF199">
        <f t="shared" si="57"/>
        <v>0</v>
      </c>
      <c r="AG199">
        <f t="shared" si="58"/>
        <v>38</v>
      </c>
      <c r="AH199">
        <f t="shared" si="59"/>
        <v>0</v>
      </c>
      <c r="AI199">
        <f t="shared" si="60"/>
        <v>16</v>
      </c>
      <c r="AJ199">
        <f t="shared" si="61"/>
        <v>54</v>
      </c>
      <c r="AK199"/>
    </row>
    <row r="200" spans="21:37" x14ac:dyDescent="0.25">
      <c r="U200" s="145" t="s">
        <v>346</v>
      </c>
      <c r="AC200"/>
      <c r="AD200"/>
      <c r="AE200"/>
      <c r="AF200">
        <f t="shared" si="57"/>
        <v>0</v>
      </c>
      <c r="AG200">
        <f t="shared" si="58"/>
        <v>0</v>
      </c>
      <c r="AH200">
        <f t="shared" si="59"/>
        <v>0</v>
      </c>
      <c r="AI200">
        <f t="shared" si="60"/>
        <v>0</v>
      </c>
      <c r="AJ200">
        <f t="shared" si="61"/>
        <v>0</v>
      </c>
      <c r="AK200"/>
    </row>
    <row r="201" spans="21:37" x14ac:dyDescent="0.25">
      <c r="U201" s="145" t="s">
        <v>432</v>
      </c>
      <c r="W201" s="145">
        <f>SUMIFS(U$114:U$120,$A$114:$A$120,$A$164,$B$114:$B$120,$B164)</f>
        <v>0</v>
      </c>
      <c r="X201" s="145">
        <f t="shared" ref="X201:AD201" si="85">SUMIFS(V$114:V$120,$A$114:$A$120,$A$164,$B$114:$B$120,$B164)</f>
        <v>0</v>
      </c>
      <c r="Y201" s="145">
        <f t="shared" si="85"/>
        <v>0</v>
      </c>
      <c r="Z201" s="145">
        <f t="shared" si="85"/>
        <v>0</v>
      </c>
      <c r="AA201" s="145">
        <f t="shared" si="85"/>
        <v>0</v>
      </c>
      <c r="AB201" s="145">
        <f t="shared" si="85"/>
        <v>0</v>
      </c>
      <c r="AC201">
        <f t="shared" si="85"/>
        <v>0</v>
      </c>
      <c r="AD201">
        <f t="shared" si="85"/>
        <v>0</v>
      </c>
      <c r="AE201"/>
      <c r="AF201">
        <f t="shared" si="57"/>
        <v>0</v>
      </c>
      <c r="AG201">
        <f t="shared" si="58"/>
        <v>0</v>
      </c>
      <c r="AH201">
        <f t="shared" si="59"/>
        <v>0</v>
      </c>
      <c r="AI201">
        <f t="shared" si="60"/>
        <v>0</v>
      </c>
      <c r="AJ201">
        <f t="shared" si="61"/>
        <v>0</v>
      </c>
      <c r="AK201"/>
    </row>
    <row r="202" spans="21:37" x14ac:dyDescent="0.25">
      <c r="U202" s="145" t="s">
        <v>433</v>
      </c>
      <c r="W202" s="145">
        <f>SUMIFS(U$114:U$120,$A$114:$A$120,$A$165,$B$114:$B$120,$B165)</f>
        <v>0</v>
      </c>
      <c r="X202" s="145">
        <f t="shared" ref="X202:AD202" si="86">SUMIFS(V$114:V$120,$A$114:$A$120,$A$165,$B$114:$B$120,$B165)</f>
        <v>0</v>
      </c>
      <c r="Y202" s="145">
        <f t="shared" si="86"/>
        <v>0</v>
      </c>
      <c r="Z202" s="145">
        <f t="shared" si="86"/>
        <v>0</v>
      </c>
      <c r="AA202" s="145">
        <f t="shared" si="86"/>
        <v>4</v>
      </c>
      <c r="AB202" s="145">
        <f t="shared" si="86"/>
        <v>0</v>
      </c>
      <c r="AC202">
        <f t="shared" si="86"/>
        <v>4</v>
      </c>
      <c r="AD202">
        <f t="shared" si="86"/>
        <v>0</v>
      </c>
      <c r="AE202"/>
      <c r="AF202">
        <f t="shared" si="57"/>
        <v>0</v>
      </c>
      <c r="AG202">
        <f t="shared" si="58"/>
        <v>0</v>
      </c>
      <c r="AH202">
        <f t="shared" si="59"/>
        <v>0</v>
      </c>
      <c r="AI202">
        <f t="shared" si="60"/>
        <v>4</v>
      </c>
      <c r="AJ202">
        <f t="shared" si="61"/>
        <v>4</v>
      </c>
      <c r="AK202"/>
    </row>
    <row r="203" spans="21:37" x14ac:dyDescent="0.25">
      <c r="U203" s="145" t="s">
        <v>434</v>
      </c>
      <c r="W203" s="145">
        <f>SUMIFS(U$114:U$120,$A$114:$A$120,$A$167,$B$114:$B$120,$B167)</f>
        <v>12</v>
      </c>
      <c r="X203" s="145">
        <f t="shared" ref="X203:AD203" si="87">SUMIFS(V$114:V$120,$A$114:$A$120,$A$167,$B$114:$B$120,$B167)</f>
        <v>0</v>
      </c>
      <c r="Y203" s="145">
        <f t="shared" si="87"/>
        <v>0</v>
      </c>
      <c r="Z203" s="145">
        <f t="shared" si="87"/>
        <v>0</v>
      </c>
      <c r="AA203" s="145">
        <f t="shared" si="87"/>
        <v>8</v>
      </c>
      <c r="AB203" s="145">
        <f t="shared" si="87"/>
        <v>0</v>
      </c>
      <c r="AC203">
        <f t="shared" si="87"/>
        <v>20</v>
      </c>
      <c r="AD203">
        <f t="shared" si="87"/>
        <v>0</v>
      </c>
      <c r="AE203"/>
      <c r="AF203">
        <f t="shared" si="57"/>
        <v>0</v>
      </c>
      <c r="AG203">
        <f t="shared" si="58"/>
        <v>12</v>
      </c>
      <c r="AH203">
        <f t="shared" si="59"/>
        <v>0</v>
      </c>
      <c r="AI203">
        <f t="shared" si="60"/>
        <v>8</v>
      </c>
      <c r="AJ203">
        <f t="shared" si="61"/>
        <v>20</v>
      </c>
      <c r="AK203"/>
    </row>
    <row r="204" spans="21:37" x14ac:dyDescent="0.25">
      <c r="U204" s="145" t="s">
        <v>435</v>
      </c>
      <c r="W204" s="145">
        <f>SUMIFS(U$114:U$120,$A$114:$A$120,$A$168,$B$114:$B$120,$B168)</f>
        <v>12</v>
      </c>
      <c r="X204" s="145">
        <f t="shared" ref="X204:AD204" si="88">SUMIFS(V$114:V$120,$A$114:$A$120,$A$168,$B$114:$B$120,$B168)</f>
        <v>0</v>
      </c>
      <c r="Y204" s="145">
        <f t="shared" si="88"/>
        <v>0</v>
      </c>
      <c r="Z204" s="145">
        <f t="shared" si="88"/>
        <v>0</v>
      </c>
      <c r="AA204" s="145">
        <f t="shared" si="88"/>
        <v>4</v>
      </c>
      <c r="AB204" s="145">
        <f t="shared" si="88"/>
        <v>0</v>
      </c>
      <c r="AC204">
        <f t="shared" si="88"/>
        <v>16</v>
      </c>
      <c r="AD204">
        <f t="shared" si="88"/>
        <v>0</v>
      </c>
      <c r="AE204"/>
      <c r="AF204">
        <f t="shared" si="57"/>
        <v>0</v>
      </c>
      <c r="AG204">
        <f t="shared" si="58"/>
        <v>12</v>
      </c>
      <c r="AH204">
        <f t="shared" si="59"/>
        <v>0</v>
      </c>
      <c r="AI204">
        <f t="shared" si="60"/>
        <v>4</v>
      </c>
      <c r="AJ204">
        <f t="shared" si="61"/>
        <v>16</v>
      </c>
      <c r="AK204"/>
    </row>
    <row r="205" spans="21:37" x14ac:dyDescent="0.25">
      <c r="U205" s="420" t="s">
        <v>322</v>
      </c>
      <c r="V205" s="420"/>
      <c r="W205" s="420">
        <f>SUM(W201:W204)</f>
        <v>24</v>
      </c>
      <c r="X205" s="420">
        <f t="shared" ref="X205:AD205" si="89">SUM(X201:X204)</f>
        <v>0</v>
      </c>
      <c r="Y205" s="420">
        <f t="shared" si="89"/>
        <v>0</v>
      </c>
      <c r="Z205" s="420">
        <f t="shared" si="89"/>
        <v>0</v>
      </c>
      <c r="AA205" s="420">
        <f t="shared" si="89"/>
        <v>16</v>
      </c>
      <c r="AB205" s="420">
        <f t="shared" si="89"/>
        <v>0</v>
      </c>
      <c r="AC205" s="408">
        <f t="shared" si="89"/>
        <v>40</v>
      </c>
      <c r="AD205" s="408">
        <f t="shared" si="89"/>
        <v>0</v>
      </c>
      <c r="AE205"/>
      <c r="AF205">
        <f t="shared" si="57"/>
        <v>0</v>
      </c>
      <c r="AG205">
        <f t="shared" si="58"/>
        <v>24</v>
      </c>
      <c r="AH205">
        <f t="shared" si="59"/>
        <v>0</v>
      </c>
      <c r="AI205">
        <f t="shared" si="60"/>
        <v>16</v>
      </c>
      <c r="AJ205">
        <f t="shared" si="61"/>
        <v>40</v>
      </c>
      <c r="AK205"/>
    </row>
    <row r="206" spans="21:37" x14ac:dyDescent="0.25">
      <c r="U206" s="145" t="s">
        <v>436</v>
      </c>
      <c r="AC206"/>
      <c r="AD206"/>
      <c r="AE206"/>
      <c r="AF206">
        <f t="shared" si="57"/>
        <v>0</v>
      </c>
      <c r="AG206">
        <f t="shared" si="58"/>
        <v>0</v>
      </c>
      <c r="AH206">
        <f t="shared" si="59"/>
        <v>0</v>
      </c>
      <c r="AI206">
        <f t="shared" si="60"/>
        <v>0</v>
      </c>
      <c r="AJ206">
        <f t="shared" si="61"/>
        <v>0</v>
      </c>
      <c r="AK206"/>
    </row>
    <row r="207" spans="21:37" x14ac:dyDescent="0.25">
      <c r="U207" s="145" t="s">
        <v>432</v>
      </c>
      <c r="W207" s="145">
        <f>SUMIFS(U$130:U$137,$A$130:$A$137,$A$164,$B$130:$B$137,$B164)</f>
        <v>4</v>
      </c>
      <c r="X207" s="145">
        <f t="shared" ref="X207:AD207" si="90">SUMIFS(V$130:V$137,$A$130:$A$137,$A$164,$B$130:$B$137,$B164)</f>
        <v>4</v>
      </c>
      <c r="Y207" s="145">
        <f t="shared" si="90"/>
        <v>0</v>
      </c>
      <c r="Z207" s="145">
        <f t="shared" si="90"/>
        <v>0</v>
      </c>
      <c r="AA207" s="145">
        <f t="shared" si="90"/>
        <v>0</v>
      </c>
      <c r="AB207" s="145">
        <f t="shared" si="90"/>
        <v>0</v>
      </c>
      <c r="AC207">
        <f t="shared" si="90"/>
        <v>4</v>
      </c>
      <c r="AD207">
        <f t="shared" si="90"/>
        <v>4</v>
      </c>
      <c r="AE207"/>
      <c r="AF207">
        <f t="shared" si="57"/>
        <v>0</v>
      </c>
      <c r="AG207">
        <f t="shared" si="58"/>
        <v>8</v>
      </c>
      <c r="AH207">
        <f t="shared" si="59"/>
        <v>0</v>
      </c>
      <c r="AI207">
        <f t="shared" si="60"/>
        <v>0</v>
      </c>
      <c r="AJ207">
        <f t="shared" si="61"/>
        <v>8</v>
      </c>
      <c r="AK207"/>
    </row>
    <row r="208" spans="21:37" x14ac:dyDescent="0.25">
      <c r="U208" s="145" t="s">
        <v>433</v>
      </c>
      <c r="W208" s="145">
        <f>SUMIFS(U$130:U$137,$A$130:$A$137,$A$165,$B$130:$B$137,$B165)</f>
        <v>0</v>
      </c>
      <c r="X208" s="145">
        <f t="shared" ref="X208:AD208" si="91">SUMIFS(V$130:V$137,$A$130:$A$137,$A$165,$B$130:$B$137,$B165)</f>
        <v>0</v>
      </c>
      <c r="Y208" s="145">
        <f t="shared" si="91"/>
        <v>0</v>
      </c>
      <c r="Z208" s="145">
        <f t="shared" si="91"/>
        <v>0</v>
      </c>
      <c r="AA208" s="145">
        <f t="shared" si="91"/>
        <v>4</v>
      </c>
      <c r="AB208" s="145">
        <f t="shared" si="91"/>
        <v>0</v>
      </c>
      <c r="AC208">
        <f t="shared" si="91"/>
        <v>4</v>
      </c>
      <c r="AD208">
        <f t="shared" si="91"/>
        <v>0</v>
      </c>
      <c r="AE208"/>
      <c r="AF208">
        <f t="shared" si="57"/>
        <v>0</v>
      </c>
      <c r="AG208">
        <f t="shared" si="58"/>
        <v>0</v>
      </c>
      <c r="AH208">
        <f t="shared" si="59"/>
        <v>0</v>
      </c>
      <c r="AI208">
        <f t="shared" si="60"/>
        <v>4</v>
      </c>
      <c r="AJ208">
        <f t="shared" si="61"/>
        <v>4</v>
      </c>
      <c r="AK208"/>
    </row>
    <row r="209" spans="21:37" x14ac:dyDescent="0.25">
      <c r="U209" s="145" t="s">
        <v>434</v>
      </c>
      <c r="W209" s="145">
        <f>SUMIFS(U$130:U$137,$A$130:$A$137,$A$167,$B$130:$B$137,$B167)</f>
        <v>6</v>
      </c>
      <c r="X209" s="145">
        <f t="shared" ref="X209:AD209" si="92">SUMIFS(V$130:V$137,$A$130:$A$137,$A$167,$B$130:$B$137,$B167)</f>
        <v>0</v>
      </c>
      <c r="Y209" s="145">
        <f t="shared" si="92"/>
        <v>0</v>
      </c>
      <c r="Z209" s="145">
        <f t="shared" si="92"/>
        <v>0</v>
      </c>
      <c r="AA209" s="145">
        <f t="shared" si="92"/>
        <v>2</v>
      </c>
      <c r="AB209" s="145">
        <f t="shared" si="92"/>
        <v>0</v>
      </c>
      <c r="AC209">
        <f t="shared" si="92"/>
        <v>8</v>
      </c>
      <c r="AD209">
        <f t="shared" si="92"/>
        <v>0</v>
      </c>
      <c r="AE209"/>
      <c r="AF209">
        <f t="shared" si="57"/>
        <v>0</v>
      </c>
      <c r="AG209">
        <f t="shared" si="58"/>
        <v>6</v>
      </c>
      <c r="AH209">
        <f t="shared" si="59"/>
        <v>0</v>
      </c>
      <c r="AI209">
        <f t="shared" si="60"/>
        <v>2</v>
      </c>
      <c r="AJ209">
        <f t="shared" si="61"/>
        <v>8</v>
      </c>
      <c r="AK209"/>
    </row>
    <row r="210" spans="21:37" x14ac:dyDescent="0.25">
      <c r="U210" s="145" t="s">
        <v>435</v>
      </c>
      <c r="W210" s="145">
        <f>SUMIFS(U$130:U$137,$A$130:$A$137,$A$168,$B$130:$B$137,$B168)</f>
        <v>18</v>
      </c>
      <c r="X210" s="145">
        <f t="shared" ref="X210:AD210" si="93">SUMIFS(V$130:V$137,$A$130:$A$137,$A$168,$B$130:$B$137,$B168)</f>
        <v>0</v>
      </c>
      <c r="Y210" s="145">
        <f t="shared" si="93"/>
        <v>0</v>
      </c>
      <c r="Z210" s="145">
        <f t="shared" si="93"/>
        <v>0</v>
      </c>
      <c r="AA210" s="145">
        <f t="shared" si="93"/>
        <v>2</v>
      </c>
      <c r="AB210" s="145">
        <f t="shared" si="93"/>
        <v>0</v>
      </c>
      <c r="AC210">
        <f t="shared" si="93"/>
        <v>20</v>
      </c>
      <c r="AD210">
        <f t="shared" si="93"/>
        <v>0</v>
      </c>
      <c r="AE210"/>
      <c r="AF210">
        <f t="shared" si="57"/>
        <v>0</v>
      </c>
      <c r="AG210">
        <f t="shared" si="58"/>
        <v>18</v>
      </c>
      <c r="AH210">
        <f t="shared" si="59"/>
        <v>0</v>
      </c>
      <c r="AI210">
        <f t="shared" si="60"/>
        <v>2</v>
      </c>
      <c r="AJ210">
        <f t="shared" si="61"/>
        <v>20</v>
      </c>
      <c r="AK210"/>
    </row>
    <row r="211" spans="21:37" x14ac:dyDescent="0.25">
      <c r="U211" s="420" t="s">
        <v>322</v>
      </c>
      <c r="V211" s="420"/>
      <c r="W211" s="420">
        <f>SUM(W207:W210)</f>
        <v>28</v>
      </c>
      <c r="X211" s="420">
        <f t="shared" ref="X211:AD211" si="94">SUM(X207:X210)</f>
        <v>4</v>
      </c>
      <c r="Y211" s="420">
        <f t="shared" si="94"/>
        <v>0</v>
      </c>
      <c r="Z211" s="420">
        <f t="shared" si="94"/>
        <v>0</v>
      </c>
      <c r="AA211" s="420">
        <f t="shared" si="94"/>
        <v>8</v>
      </c>
      <c r="AB211" s="420">
        <f t="shared" si="94"/>
        <v>0</v>
      </c>
      <c r="AC211" s="408">
        <f t="shared" si="94"/>
        <v>36</v>
      </c>
      <c r="AD211" s="408">
        <f t="shared" si="94"/>
        <v>4</v>
      </c>
      <c r="AE211"/>
      <c r="AF211">
        <f t="shared" si="57"/>
        <v>0</v>
      </c>
      <c r="AG211">
        <f t="shared" si="58"/>
        <v>32</v>
      </c>
      <c r="AH211">
        <f t="shared" si="59"/>
        <v>0</v>
      </c>
      <c r="AI211">
        <f t="shared" si="60"/>
        <v>8</v>
      </c>
      <c r="AJ211">
        <f t="shared" si="61"/>
        <v>40</v>
      </c>
      <c r="AK211"/>
    </row>
    <row r="212" spans="21:37" x14ac:dyDescent="0.25">
      <c r="U212" s="145" t="s">
        <v>437</v>
      </c>
      <c r="AC212"/>
      <c r="AD212"/>
      <c r="AE212"/>
      <c r="AF212">
        <f t="shared" si="57"/>
        <v>0</v>
      </c>
      <c r="AG212">
        <f t="shared" si="58"/>
        <v>0</v>
      </c>
      <c r="AH212">
        <f t="shared" si="59"/>
        <v>0</v>
      </c>
      <c r="AI212">
        <f t="shared" si="60"/>
        <v>0</v>
      </c>
      <c r="AJ212">
        <f t="shared" si="61"/>
        <v>0</v>
      </c>
      <c r="AK212"/>
    </row>
    <row r="213" spans="21:37" x14ac:dyDescent="0.25">
      <c r="U213" s="145" t="s">
        <v>432</v>
      </c>
      <c r="W213" s="145">
        <f>SUMIFS(U$148:U$155,$A$148:$A$155,$A$164,$B$148:$B$155,$B164)</f>
        <v>0</v>
      </c>
      <c r="X213" s="145">
        <f t="shared" ref="X213:AD213" si="95">SUMIFS(V$148:V$155,$A$148:$A$155,$A$164,$B$148:$B$155,$B164)</f>
        <v>0</v>
      </c>
      <c r="Y213" s="145">
        <f t="shared" si="95"/>
        <v>0</v>
      </c>
      <c r="Z213" s="145">
        <f t="shared" si="95"/>
        <v>0</v>
      </c>
      <c r="AA213" s="145">
        <f t="shared" si="95"/>
        <v>0</v>
      </c>
      <c r="AB213" s="145">
        <f t="shared" si="95"/>
        <v>0</v>
      </c>
      <c r="AC213">
        <f t="shared" si="95"/>
        <v>0</v>
      </c>
      <c r="AD213">
        <f t="shared" si="95"/>
        <v>0</v>
      </c>
      <c r="AE213"/>
      <c r="AF213">
        <f t="shared" si="57"/>
        <v>0</v>
      </c>
      <c r="AG213">
        <f t="shared" si="58"/>
        <v>0</v>
      </c>
      <c r="AH213">
        <f t="shared" si="59"/>
        <v>0</v>
      </c>
      <c r="AI213">
        <f t="shared" si="60"/>
        <v>0</v>
      </c>
      <c r="AJ213">
        <f t="shared" si="61"/>
        <v>0</v>
      </c>
      <c r="AK213"/>
    </row>
    <row r="214" spans="21:37" x14ac:dyDescent="0.25">
      <c r="U214" s="145" t="s">
        <v>433</v>
      </c>
      <c r="W214" s="145">
        <f>SUMIFS(U$148:U$155,$A$148:$A$155,$A$165,$B$148:$B$155,$B165)</f>
        <v>0</v>
      </c>
      <c r="X214" s="145">
        <f t="shared" ref="X214:AD214" si="96">SUMIFS(V$148:V$155,$A$148:$A$155,$A$165,$B$148:$B$155,$B165)</f>
        <v>0</v>
      </c>
      <c r="Y214" s="145">
        <f t="shared" si="96"/>
        <v>0</v>
      </c>
      <c r="Z214" s="145">
        <f t="shared" si="96"/>
        <v>0</v>
      </c>
      <c r="AA214" s="145">
        <f t="shared" si="96"/>
        <v>4</v>
      </c>
      <c r="AB214" s="145">
        <f t="shared" si="96"/>
        <v>0</v>
      </c>
      <c r="AC214">
        <f t="shared" si="96"/>
        <v>4</v>
      </c>
      <c r="AD214">
        <f t="shared" si="96"/>
        <v>0</v>
      </c>
      <c r="AE214"/>
      <c r="AF214">
        <f t="shared" si="57"/>
        <v>0</v>
      </c>
      <c r="AG214">
        <f t="shared" si="58"/>
        <v>0</v>
      </c>
      <c r="AH214">
        <f t="shared" si="59"/>
        <v>0</v>
      </c>
      <c r="AI214">
        <f t="shared" si="60"/>
        <v>4</v>
      </c>
      <c r="AJ214">
        <f t="shared" si="61"/>
        <v>4</v>
      </c>
      <c r="AK214"/>
    </row>
    <row r="215" spans="21:37" x14ac:dyDescent="0.25">
      <c r="U215" s="145" t="s">
        <v>434</v>
      </c>
      <c r="W215" s="145">
        <f>SUMIFS(U$148:U$155,$A$148:$A$155,$A$167,$B$148:$B$155,$B167)</f>
        <v>6</v>
      </c>
      <c r="X215" s="145">
        <f t="shared" ref="X215:AD215" si="97">SUMIFS(V$148:V$155,$A$148:$A$155,$A$167,$B$148:$B$155,$B167)</f>
        <v>0</v>
      </c>
      <c r="Y215" s="145">
        <f t="shared" si="97"/>
        <v>0</v>
      </c>
      <c r="Z215" s="145">
        <f t="shared" si="97"/>
        <v>0</v>
      </c>
      <c r="AA215" s="145">
        <f t="shared" si="97"/>
        <v>6</v>
      </c>
      <c r="AB215" s="145">
        <f t="shared" si="97"/>
        <v>0</v>
      </c>
      <c r="AC215">
        <f t="shared" si="97"/>
        <v>12</v>
      </c>
      <c r="AD215">
        <f t="shared" si="97"/>
        <v>0</v>
      </c>
      <c r="AE215"/>
      <c r="AF215">
        <f t="shared" si="57"/>
        <v>0</v>
      </c>
      <c r="AG215">
        <f t="shared" si="58"/>
        <v>6</v>
      </c>
      <c r="AH215">
        <f t="shared" si="59"/>
        <v>0</v>
      </c>
      <c r="AI215">
        <f t="shared" si="60"/>
        <v>6</v>
      </c>
      <c r="AJ215">
        <f t="shared" si="61"/>
        <v>12</v>
      </c>
      <c r="AK215"/>
    </row>
    <row r="216" spans="21:37" x14ac:dyDescent="0.25">
      <c r="U216" s="145" t="s">
        <v>435</v>
      </c>
      <c r="W216" s="145">
        <f>SUMIFS(U$148:U$155,$A$148:$A$155,$A$168,$B$148:$B$155,$B168)</f>
        <v>14</v>
      </c>
      <c r="X216" s="145">
        <f t="shared" ref="X216:AD216" si="98">SUMIFS(V$148:V$155,$A$148:$A$155,$A$168,$B$148:$B$155,$B168)</f>
        <v>0</v>
      </c>
      <c r="Y216" s="145">
        <f t="shared" si="98"/>
        <v>4</v>
      </c>
      <c r="Z216" s="145">
        <f t="shared" si="98"/>
        <v>0</v>
      </c>
      <c r="AA216" s="145">
        <f t="shared" si="98"/>
        <v>2</v>
      </c>
      <c r="AB216" s="145">
        <f t="shared" si="98"/>
        <v>0</v>
      </c>
      <c r="AC216">
        <f t="shared" si="98"/>
        <v>20</v>
      </c>
      <c r="AD216">
        <f t="shared" si="98"/>
        <v>0</v>
      </c>
      <c r="AE216"/>
      <c r="AF216">
        <f t="shared" si="57"/>
        <v>0</v>
      </c>
      <c r="AG216">
        <f t="shared" si="58"/>
        <v>14</v>
      </c>
      <c r="AH216">
        <f t="shared" si="59"/>
        <v>4</v>
      </c>
      <c r="AI216">
        <f t="shared" si="60"/>
        <v>2</v>
      </c>
      <c r="AJ216">
        <f t="shared" si="61"/>
        <v>20</v>
      </c>
      <c r="AK216"/>
    </row>
    <row r="217" spans="21:37" x14ac:dyDescent="0.25">
      <c r="U217" s="420" t="s">
        <v>322</v>
      </c>
      <c r="V217" s="420"/>
      <c r="W217" s="420">
        <f>SUM(W213:W216)</f>
        <v>20</v>
      </c>
      <c r="X217" s="420">
        <f t="shared" ref="X217:AD217" si="99">SUM(X213:X216)</f>
        <v>0</v>
      </c>
      <c r="Y217" s="420">
        <f t="shared" si="99"/>
        <v>4</v>
      </c>
      <c r="Z217" s="420">
        <f t="shared" si="99"/>
        <v>0</v>
      </c>
      <c r="AA217" s="420">
        <f t="shared" si="99"/>
        <v>12</v>
      </c>
      <c r="AB217" s="420">
        <f t="shared" si="99"/>
        <v>0</v>
      </c>
      <c r="AC217" s="408">
        <f t="shared" si="99"/>
        <v>36</v>
      </c>
      <c r="AD217" s="408">
        <f t="shared" si="99"/>
        <v>0</v>
      </c>
      <c r="AE217"/>
      <c r="AF217">
        <f t="shared" si="57"/>
        <v>0</v>
      </c>
      <c r="AG217">
        <f t="shared" si="58"/>
        <v>20</v>
      </c>
      <c r="AH217">
        <f t="shared" si="59"/>
        <v>4</v>
      </c>
      <c r="AI217">
        <f t="shared" si="60"/>
        <v>12</v>
      </c>
      <c r="AJ217">
        <f t="shared" si="61"/>
        <v>36</v>
      </c>
      <c r="AK217"/>
    </row>
    <row r="218" spans="21:37" x14ac:dyDescent="0.25">
      <c r="AC218"/>
      <c r="AD218"/>
      <c r="AE218"/>
      <c r="AF218"/>
      <c r="AG218"/>
      <c r="AH218"/>
      <c r="AI218"/>
      <c r="AJ218"/>
      <c r="AK218"/>
    </row>
    <row r="219" spans="21:37" x14ac:dyDescent="0.25">
      <c r="AC219"/>
      <c r="AD219"/>
      <c r="AE219"/>
      <c r="AF219"/>
      <c r="AG219"/>
      <c r="AH219"/>
      <c r="AI219"/>
      <c r="AJ219"/>
      <c r="AK219"/>
    </row>
    <row r="220" spans="21:37" x14ac:dyDescent="0.25">
      <c r="U220" s="145" t="s">
        <v>304</v>
      </c>
      <c r="W220" s="145">
        <f>W175+W181+W187+W193+W199+W205+W211+W217</f>
        <v>228</v>
      </c>
      <c r="X220" s="145">
        <f t="shared" ref="X220:AD220" si="100">X175+X181+X187+X193+X199+X205+X211+X217</f>
        <v>8</v>
      </c>
      <c r="Y220" s="145">
        <f t="shared" si="100"/>
        <v>8</v>
      </c>
      <c r="Z220" s="145">
        <f t="shared" si="100"/>
        <v>4</v>
      </c>
      <c r="AA220" s="145">
        <f t="shared" si="100"/>
        <v>84</v>
      </c>
      <c r="AB220" s="145">
        <f t="shared" si="100"/>
        <v>30</v>
      </c>
      <c r="AC220">
        <f t="shared" si="100"/>
        <v>320</v>
      </c>
      <c r="AD220">
        <f t="shared" si="100"/>
        <v>42</v>
      </c>
      <c r="AE220"/>
      <c r="AF220"/>
      <c r="AG220">
        <f t="shared" si="58"/>
        <v>236</v>
      </c>
      <c r="AH220">
        <f t="shared" si="59"/>
        <v>12</v>
      </c>
      <c r="AI220">
        <f t="shared" si="60"/>
        <v>114</v>
      </c>
      <c r="AJ220">
        <f t="shared" si="61"/>
        <v>362</v>
      </c>
      <c r="AK220"/>
    </row>
    <row r="221" spans="21:37" x14ac:dyDescent="0.25">
      <c r="AC221"/>
      <c r="AD221"/>
      <c r="AE221"/>
      <c r="AF221"/>
      <c r="AG221"/>
      <c r="AH221"/>
      <c r="AI221"/>
      <c r="AJ221"/>
      <c r="AK221"/>
    </row>
    <row r="222" spans="21:37" x14ac:dyDescent="0.25">
      <c r="AC222"/>
      <c r="AD222"/>
      <c r="AE222"/>
      <c r="AF222"/>
      <c r="AG222"/>
      <c r="AH222"/>
      <c r="AI222"/>
      <c r="AJ222"/>
      <c r="AK222"/>
    </row>
    <row r="223" spans="21:37" x14ac:dyDescent="0.25">
      <c r="U223" s="145" t="s">
        <v>432</v>
      </c>
      <c r="W223" s="145">
        <f>W171+W177+W183+W189+W195+W201+W207+W213</f>
        <v>76</v>
      </c>
      <c r="X223" s="145">
        <f t="shared" ref="X223:AD223" si="101">X171+X177+X183+X189+X195+X201+X207+X213</f>
        <v>8</v>
      </c>
      <c r="Y223" s="145">
        <f t="shared" si="101"/>
        <v>4</v>
      </c>
      <c r="Z223" s="145">
        <f t="shared" si="101"/>
        <v>4</v>
      </c>
      <c r="AA223" s="145">
        <f t="shared" si="101"/>
        <v>32</v>
      </c>
      <c r="AB223" s="145">
        <f t="shared" si="101"/>
        <v>18</v>
      </c>
      <c r="AC223">
        <f t="shared" si="101"/>
        <v>112</v>
      </c>
      <c r="AD223">
        <f t="shared" si="101"/>
        <v>30</v>
      </c>
      <c r="AE223"/>
      <c r="AF223"/>
      <c r="AG223"/>
      <c r="AH223"/>
      <c r="AI223"/>
      <c r="AJ223"/>
      <c r="AK223"/>
    </row>
    <row r="224" spans="21:37" x14ac:dyDescent="0.25">
      <c r="U224" s="145" t="s">
        <v>433</v>
      </c>
      <c r="W224" s="145">
        <f t="shared" ref="W224:AD226" si="102">W172+W178+W184+W190+W196+W202+W208+W214</f>
        <v>8</v>
      </c>
      <c r="X224" s="145">
        <f t="shared" si="102"/>
        <v>0</v>
      </c>
      <c r="Y224" s="145">
        <f t="shared" si="102"/>
        <v>0</v>
      </c>
      <c r="Z224" s="145">
        <f t="shared" si="102"/>
        <v>0</v>
      </c>
      <c r="AA224" s="145">
        <f t="shared" si="102"/>
        <v>16</v>
      </c>
      <c r="AB224" s="145">
        <f t="shared" si="102"/>
        <v>0</v>
      </c>
      <c r="AC224">
        <f t="shared" si="102"/>
        <v>24</v>
      </c>
      <c r="AD224">
        <f t="shared" si="102"/>
        <v>0</v>
      </c>
      <c r="AE224"/>
      <c r="AF224"/>
      <c r="AG224"/>
      <c r="AH224"/>
      <c r="AI224"/>
      <c r="AJ224"/>
      <c r="AK224"/>
    </row>
    <row r="225" spans="21:37" x14ac:dyDescent="0.25">
      <c r="U225" s="145" t="s">
        <v>434</v>
      </c>
      <c r="W225" s="145">
        <f t="shared" si="102"/>
        <v>92</v>
      </c>
      <c r="X225" s="145">
        <f t="shared" si="102"/>
        <v>0</v>
      </c>
      <c r="Y225" s="145">
        <f t="shared" si="102"/>
        <v>0</v>
      </c>
      <c r="Z225" s="145">
        <f t="shared" si="102"/>
        <v>0</v>
      </c>
      <c r="AA225" s="145">
        <f t="shared" si="102"/>
        <v>28</v>
      </c>
      <c r="AB225" s="145">
        <f t="shared" si="102"/>
        <v>10</v>
      </c>
      <c r="AC225">
        <f t="shared" si="102"/>
        <v>120</v>
      </c>
      <c r="AD225">
        <f>AD173+AD179+AD185+AD191+AD197+AD203+AD209+AD215</f>
        <v>10</v>
      </c>
      <c r="AE225"/>
      <c r="AF225"/>
      <c r="AG225"/>
      <c r="AH225"/>
      <c r="AI225"/>
      <c r="AJ225"/>
      <c r="AK225"/>
    </row>
    <row r="226" spans="21:37" x14ac:dyDescent="0.25">
      <c r="U226" s="145" t="s">
        <v>435</v>
      </c>
      <c r="W226" s="145">
        <f t="shared" si="102"/>
        <v>52</v>
      </c>
      <c r="X226" s="145">
        <f t="shared" si="102"/>
        <v>0</v>
      </c>
      <c r="Y226" s="145">
        <f t="shared" si="102"/>
        <v>4</v>
      </c>
      <c r="Z226" s="145">
        <f t="shared" si="102"/>
        <v>0</v>
      </c>
      <c r="AA226" s="145">
        <f t="shared" si="102"/>
        <v>8</v>
      </c>
      <c r="AB226" s="145">
        <f t="shared" si="102"/>
        <v>2</v>
      </c>
      <c r="AC226">
        <f t="shared" si="102"/>
        <v>64</v>
      </c>
      <c r="AD226">
        <f t="shared" si="102"/>
        <v>2</v>
      </c>
      <c r="AE226"/>
      <c r="AF226"/>
      <c r="AG226"/>
      <c r="AH226"/>
      <c r="AI226"/>
      <c r="AJ226"/>
      <c r="AK226"/>
    </row>
    <row r="227" spans="21:37" x14ac:dyDescent="0.25">
      <c r="AC227"/>
      <c r="AD227"/>
      <c r="AE227"/>
      <c r="AF227"/>
      <c r="AG227"/>
      <c r="AH227"/>
      <c r="AI227"/>
      <c r="AJ227"/>
      <c r="AK227"/>
    </row>
    <row r="228" spans="21:37" x14ac:dyDescent="0.25">
      <c r="AC228"/>
      <c r="AD228"/>
      <c r="AE228"/>
      <c r="AF228"/>
      <c r="AG228"/>
      <c r="AH228"/>
      <c r="AI228"/>
      <c r="AJ228"/>
      <c r="AK228"/>
    </row>
    <row r="229" spans="21:37" x14ac:dyDescent="0.25">
      <c r="U229" s="145" t="s">
        <v>41</v>
      </c>
      <c r="W229" s="145">
        <f>W223+W225</f>
        <v>168</v>
      </c>
      <c r="X229" s="145">
        <f t="shared" ref="X229:AD230" si="103">X223+X225</f>
        <v>8</v>
      </c>
      <c r="Y229" s="145">
        <f t="shared" si="103"/>
        <v>4</v>
      </c>
      <c r="Z229" s="145">
        <f t="shared" si="103"/>
        <v>4</v>
      </c>
      <c r="AA229" s="145">
        <f t="shared" si="103"/>
        <v>60</v>
      </c>
      <c r="AB229" s="145">
        <f t="shared" si="103"/>
        <v>28</v>
      </c>
      <c r="AC229">
        <f t="shared" si="103"/>
        <v>232</v>
      </c>
      <c r="AD229">
        <f t="shared" si="103"/>
        <v>40</v>
      </c>
      <c r="AE229"/>
      <c r="AF229"/>
      <c r="AG229"/>
      <c r="AH229"/>
      <c r="AI229"/>
      <c r="AJ229"/>
      <c r="AK229"/>
    </row>
    <row r="230" spans="21:37" x14ac:dyDescent="0.25">
      <c r="U230" s="145" t="s">
        <v>42</v>
      </c>
      <c r="W230" s="145">
        <f>W224+W226</f>
        <v>60</v>
      </c>
      <c r="X230" s="145">
        <f t="shared" si="103"/>
        <v>0</v>
      </c>
      <c r="Y230" s="145">
        <f t="shared" si="103"/>
        <v>4</v>
      </c>
      <c r="Z230" s="145">
        <f t="shared" si="103"/>
        <v>0</v>
      </c>
      <c r="AA230" s="145">
        <f t="shared" si="103"/>
        <v>24</v>
      </c>
      <c r="AB230" s="145">
        <f t="shared" si="103"/>
        <v>2</v>
      </c>
      <c r="AC230">
        <f t="shared" si="103"/>
        <v>88</v>
      </c>
      <c r="AD230">
        <f t="shared" si="103"/>
        <v>2</v>
      </c>
      <c r="AE230"/>
      <c r="AF230"/>
      <c r="AG230"/>
      <c r="AH230"/>
      <c r="AI230"/>
      <c r="AJ230"/>
      <c r="AK230"/>
    </row>
    <row r="231" spans="21:37" x14ac:dyDescent="0.25">
      <c r="AC231"/>
      <c r="AD231"/>
      <c r="AE231"/>
      <c r="AF231"/>
      <c r="AG231"/>
      <c r="AH231"/>
      <c r="AI231"/>
      <c r="AJ231"/>
      <c r="AK231"/>
    </row>
    <row r="232" spans="21:37" x14ac:dyDescent="0.25">
      <c r="AC232"/>
      <c r="AD232"/>
      <c r="AE232"/>
      <c r="AF232"/>
      <c r="AG232"/>
      <c r="AH232"/>
      <c r="AI232"/>
      <c r="AJ232"/>
      <c r="AK232"/>
    </row>
    <row r="233" spans="21:37" x14ac:dyDescent="0.25">
      <c r="U233" s="145" t="s">
        <v>290</v>
      </c>
      <c r="V233" s="145" t="s">
        <v>14</v>
      </c>
      <c r="W233" s="145">
        <f>W171+W173</f>
        <v>36</v>
      </c>
      <c r="X233" s="145">
        <f t="shared" ref="X233:AD234" si="104">X171+X173</f>
        <v>0</v>
      </c>
      <c r="Y233" s="145">
        <f t="shared" si="104"/>
        <v>4</v>
      </c>
      <c r="Z233" s="145">
        <f t="shared" si="104"/>
        <v>4</v>
      </c>
      <c r="AA233" s="145">
        <f t="shared" si="104"/>
        <v>8</v>
      </c>
      <c r="AB233" s="145">
        <f t="shared" si="104"/>
        <v>8</v>
      </c>
      <c r="AC233">
        <f t="shared" si="104"/>
        <v>48</v>
      </c>
      <c r="AD233">
        <f t="shared" si="104"/>
        <v>12</v>
      </c>
      <c r="AE233"/>
      <c r="AF233"/>
      <c r="AG233"/>
      <c r="AH233"/>
      <c r="AI233"/>
      <c r="AJ233"/>
      <c r="AK233"/>
    </row>
    <row r="234" spans="21:37" x14ac:dyDescent="0.25">
      <c r="V234" s="145" t="s">
        <v>31</v>
      </c>
      <c r="W234" s="145">
        <f>W172+W174</f>
        <v>0</v>
      </c>
      <c r="X234" s="145">
        <f t="shared" si="104"/>
        <v>0</v>
      </c>
      <c r="Y234" s="145">
        <f t="shared" si="104"/>
        <v>0</v>
      </c>
      <c r="Z234" s="145">
        <f t="shared" si="104"/>
        <v>0</v>
      </c>
      <c r="AA234" s="145">
        <f t="shared" si="104"/>
        <v>0</v>
      </c>
      <c r="AB234" s="145">
        <f t="shared" si="104"/>
        <v>0</v>
      </c>
      <c r="AC234">
        <f t="shared" si="104"/>
        <v>0</v>
      </c>
      <c r="AD234">
        <f t="shared" si="104"/>
        <v>0</v>
      </c>
      <c r="AE234"/>
      <c r="AF234"/>
      <c r="AG234"/>
      <c r="AH234"/>
      <c r="AI234"/>
      <c r="AJ234"/>
      <c r="AK234"/>
    </row>
    <row r="235" spans="21:37" x14ac:dyDescent="0.25">
      <c r="AC235"/>
      <c r="AD235"/>
      <c r="AE235"/>
      <c r="AF235"/>
      <c r="AG235"/>
      <c r="AH235"/>
      <c r="AI235"/>
      <c r="AJ235"/>
      <c r="AK235"/>
    </row>
    <row r="236" spans="21:37" x14ac:dyDescent="0.25">
      <c r="U236" s="145" t="s">
        <v>291</v>
      </c>
      <c r="V236" s="145" t="s">
        <v>14</v>
      </c>
      <c r="W236" s="145">
        <f>W177+W179</f>
        <v>20</v>
      </c>
      <c r="X236" s="145">
        <f t="shared" ref="X236:AD237" si="105">X177+X179</f>
        <v>4</v>
      </c>
      <c r="Y236" s="145">
        <f t="shared" si="105"/>
        <v>0</v>
      </c>
      <c r="Z236" s="145">
        <f t="shared" si="105"/>
        <v>0</v>
      </c>
      <c r="AA236" s="145">
        <f t="shared" si="105"/>
        <v>16</v>
      </c>
      <c r="AB236" s="145">
        <f t="shared" si="105"/>
        <v>4</v>
      </c>
      <c r="AC236">
        <f t="shared" si="105"/>
        <v>36</v>
      </c>
      <c r="AD236">
        <f t="shared" si="105"/>
        <v>8</v>
      </c>
      <c r="AE236"/>
      <c r="AF236"/>
      <c r="AG236"/>
      <c r="AH236"/>
      <c r="AI236"/>
      <c r="AJ236"/>
      <c r="AK236"/>
    </row>
    <row r="237" spans="21:37" x14ac:dyDescent="0.25">
      <c r="V237" s="145" t="s">
        <v>31</v>
      </c>
      <c r="W237" s="145">
        <f>W178+W180</f>
        <v>0</v>
      </c>
      <c r="X237" s="145">
        <f t="shared" si="105"/>
        <v>0</v>
      </c>
      <c r="Y237" s="145">
        <f t="shared" si="105"/>
        <v>0</v>
      </c>
      <c r="Z237" s="145">
        <f t="shared" si="105"/>
        <v>0</v>
      </c>
      <c r="AA237" s="145">
        <f t="shared" si="105"/>
        <v>0</v>
      </c>
      <c r="AB237" s="145">
        <f t="shared" si="105"/>
        <v>0</v>
      </c>
      <c r="AC237">
        <f t="shared" si="105"/>
        <v>0</v>
      </c>
      <c r="AD237">
        <f t="shared" si="105"/>
        <v>0</v>
      </c>
      <c r="AE237"/>
      <c r="AF237"/>
      <c r="AG237"/>
      <c r="AH237"/>
      <c r="AI237"/>
      <c r="AJ237"/>
      <c r="AK237"/>
    </row>
    <row r="238" spans="21:37" x14ac:dyDescent="0.25">
      <c r="AC238"/>
      <c r="AD238"/>
      <c r="AE238"/>
      <c r="AF238"/>
      <c r="AG238"/>
      <c r="AH238"/>
      <c r="AI238"/>
      <c r="AJ238"/>
      <c r="AK238"/>
    </row>
    <row r="239" spans="21:37" x14ac:dyDescent="0.25">
      <c r="U239" s="145" t="s">
        <v>292</v>
      </c>
      <c r="V239" s="145" t="s">
        <v>14</v>
      </c>
      <c r="W239" s="145">
        <f>W183+W185</f>
        <v>32</v>
      </c>
      <c r="X239" s="145">
        <f t="shared" ref="X239:AD240" si="106">X183+X185</f>
        <v>0</v>
      </c>
      <c r="Y239" s="145">
        <f t="shared" si="106"/>
        <v>0</v>
      </c>
      <c r="Z239" s="145">
        <f t="shared" si="106"/>
        <v>0</v>
      </c>
      <c r="AA239" s="145">
        <f t="shared" si="106"/>
        <v>4</v>
      </c>
      <c r="AB239" s="145">
        <f t="shared" si="106"/>
        <v>12</v>
      </c>
      <c r="AC239">
        <f t="shared" si="106"/>
        <v>36</v>
      </c>
      <c r="AD239">
        <f t="shared" si="106"/>
        <v>12</v>
      </c>
      <c r="AE239"/>
      <c r="AF239"/>
      <c r="AG239"/>
      <c r="AH239"/>
      <c r="AI239"/>
      <c r="AJ239"/>
      <c r="AK239"/>
    </row>
    <row r="240" spans="21:37" x14ac:dyDescent="0.25">
      <c r="V240" s="145" t="s">
        <v>31</v>
      </c>
      <c r="W240" s="145">
        <f>W184+W186</f>
        <v>4</v>
      </c>
      <c r="X240" s="145">
        <f t="shared" si="106"/>
        <v>0</v>
      </c>
      <c r="Y240" s="145">
        <f t="shared" si="106"/>
        <v>0</v>
      </c>
      <c r="Z240" s="145">
        <f t="shared" si="106"/>
        <v>0</v>
      </c>
      <c r="AA240" s="145">
        <f t="shared" si="106"/>
        <v>0</v>
      </c>
      <c r="AB240" s="145">
        <f t="shared" si="106"/>
        <v>0</v>
      </c>
      <c r="AC240">
        <f t="shared" si="106"/>
        <v>4</v>
      </c>
      <c r="AD240">
        <f t="shared" si="106"/>
        <v>0</v>
      </c>
      <c r="AE240"/>
      <c r="AF240"/>
      <c r="AG240"/>
      <c r="AH240"/>
      <c r="AI240"/>
      <c r="AJ240"/>
      <c r="AK240"/>
    </row>
    <row r="241" spans="21:37" x14ac:dyDescent="0.25">
      <c r="AC241"/>
      <c r="AD241"/>
      <c r="AE241"/>
      <c r="AF241"/>
      <c r="AG241"/>
      <c r="AH241"/>
      <c r="AI241"/>
      <c r="AJ241"/>
      <c r="AK241"/>
    </row>
    <row r="242" spans="21:37" x14ac:dyDescent="0.25">
      <c r="U242" s="145" t="s">
        <v>293</v>
      </c>
      <c r="V242" s="145" t="s">
        <v>14</v>
      </c>
      <c r="W242" s="145">
        <f>W189+W191</f>
        <v>22</v>
      </c>
      <c r="X242" s="145">
        <f t="shared" ref="X242:AD243" si="107">X189+X191</f>
        <v>0</v>
      </c>
      <c r="Y242" s="145">
        <f t="shared" si="107"/>
        <v>0</v>
      </c>
      <c r="Z242" s="145">
        <f t="shared" si="107"/>
        <v>0</v>
      </c>
      <c r="AA242" s="145">
        <f t="shared" si="107"/>
        <v>10</v>
      </c>
      <c r="AB242" s="145">
        <f t="shared" si="107"/>
        <v>0</v>
      </c>
      <c r="AC242">
        <f t="shared" si="107"/>
        <v>32</v>
      </c>
      <c r="AD242">
        <f t="shared" si="107"/>
        <v>0</v>
      </c>
      <c r="AE242"/>
      <c r="AF242"/>
      <c r="AG242"/>
      <c r="AH242"/>
      <c r="AI242"/>
      <c r="AJ242"/>
      <c r="AK242"/>
    </row>
    <row r="243" spans="21:37" x14ac:dyDescent="0.25">
      <c r="V243" s="145" t="s">
        <v>31</v>
      </c>
      <c r="W243" s="145">
        <f>W190+W192</f>
        <v>4</v>
      </c>
      <c r="X243" s="145">
        <f t="shared" si="107"/>
        <v>0</v>
      </c>
      <c r="Y243" s="145">
        <f t="shared" si="107"/>
        <v>0</v>
      </c>
      <c r="Z243" s="145">
        <f t="shared" si="107"/>
        <v>0</v>
      </c>
      <c r="AA243" s="145">
        <f t="shared" si="107"/>
        <v>0</v>
      </c>
      <c r="AB243" s="145">
        <f t="shared" si="107"/>
        <v>0</v>
      </c>
      <c r="AC243">
        <f t="shared" si="107"/>
        <v>4</v>
      </c>
      <c r="AD243">
        <f t="shared" si="107"/>
        <v>0</v>
      </c>
      <c r="AE243"/>
      <c r="AF243"/>
      <c r="AG243"/>
      <c r="AH243"/>
      <c r="AI243"/>
      <c r="AJ243"/>
      <c r="AK243"/>
    </row>
    <row r="244" spans="21:37" x14ac:dyDescent="0.25">
      <c r="AC244"/>
      <c r="AD244"/>
      <c r="AE244"/>
      <c r="AF244"/>
      <c r="AG244"/>
      <c r="AH244"/>
      <c r="AI244"/>
      <c r="AJ244"/>
      <c r="AK244"/>
    </row>
    <row r="245" spans="21:37" x14ac:dyDescent="0.25">
      <c r="U245" s="145" t="s">
        <v>438</v>
      </c>
      <c r="V245" s="145" t="s">
        <v>14</v>
      </c>
      <c r="W245" s="145">
        <f>W195+W197</f>
        <v>30</v>
      </c>
      <c r="X245" s="145">
        <f t="shared" ref="X245:AD246" si="108">X195+X197</f>
        <v>0</v>
      </c>
      <c r="Y245" s="145">
        <f t="shared" si="108"/>
        <v>0</v>
      </c>
      <c r="Z245" s="145">
        <f t="shared" si="108"/>
        <v>0</v>
      </c>
      <c r="AA245" s="145">
        <f t="shared" si="108"/>
        <v>6</v>
      </c>
      <c r="AB245" s="145">
        <f t="shared" si="108"/>
        <v>4</v>
      </c>
      <c r="AC245">
        <f t="shared" si="108"/>
        <v>36</v>
      </c>
      <c r="AD245">
        <f t="shared" si="108"/>
        <v>4</v>
      </c>
      <c r="AE245"/>
      <c r="AF245"/>
      <c r="AG245"/>
      <c r="AH245"/>
      <c r="AI245"/>
      <c r="AJ245"/>
      <c r="AK245"/>
    </row>
    <row r="246" spans="21:37" x14ac:dyDescent="0.25">
      <c r="V246" s="145" t="s">
        <v>31</v>
      </c>
      <c r="W246" s="145">
        <f>W196+W198</f>
        <v>8</v>
      </c>
      <c r="X246" s="145">
        <f t="shared" si="108"/>
        <v>0</v>
      </c>
      <c r="Y246" s="145">
        <f t="shared" si="108"/>
        <v>0</v>
      </c>
      <c r="Z246" s="145">
        <f t="shared" si="108"/>
        <v>0</v>
      </c>
      <c r="AA246" s="145">
        <f t="shared" si="108"/>
        <v>4</v>
      </c>
      <c r="AB246" s="145">
        <f t="shared" si="108"/>
        <v>2</v>
      </c>
      <c r="AC246">
        <f t="shared" si="108"/>
        <v>12</v>
      </c>
      <c r="AD246">
        <f t="shared" si="108"/>
        <v>2</v>
      </c>
      <c r="AE246"/>
      <c r="AF246"/>
      <c r="AG246"/>
      <c r="AH246"/>
      <c r="AI246"/>
      <c r="AJ246"/>
      <c r="AK246"/>
    </row>
    <row r="247" spans="21:37" x14ac:dyDescent="0.25">
      <c r="AC247"/>
      <c r="AD247"/>
      <c r="AE247"/>
      <c r="AF247"/>
      <c r="AG247"/>
      <c r="AH247"/>
      <c r="AI247"/>
      <c r="AJ247"/>
      <c r="AK247"/>
    </row>
    <row r="248" spans="21:37" x14ac:dyDescent="0.25">
      <c r="U248" s="145" t="s">
        <v>439</v>
      </c>
      <c r="V248" s="145" t="s">
        <v>14</v>
      </c>
      <c r="W248" s="145">
        <f>W201+W203</f>
        <v>12</v>
      </c>
      <c r="X248" s="145">
        <f t="shared" ref="X248:AD249" si="109">X201+X203</f>
        <v>0</v>
      </c>
      <c r="Y248" s="145">
        <f t="shared" si="109"/>
        <v>0</v>
      </c>
      <c r="Z248" s="145">
        <f t="shared" si="109"/>
        <v>0</v>
      </c>
      <c r="AA248" s="145">
        <f t="shared" si="109"/>
        <v>8</v>
      </c>
      <c r="AB248" s="145">
        <f t="shared" si="109"/>
        <v>0</v>
      </c>
      <c r="AC248">
        <f t="shared" si="109"/>
        <v>20</v>
      </c>
      <c r="AD248">
        <f t="shared" si="109"/>
        <v>0</v>
      </c>
      <c r="AE248"/>
      <c r="AF248"/>
      <c r="AG248"/>
      <c r="AH248"/>
      <c r="AI248"/>
      <c r="AJ248"/>
      <c r="AK248"/>
    </row>
    <row r="249" spans="21:37" x14ac:dyDescent="0.25">
      <c r="V249" s="145" t="s">
        <v>31</v>
      </c>
      <c r="W249" s="145">
        <f>W202+W204</f>
        <v>12</v>
      </c>
      <c r="X249" s="145">
        <f t="shared" si="109"/>
        <v>0</v>
      </c>
      <c r="Y249" s="145">
        <f t="shared" si="109"/>
        <v>0</v>
      </c>
      <c r="Z249" s="145">
        <f t="shared" si="109"/>
        <v>0</v>
      </c>
      <c r="AA249" s="145">
        <f t="shared" si="109"/>
        <v>8</v>
      </c>
      <c r="AB249" s="145">
        <f t="shared" si="109"/>
        <v>0</v>
      </c>
      <c r="AC249">
        <f t="shared" si="109"/>
        <v>20</v>
      </c>
      <c r="AD249">
        <f t="shared" si="109"/>
        <v>0</v>
      </c>
      <c r="AE249"/>
      <c r="AF249"/>
      <c r="AG249"/>
      <c r="AH249"/>
      <c r="AI249"/>
      <c r="AJ249"/>
      <c r="AK249"/>
    </row>
    <row r="250" spans="21:37" x14ac:dyDescent="0.25">
      <c r="AC250"/>
      <c r="AD250"/>
      <c r="AE250"/>
      <c r="AF250"/>
      <c r="AG250"/>
      <c r="AH250"/>
      <c r="AI250"/>
      <c r="AJ250"/>
      <c r="AK250"/>
    </row>
    <row r="251" spans="21:37" x14ac:dyDescent="0.25">
      <c r="U251" s="145" t="s">
        <v>440</v>
      </c>
      <c r="V251" s="145" t="s">
        <v>14</v>
      </c>
      <c r="W251" s="145">
        <f>W207+W209</f>
        <v>10</v>
      </c>
      <c r="X251" s="145">
        <f t="shared" ref="X251:AD252" si="110">X207+X209</f>
        <v>4</v>
      </c>
      <c r="Y251" s="145">
        <f t="shared" si="110"/>
        <v>0</v>
      </c>
      <c r="Z251" s="145">
        <f t="shared" si="110"/>
        <v>0</v>
      </c>
      <c r="AA251" s="145">
        <f t="shared" si="110"/>
        <v>2</v>
      </c>
      <c r="AB251" s="145">
        <f t="shared" si="110"/>
        <v>0</v>
      </c>
      <c r="AC251">
        <f t="shared" si="110"/>
        <v>12</v>
      </c>
      <c r="AD251">
        <f t="shared" si="110"/>
        <v>4</v>
      </c>
      <c r="AE251"/>
      <c r="AF251"/>
      <c r="AG251"/>
      <c r="AH251"/>
      <c r="AI251"/>
      <c r="AJ251"/>
      <c r="AK251"/>
    </row>
    <row r="252" spans="21:37" x14ac:dyDescent="0.25">
      <c r="V252" s="145" t="s">
        <v>31</v>
      </c>
      <c r="W252" s="145">
        <f>W208+W210</f>
        <v>18</v>
      </c>
      <c r="X252" s="145">
        <f t="shared" si="110"/>
        <v>0</v>
      </c>
      <c r="Y252" s="145">
        <f t="shared" si="110"/>
        <v>0</v>
      </c>
      <c r="Z252" s="145">
        <f t="shared" si="110"/>
        <v>0</v>
      </c>
      <c r="AA252" s="145">
        <f t="shared" si="110"/>
        <v>6</v>
      </c>
      <c r="AB252" s="145">
        <f t="shared" si="110"/>
        <v>0</v>
      </c>
      <c r="AC252">
        <f t="shared" si="110"/>
        <v>24</v>
      </c>
      <c r="AD252">
        <f t="shared" si="110"/>
        <v>0</v>
      </c>
      <c r="AE252"/>
      <c r="AF252"/>
      <c r="AG252"/>
      <c r="AH252"/>
      <c r="AI252"/>
      <c r="AJ252"/>
      <c r="AK252"/>
    </row>
    <row r="253" spans="21:37" x14ac:dyDescent="0.25">
      <c r="AC253"/>
      <c r="AD253"/>
      <c r="AE253"/>
      <c r="AF253"/>
      <c r="AG253"/>
      <c r="AH253"/>
      <c r="AI253"/>
      <c r="AJ253"/>
      <c r="AK253"/>
    </row>
    <row r="254" spans="21:37" x14ac:dyDescent="0.25">
      <c r="U254" s="145" t="s">
        <v>441</v>
      </c>
      <c r="V254" s="145" t="s">
        <v>14</v>
      </c>
      <c r="W254" s="145">
        <f>W213+W215</f>
        <v>6</v>
      </c>
      <c r="X254" s="145">
        <f t="shared" ref="X254:AD255" si="111">X213+X215</f>
        <v>0</v>
      </c>
      <c r="Y254" s="145">
        <f t="shared" si="111"/>
        <v>0</v>
      </c>
      <c r="Z254" s="145">
        <f t="shared" si="111"/>
        <v>0</v>
      </c>
      <c r="AA254" s="145">
        <f t="shared" si="111"/>
        <v>6</v>
      </c>
      <c r="AB254" s="145">
        <f t="shared" si="111"/>
        <v>0</v>
      </c>
      <c r="AC254">
        <f t="shared" si="111"/>
        <v>12</v>
      </c>
      <c r="AD254">
        <f t="shared" si="111"/>
        <v>0</v>
      </c>
      <c r="AE254"/>
      <c r="AF254"/>
      <c r="AG254"/>
      <c r="AH254"/>
      <c r="AI254"/>
      <c r="AJ254"/>
      <c r="AK254"/>
    </row>
    <row r="255" spans="21:37" x14ac:dyDescent="0.25">
      <c r="V255" s="145" t="s">
        <v>31</v>
      </c>
      <c r="W255" s="145">
        <f>W214+W216</f>
        <v>14</v>
      </c>
      <c r="X255" s="145">
        <f t="shared" si="111"/>
        <v>0</v>
      </c>
      <c r="Y255" s="145">
        <f t="shared" si="111"/>
        <v>4</v>
      </c>
      <c r="Z255" s="145">
        <f t="shared" si="111"/>
        <v>0</v>
      </c>
      <c r="AA255" s="145">
        <f t="shared" si="111"/>
        <v>6</v>
      </c>
      <c r="AB255" s="145">
        <f t="shared" si="111"/>
        <v>0</v>
      </c>
      <c r="AC255">
        <f t="shared" si="111"/>
        <v>24</v>
      </c>
      <c r="AD255">
        <f t="shared" si="111"/>
        <v>0</v>
      </c>
      <c r="AE255"/>
      <c r="AF255"/>
      <c r="AG255"/>
      <c r="AH255"/>
      <c r="AI255"/>
      <c r="AJ255"/>
      <c r="AK255"/>
    </row>
    <row r="256" spans="21:37" x14ac:dyDescent="0.25">
      <c r="AC256"/>
      <c r="AD256"/>
      <c r="AE256"/>
      <c r="AF256"/>
      <c r="AG256"/>
      <c r="AH256"/>
      <c r="AI256"/>
      <c r="AJ256"/>
      <c r="AK256"/>
    </row>
    <row r="257" spans="30:34" ht="15.75" x14ac:dyDescent="0.25">
      <c r="AD257" s="409"/>
      <c r="AE257" s="104" t="s">
        <v>442</v>
      </c>
      <c r="AF257" s="104" t="s">
        <v>443</v>
      </c>
      <c r="AG257" s="104" t="s">
        <v>444</v>
      </c>
      <c r="AH257" s="104" t="s">
        <v>445</v>
      </c>
    </row>
    <row r="258" spans="30:34" ht="15.75" x14ac:dyDescent="0.25">
      <c r="AD258" s="410" t="s">
        <v>446</v>
      </c>
      <c r="AE258" s="411">
        <f t="shared" ref="AE258:AE282" si="112">SUMIF(AD$11:AD$40,AD258,D$11:D$40)</f>
        <v>0</v>
      </c>
      <c r="AF258" s="44">
        <f>SUMIF(AD$56:AD$81,AD258,D$56:D$81)</f>
        <v>0</v>
      </c>
      <c r="AG258" s="44">
        <f>SUMIF(AD$95:AD$120,AD258,D$95:D$120)</f>
        <v>0</v>
      </c>
      <c r="AH258" s="44">
        <f>SUMIF(AD$131:AD$155,AD258,D$131:D$155)</f>
        <v>0</v>
      </c>
    </row>
    <row r="259" spans="30:34" ht="15.75" x14ac:dyDescent="0.25">
      <c r="AD259" s="410" t="s">
        <v>447</v>
      </c>
      <c r="AE259" s="411">
        <f t="shared" si="112"/>
        <v>0</v>
      </c>
      <c r="AF259" s="44">
        <f t="shared" ref="AF259:AF282" si="113">SUMIF(AD$56:AD$81,AD259,D$56:D$81)</f>
        <v>0</v>
      </c>
      <c r="AG259" s="44">
        <f t="shared" ref="AG259:AG282" si="114">SUMIF(AD$95:AD$120,AD259,D$95:D$120)</f>
        <v>0</v>
      </c>
      <c r="AH259" s="44">
        <f t="shared" ref="AH259:AH282" si="115">SUMIF(AD$131:AD$155,AD259,D$131:D$155)</f>
        <v>0</v>
      </c>
    </row>
    <row r="260" spans="30:34" ht="15.75" x14ac:dyDescent="0.25">
      <c r="AD260" s="410" t="s">
        <v>448</v>
      </c>
      <c r="AE260" s="411">
        <f t="shared" si="112"/>
        <v>0</v>
      </c>
      <c r="AF260" s="44">
        <f t="shared" si="113"/>
        <v>0</v>
      </c>
      <c r="AG260" s="44">
        <f t="shared" si="114"/>
        <v>0</v>
      </c>
      <c r="AH260" s="44">
        <f t="shared" si="115"/>
        <v>0</v>
      </c>
    </row>
    <row r="261" spans="30:34" ht="15.75" x14ac:dyDescent="0.25">
      <c r="AD261" s="410" t="s">
        <v>449</v>
      </c>
      <c r="AE261" s="411">
        <f t="shared" si="112"/>
        <v>0</v>
      </c>
      <c r="AF261" s="44">
        <f t="shared" si="113"/>
        <v>0</v>
      </c>
      <c r="AG261" s="44">
        <f t="shared" si="114"/>
        <v>0</v>
      </c>
      <c r="AH261" s="44">
        <f t="shared" si="115"/>
        <v>0</v>
      </c>
    </row>
    <row r="262" spans="30:34" ht="15.75" x14ac:dyDescent="0.25">
      <c r="AD262" s="410" t="s">
        <v>450</v>
      </c>
      <c r="AE262" s="411">
        <f t="shared" si="112"/>
        <v>0</v>
      </c>
      <c r="AF262" s="44">
        <f t="shared" si="113"/>
        <v>0</v>
      </c>
      <c r="AG262" s="44">
        <f t="shared" si="114"/>
        <v>0</v>
      </c>
      <c r="AH262" s="44">
        <f t="shared" si="115"/>
        <v>0</v>
      </c>
    </row>
    <row r="263" spans="30:34" ht="15.75" x14ac:dyDescent="0.25">
      <c r="AD263" s="410" t="s">
        <v>406</v>
      </c>
      <c r="AE263" s="411">
        <f t="shared" si="112"/>
        <v>7.5</v>
      </c>
      <c r="AF263" s="44">
        <f t="shared" si="113"/>
        <v>0</v>
      </c>
      <c r="AG263" s="44">
        <f t="shared" si="114"/>
        <v>0</v>
      </c>
      <c r="AH263" s="44">
        <f t="shared" si="115"/>
        <v>0</v>
      </c>
    </row>
    <row r="264" spans="30:34" ht="15.75" x14ac:dyDescent="0.25">
      <c r="AD264" s="410" t="s">
        <v>451</v>
      </c>
      <c r="AE264" s="411">
        <f t="shared" si="112"/>
        <v>0</v>
      </c>
      <c r="AF264" s="44">
        <f t="shared" si="113"/>
        <v>0</v>
      </c>
      <c r="AG264" s="44">
        <f t="shared" si="114"/>
        <v>0</v>
      </c>
      <c r="AH264" s="44">
        <f t="shared" si="115"/>
        <v>0</v>
      </c>
    </row>
    <row r="265" spans="30:34" ht="15.75" x14ac:dyDescent="0.25">
      <c r="AD265" s="410" t="s">
        <v>452</v>
      </c>
      <c r="AE265" s="411">
        <f t="shared" si="112"/>
        <v>0</v>
      </c>
      <c r="AF265" s="44">
        <f t="shared" si="113"/>
        <v>0</v>
      </c>
      <c r="AG265" s="44">
        <f t="shared" si="114"/>
        <v>0</v>
      </c>
      <c r="AH265" s="44">
        <f t="shared" si="115"/>
        <v>0</v>
      </c>
    </row>
    <row r="266" spans="30:34" ht="15.75" x14ac:dyDescent="0.25">
      <c r="AD266" s="410" t="s">
        <v>453</v>
      </c>
      <c r="AE266" s="411">
        <f t="shared" si="112"/>
        <v>0</v>
      </c>
      <c r="AF266" s="44">
        <f t="shared" si="113"/>
        <v>0</v>
      </c>
      <c r="AG266" s="44">
        <f t="shared" si="114"/>
        <v>0</v>
      </c>
      <c r="AH266" s="44">
        <f t="shared" si="115"/>
        <v>0</v>
      </c>
    </row>
    <row r="267" spans="30:34" ht="15.75" x14ac:dyDescent="0.25">
      <c r="AD267" s="410" t="s">
        <v>403</v>
      </c>
      <c r="AE267" s="411">
        <f t="shared" si="112"/>
        <v>15.5</v>
      </c>
      <c r="AF267" s="44">
        <f t="shared" si="113"/>
        <v>0</v>
      </c>
      <c r="AG267" s="44">
        <f t="shared" si="114"/>
        <v>0</v>
      </c>
      <c r="AH267" s="44">
        <f t="shared" si="115"/>
        <v>0</v>
      </c>
    </row>
    <row r="268" spans="30:34" ht="15.75" x14ac:dyDescent="0.25">
      <c r="AD268" s="410" t="s">
        <v>454</v>
      </c>
      <c r="AE268" s="411">
        <f t="shared" si="112"/>
        <v>0</v>
      </c>
      <c r="AF268" s="44">
        <f t="shared" si="113"/>
        <v>0</v>
      </c>
      <c r="AG268" s="44">
        <f t="shared" si="114"/>
        <v>0</v>
      </c>
      <c r="AH268" s="44">
        <f t="shared" si="115"/>
        <v>0</v>
      </c>
    </row>
    <row r="269" spans="30:34" ht="15.75" x14ac:dyDescent="0.25">
      <c r="AD269" s="410" t="s">
        <v>455</v>
      </c>
      <c r="AE269" s="411">
        <f t="shared" si="112"/>
        <v>0</v>
      </c>
      <c r="AF269" s="44">
        <f t="shared" si="113"/>
        <v>0</v>
      </c>
      <c r="AG269" s="44">
        <f t="shared" si="114"/>
        <v>0</v>
      </c>
      <c r="AH269" s="44">
        <f t="shared" si="115"/>
        <v>0</v>
      </c>
    </row>
    <row r="270" spans="30:34" ht="15.75" x14ac:dyDescent="0.25">
      <c r="AD270" s="410" t="s">
        <v>456</v>
      </c>
      <c r="AE270" s="411">
        <f t="shared" si="112"/>
        <v>0</v>
      </c>
      <c r="AF270" s="44">
        <f t="shared" si="113"/>
        <v>0</v>
      </c>
      <c r="AG270" s="44">
        <f t="shared" si="114"/>
        <v>0</v>
      </c>
      <c r="AH270" s="44">
        <f t="shared" si="115"/>
        <v>0</v>
      </c>
    </row>
    <row r="271" spans="30:34" ht="15.75" x14ac:dyDescent="0.25">
      <c r="AD271" s="410" t="s">
        <v>457</v>
      </c>
      <c r="AE271" s="411">
        <f t="shared" si="112"/>
        <v>0</v>
      </c>
      <c r="AF271" s="44">
        <f t="shared" si="113"/>
        <v>0</v>
      </c>
      <c r="AG271" s="44">
        <f t="shared" si="114"/>
        <v>0</v>
      </c>
      <c r="AH271" s="44">
        <f t="shared" si="115"/>
        <v>0</v>
      </c>
    </row>
    <row r="272" spans="30:34" ht="15.75" x14ac:dyDescent="0.25">
      <c r="AD272" s="410" t="s">
        <v>458</v>
      </c>
      <c r="AE272" s="411">
        <f t="shared" si="112"/>
        <v>0</v>
      </c>
      <c r="AF272" s="44">
        <f t="shared" si="113"/>
        <v>0</v>
      </c>
      <c r="AG272" s="44">
        <f t="shared" si="114"/>
        <v>0</v>
      </c>
      <c r="AH272" s="44">
        <f t="shared" si="115"/>
        <v>0</v>
      </c>
    </row>
    <row r="273" spans="30:34" ht="15.75" x14ac:dyDescent="0.25">
      <c r="AD273" s="410" t="s">
        <v>459</v>
      </c>
      <c r="AE273" s="411">
        <f t="shared" si="112"/>
        <v>0</v>
      </c>
      <c r="AF273" s="44">
        <f t="shared" si="113"/>
        <v>0</v>
      </c>
      <c r="AG273" s="44">
        <f t="shared" si="114"/>
        <v>0</v>
      </c>
      <c r="AH273" s="44">
        <f t="shared" si="115"/>
        <v>0</v>
      </c>
    </row>
    <row r="274" spans="30:34" ht="15.75" x14ac:dyDescent="0.25">
      <c r="AD274" s="410" t="s">
        <v>460</v>
      </c>
      <c r="AE274" s="411">
        <f t="shared" si="112"/>
        <v>0</v>
      </c>
      <c r="AF274" s="44">
        <f t="shared" si="113"/>
        <v>0</v>
      </c>
      <c r="AG274" s="44">
        <f t="shared" si="114"/>
        <v>0</v>
      </c>
      <c r="AH274" s="44">
        <f t="shared" si="115"/>
        <v>0</v>
      </c>
    </row>
    <row r="275" spans="30:34" ht="15.75" x14ac:dyDescent="0.25">
      <c r="AD275" s="410" t="s">
        <v>426</v>
      </c>
      <c r="AE275" s="411">
        <f t="shared" si="112"/>
        <v>0</v>
      </c>
      <c r="AF275" s="44">
        <f t="shared" si="113"/>
        <v>0</v>
      </c>
      <c r="AG275" s="44">
        <f t="shared" si="114"/>
        <v>0</v>
      </c>
      <c r="AH275" s="44">
        <f>SUMIF(AD$131:AD$155,AD275,D$131:D$155)+0.9</f>
        <v>3.9</v>
      </c>
    </row>
    <row r="276" spans="30:34" ht="15.75" x14ac:dyDescent="0.25">
      <c r="AD276" s="410" t="s">
        <v>410</v>
      </c>
      <c r="AE276" s="411">
        <f t="shared" si="112"/>
        <v>0</v>
      </c>
      <c r="AF276" s="44">
        <f t="shared" si="113"/>
        <v>11.5</v>
      </c>
      <c r="AG276" s="44">
        <f t="shared" si="114"/>
        <v>49</v>
      </c>
      <c r="AH276" s="44">
        <f>SUMIF(AD$131:AD$155,AD276,D$131:D$155)+17.1</f>
        <v>51.1</v>
      </c>
    </row>
    <row r="277" spans="30:34" ht="15.75" x14ac:dyDescent="0.25">
      <c r="AD277" s="410" t="s">
        <v>411</v>
      </c>
      <c r="AE277" s="411">
        <f t="shared" si="112"/>
        <v>0</v>
      </c>
      <c r="AF277" s="44">
        <f t="shared" si="113"/>
        <v>13.5</v>
      </c>
      <c r="AG277" s="44">
        <f t="shared" si="114"/>
        <v>0</v>
      </c>
      <c r="AH277" s="44">
        <f t="shared" si="115"/>
        <v>0</v>
      </c>
    </row>
    <row r="278" spans="30:34" ht="15.75" x14ac:dyDescent="0.25">
      <c r="AD278" s="410" t="s">
        <v>404</v>
      </c>
      <c r="AE278" s="411">
        <f t="shared" si="112"/>
        <v>12</v>
      </c>
      <c r="AF278" s="44">
        <f t="shared" si="113"/>
        <v>6.5</v>
      </c>
      <c r="AG278" s="44">
        <f t="shared" si="114"/>
        <v>11</v>
      </c>
      <c r="AH278" s="44">
        <f t="shared" si="115"/>
        <v>0</v>
      </c>
    </row>
    <row r="279" spans="30:34" ht="15.75" x14ac:dyDescent="0.25">
      <c r="AD279" s="410" t="s">
        <v>400</v>
      </c>
      <c r="AE279" s="411">
        <f t="shared" si="112"/>
        <v>9</v>
      </c>
      <c r="AF279" s="44">
        <f t="shared" si="113"/>
        <v>9.5</v>
      </c>
      <c r="AG279" s="44">
        <f t="shared" si="114"/>
        <v>0</v>
      </c>
      <c r="AH279" s="44">
        <f t="shared" si="115"/>
        <v>5</v>
      </c>
    </row>
    <row r="280" spans="30:34" ht="15.75" x14ac:dyDescent="0.25">
      <c r="AD280" s="410" t="s">
        <v>401</v>
      </c>
      <c r="AE280" s="411">
        <f t="shared" si="112"/>
        <v>16</v>
      </c>
      <c r="AF280" s="44">
        <f t="shared" si="113"/>
        <v>0</v>
      </c>
      <c r="AG280" s="44">
        <f t="shared" si="114"/>
        <v>0</v>
      </c>
      <c r="AH280" s="44">
        <f t="shared" si="115"/>
        <v>0</v>
      </c>
    </row>
    <row r="281" spans="30:34" ht="15.75" x14ac:dyDescent="0.25">
      <c r="AD281" s="410" t="s">
        <v>461</v>
      </c>
      <c r="AE281" s="411">
        <f t="shared" si="112"/>
        <v>0</v>
      </c>
      <c r="AF281" s="44">
        <f t="shared" si="113"/>
        <v>0</v>
      </c>
      <c r="AG281" s="44">
        <f t="shared" si="114"/>
        <v>0</v>
      </c>
      <c r="AH281" s="44">
        <f t="shared" si="115"/>
        <v>0</v>
      </c>
    </row>
    <row r="282" spans="30:34" x14ac:dyDescent="0.25">
      <c r="AD282" s="412" t="s">
        <v>412</v>
      </c>
      <c r="AE282" s="411">
        <f t="shared" si="112"/>
        <v>0</v>
      </c>
      <c r="AF282" s="44">
        <f t="shared" si="113"/>
        <v>19</v>
      </c>
      <c r="AG282" s="44">
        <f t="shared" si="114"/>
        <v>0</v>
      </c>
      <c r="AH282" s="44">
        <f t="shared" si="115"/>
        <v>0</v>
      </c>
    </row>
    <row r="283" spans="30:34" x14ac:dyDescent="0.25">
      <c r="AD283" s="413"/>
      <c r="AE283" s="414">
        <f>SUM(AE258:AE282)</f>
        <v>60</v>
      </c>
      <c r="AF283" s="414">
        <f>SUM(AF258:AF282)</f>
        <v>60</v>
      </c>
      <c r="AG283" s="414">
        <f>SUM(AG258:AG282)</f>
        <v>60</v>
      </c>
      <c r="AH283" s="414">
        <f>SUM(AH258:AH282)</f>
        <v>60</v>
      </c>
    </row>
  </sheetData>
  <mergeCells count="186">
    <mergeCell ref="W168:X168"/>
    <mergeCell ref="Y168:Z168"/>
    <mergeCell ref="Q144:Q147"/>
    <mergeCell ref="R144:R147"/>
    <mergeCell ref="H144:H147"/>
    <mergeCell ref="I144:I147"/>
    <mergeCell ref="AA168:AB168"/>
    <mergeCell ref="S144:S147"/>
    <mergeCell ref="T144:T146"/>
    <mergeCell ref="U144:AB145"/>
    <mergeCell ref="U146:V146"/>
    <mergeCell ref="W146:X146"/>
    <mergeCell ref="Y146:Z146"/>
    <mergeCell ref="AA146:AB146"/>
    <mergeCell ref="C141:C147"/>
    <mergeCell ref="D141:D147"/>
    <mergeCell ref="E141:J141"/>
    <mergeCell ref="K141:K147"/>
    <mergeCell ref="L141:L147"/>
    <mergeCell ref="M141:M147"/>
    <mergeCell ref="E142:E147"/>
    <mergeCell ref="F142:I142"/>
    <mergeCell ref="G143:I143"/>
    <mergeCell ref="G144:G147"/>
    <mergeCell ref="J142:J147"/>
    <mergeCell ref="F143:F147"/>
    <mergeCell ref="S127:S130"/>
    <mergeCell ref="T127:T129"/>
    <mergeCell ref="G126:I126"/>
    <mergeCell ref="G127:G130"/>
    <mergeCell ref="H127:H130"/>
    <mergeCell ref="I127:I130"/>
    <mergeCell ref="Q127:Q130"/>
    <mergeCell ref="R127:R130"/>
    <mergeCell ref="U127:AB128"/>
    <mergeCell ref="U129:V129"/>
    <mergeCell ref="W129:X129"/>
    <mergeCell ref="Y129:Z129"/>
    <mergeCell ref="AA129:AB129"/>
    <mergeCell ref="J125:J130"/>
    <mergeCell ref="C124:C130"/>
    <mergeCell ref="D124:D130"/>
    <mergeCell ref="E124:J124"/>
    <mergeCell ref="K124:K130"/>
    <mergeCell ref="L124:L130"/>
    <mergeCell ref="M124:M130"/>
    <mergeCell ref="E125:E130"/>
    <mergeCell ref="F125:I125"/>
    <mergeCell ref="F126:F130"/>
    <mergeCell ref="U91:AB92"/>
    <mergeCell ref="U93:V93"/>
    <mergeCell ref="W93:X93"/>
    <mergeCell ref="Y93:Z93"/>
    <mergeCell ref="AA93:AB93"/>
    <mergeCell ref="J89:J94"/>
    <mergeCell ref="L107:L113"/>
    <mergeCell ref="M107:M113"/>
    <mergeCell ref="E108:E113"/>
    <mergeCell ref="F108:I108"/>
    <mergeCell ref="J108:J113"/>
    <mergeCell ref="F109:F113"/>
    <mergeCell ref="G109:I109"/>
    <mergeCell ref="G110:G113"/>
    <mergeCell ref="H110:H113"/>
    <mergeCell ref="I110:I113"/>
    <mergeCell ref="S110:S113"/>
    <mergeCell ref="T110:T112"/>
    <mergeCell ref="U110:AB111"/>
    <mergeCell ref="U112:V112"/>
    <mergeCell ref="W112:X112"/>
    <mergeCell ref="Y112:Z112"/>
    <mergeCell ref="AA112:AB112"/>
    <mergeCell ref="Q110:Q113"/>
    <mergeCell ref="S91:S94"/>
    <mergeCell ref="T91:T93"/>
    <mergeCell ref="G90:I90"/>
    <mergeCell ref="G91:G94"/>
    <mergeCell ref="H91:H94"/>
    <mergeCell ref="I91:I94"/>
    <mergeCell ref="Q91:Q94"/>
    <mergeCell ref="R91:R94"/>
    <mergeCell ref="C107:C113"/>
    <mergeCell ref="D107:D113"/>
    <mergeCell ref="E107:J107"/>
    <mergeCell ref="K107:K113"/>
    <mergeCell ref="R110:R113"/>
    <mergeCell ref="C88:C94"/>
    <mergeCell ref="D88:D94"/>
    <mergeCell ref="E88:J88"/>
    <mergeCell ref="K88:K94"/>
    <mergeCell ref="L88:L94"/>
    <mergeCell ref="M88:M94"/>
    <mergeCell ref="E89:E94"/>
    <mergeCell ref="F89:I89"/>
    <mergeCell ref="F90:F94"/>
    <mergeCell ref="T52:T54"/>
    <mergeCell ref="U52:AB53"/>
    <mergeCell ref="U54:V54"/>
    <mergeCell ref="W54:X54"/>
    <mergeCell ref="Y54:Z54"/>
    <mergeCell ref="L68:L74"/>
    <mergeCell ref="M68:M74"/>
    <mergeCell ref="E69:E74"/>
    <mergeCell ref="F69:I69"/>
    <mergeCell ref="J69:J74"/>
    <mergeCell ref="F70:F74"/>
    <mergeCell ref="G70:I70"/>
    <mergeCell ref="G71:G74"/>
    <mergeCell ref="H71:H74"/>
    <mergeCell ref="I71:I74"/>
    <mergeCell ref="S71:S74"/>
    <mergeCell ref="T71:T73"/>
    <mergeCell ref="U71:AB72"/>
    <mergeCell ref="U73:V73"/>
    <mergeCell ref="W73:X73"/>
    <mergeCell ref="Y73:Z73"/>
    <mergeCell ref="AA73:AB73"/>
    <mergeCell ref="Q71:Q74"/>
    <mergeCell ref="R71:R74"/>
    <mergeCell ref="S52:S55"/>
    <mergeCell ref="G51:I51"/>
    <mergeCell ref="G52:G55"/>
    <mergeCell ref="H52:H55"/>
    <mergeCell ref="I52:I55"/>
    <mergeCell ref="Q52:Q55"/>
    <mergeCell ref="R52:R55"/>
    <mergeCell ref="C68:C74"/>
    <mergeCell ref="D68:D74"/>
    <mergeCell ref="E68:J68"/>
    <mergeCell ref="K68:K74"/>
    <mergeCell ref="C49:C55"/>
    <mergeCell ref="D49:D55"/>
    <mergeCell ref="E49:J49"/>
    <mergeCell ref="K49:K55"/>
    <mergeCell ref="L49:L55"/>
    <mergeCell ref="M49:M55"/>
    <mergeCell ref="E50:E55"/>
    <mergeCell ref="F50:I50"/>
    <mergeCell ref="J50:J55"/>
    <mergeCell ref="F51:F55"/>
    <mergeCell ref="S28:S31"/>
    <mergeCell ref="T28:T30"/>
    <mergeCell ref="U28:AB29"/>
    <mergeCell ref="U30:V30"/>
    <mergeCell ref="W30:X30"/>
    <mergeCell ref="Y30:Z30"/>
    <mergeCell ref="G27:I27"/>
    <mergeCell ref="G28:G31"/>
    <mergeCell ref="H28:H31"/>
    <mergeCell ref="I28:I31"/>
    <mergeCell ref="Q28:Q31"/>
    <mergeCell ref="R28:R31"/>
    <mergeCell ref="C25:C31"/>
    <mergeCell ref="D25:D31"/>
    <mergeCell ref="E25:J25"/>
    <mergeCell ref="K25:K31"/>
    <mergeCell ref="L25:L31"/>
    <mergeCell ref="M25:M31"/>
    <mergeCell ref="E26:E31"/>
    <mergeCell ref="F26:I26"/>
    <mergeCell ref="J26:J31"/>
    <mergeCell ref="F27:F31"/>
    <mergeCell ref="S7:S10"/>
    <mergeCell ref="T7:T9"/>
    <mergeCell ref="U7:AB8"/>
    <mergeCell ref="U9:V9"/>
    <mergeCell ref="W9:X9"/>
    <mergeCell ref="Y9:Z9"/>
    <mergeCell ref="AA9:AB9"/>
    <mergeCell ref="F6:F10"/>
    <mergeCell ref="G6:I6"/>
    <mergeCell ref="G7:G10"/>
    <mergeCell ref="H7:H10"/>
    <mergeCell ref="I7:I10"/>
    <mergeCell ref="R7:R10"/>
    <mergeCell ref="Q7:Q10"/>
    <mergeCell ref="C1:M1"/>
    <mergeCell ref="C4:C10"/>
    <mergeCell ref="D4:D10"/>
    <mergeCell ref="E4:J4"/>
    <mergeCell ref="K4:K10"/>
    <mergeCell ref="L4:L10"/>
    <mergeCell ref="M4:M10"/>
    <mergeCell ref="E5:E10"/>
    <mergeCell ref="F5:I5"/>
    <mergeCell ref="J5:J10"/>
  </mergeCells>
  <phoneticPr fontId="7" type="noConversion"/>
  <pageMargins left="0.70866141732283461" right="0.70866141732283461" top="0.39370078740157483" bottom="0.3937007874015748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1"/>
  <sheetViews>
    <sheetView view="pageBreakPreview" topLeftCell="A38" zoomScale="110" zoomScaleNormal="100" zoomScaleSheetLayoutView="110" workbookViewId="0">
      <selection activeCell="E51" sqref="E51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4" width="9.140625" style="9"/>
    <col min="15" max="15" width="6.7109375" style="9" customWidth="1"/>
    <col min="16" max="16" width="3.85546875" style="10" customWidth="1"/>
    <col min="17" max="17" width="7" style="10" customWidth="1"/>
    <col min="18" max="18" width="7.42578125" style="10" customWidth="1"/>
    <col min="19" max="19" width="9.140625" style="10"/>
    <col min="20" max="20" width="7.140625" style="10" customWidth="1"/>
    <col min="21" max="21" width="7.28515625" style="10" customWidth="1"/>
    <col min="22" max="23" width="4.42578125" style="10" customWidth="1"/>
    <col min="24" max="24" width="20.140625" style="10" customWidth="1"/>
    <col min="25" max="25" width="8.28515625" style="10" customWidth="1"/>
    <col min="26" max="26" width="7" style="10" customWidth="1"/>
    <col min="27" max="27" width="11" style="10" customWidth="1"/>
    <col min="28" max="29" width="9.140625" style="10"/>
    <col min="30" max="30" width="3.85546875" style="10" customWidth="1"/>
    <col min="31" max="31" width="4.5703125" style="10" customWidth="1"/>
    <col min="32" max="32" width="33.28515625" style="10" customWidth="1"/>
    <col min="33" max="33" width="9.140625" style="10"/>
    <col min="34" max="34" width="7.140625" style="10" customWidth="1"/>
    <col min="35" max="35" width="7.28515625" style="10" customWidth="1"/>
    <col min="36" max="38" width="4.42578125" style="10" customWidth="1"/>
    <col min="39" max="39" width="5.5703125" style="10" customWidth="1"/>
    <col min="40" max="40" width="7" style="10" customWidth="1"/>
    <col min="41" max="42" width="9.140625" style="10"/>
    <col min="43" max="16384" width="9.140625" style="9"/>
  </cols>
  <sheetData>
    <row r="1" spans="1:42" x14ac:dyDescent="0.25">
      <c r="C1" s="1403" t="s">
        <v>242</v>
      </c>
      <c r="D1" s="1403"/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C2" s="1" t="s">
        <v>50</v>
      </c>
      <c r="O2" s="9" t="s">
        <v>285</v>
      </c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ht="15" customHeight="1" x14ac:dyDescent="0.25">
      <c r="C3" s="1386" t="s">
        <v>0</v>
      </c>
      <c r="D3" s="1389" t="s">
        <v>74</v>
      </c>
      <c r="E3" s="1392" t="s">
        <v>75</v>
      </c>
      <c r="F3" s="1393" t="s">
        <v>2</v>
      </c>
      <c r="G3" s="1393"/>
      <c r="H3" s="1393"/>
      <c r="I3" s="1393"/>
      <c r="J3" s="1393"/>
      <c r="K3" s="1394"/>
      <c r="L3" s="1392" t="s">
        <v>3</v>
      </c>
      <c r="M3" s="1392" t="s">
        <v>4</v>
      </c>
      <c r="N3" s="1392" t="s">
        <v>5</v>
      </c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C4" s="1387"/>
      <c r="D4" s="1390"/>
      <c r="E4" s="1392"/>
      <c r="F4" s="1392" t="s">
        <v>6</v>
      </c>
      <c r="G4" s="1395" t="s">
        <v>7</v>
      </c>
      <c r="H4" s="1395"/>
      <c r="I4" s="1395"/>
      <c r="J4" s="1395"/>
      <c r="K4" s="1392" t="s">
        <v>8</v>
      </c>
      <c r="L4" s="1392"/>
      <c r="M4" s="1392"/>
      <c r="N4" s="1392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x14ac:dyDescent="0.25">
      <c r="C5" s="1387"/>
      <c r="D5" s="1390"/>
      <c r="E5" s="1392"/>
      <c r="F5" s="1394"/>
      <c r="G5" s="1392" t="s">
        <v>9</v>
      </c>
      <c r="H5" s="1393" t="s">
        <v>10</v>
      </c>
      <c r="I5" s="1394"/>
      <c r="J5" s="1394"/>
      <c r="K5" s="1394"/>
      <c r="L5" s="1392"/>
      <c r="M5" s="1392"/>
      <c r="N5" s="1392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x14ac:dyDescent="0.25">
      <c r="C6" s="1387"/>
      <c r="D6" s="1390"/>
      <c r="E6" s="1392"/>
      <c r="F6" s="1394"/>
      <c r="G6" s="1397"/>
      <c r="H6" s="1392" t="s">
        <v>11</v>
      </c>
      <c r="I6" s="1392" t="s">
        <v>12</v>
      </c>
      <c r="J6" s="1392" t="s">
        <v>13</v>
      </c>
      <c r="K6" s="1394"/>
      <c r="L6" s="1392"/>
      <c r="M6" s="1392"/>
      <c r="N6" s="1392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</row>
    <row r="7" spans="1:42" x14ac:dyDescent="0.25">
      <c r="C7" s="1387"/>
      <c r="D7" s="1390"/>
      <c r="E7" s="1392"/>
      <c r="F7" s="1394"/>
      <c r="G7" s="1397"/>
      <c r="H7" s="1392"/>
      <c r="I7" s="1392"/>
      <c r="J7" s="1392"/>
      <c r="K7" s="1394"/>
      <c r="L7" s="1392"/>
      <c r="M7" s="1392"/>
      <c r="N7" s="1392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</row>
    <row r="8" spans="1:42" x14ac:dyDescent="0.25">
      <c r="C8" s="1387"/>
      <c r="D8" s="1390"/>
      <c r="E8" s="1392"/>
      <c r="F8" s="1394"/>
      <c r="G8" s="1397"/>
      <c r="H8" s="1392"/>
      <c r="I8" s="1392"/>
      <c r="J8" s="1392"/>
      <c r="K8" s="1394"/>
      <c r="L8" s="1392"/>
      <c r="M8" s="1392"/>
      <c r="N8" s="1392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</row>
    <row r="9" spans="1:42" x14ac:dyDescent="0.25">
      <c r="C9" s="1388"/>
      <c r="D9" s="1391"/>
      <c r="E9" s="1392"/>
      <c r="F9" s="1394"/>
      <c r="G9" s="1397"/>
      <c r="H9" s="1392"/>
      <c r="I9" s="1392"/>
      <c r="J9" s="1392"/>
      <c r="K9" s="1394"/>
      <c r="L9" s="1392"/>
      <c r="M9" s="1392"/>
      <c r="N9" s="1392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</row>
    <row r="10" spans="1:42" x14ac:dyDescent="0.25">
      <c r="A10" s="46" t="s">
        <v>16</v>
      </c>
      <c r="B10" s="46" t="s">
        <v>14</v>
      </c>
      <c r="C10" s="136" t="s">
        <v>221</v>
      </c>
      <c r="D10" s="137">
        <v>10</v>
      </c>
      <c r="E10" s="261"/>
      <c r="F10" s="262"/>
      <c r="G10" s="263"/>
      <c r="H10" s="261"/>
      <c r="I10" s="261"/>
      <c r="J10" s="261"/>
      <c r="K10" s="262"/>
      <c r="L10" s="261"/>
      <c r="M10" s="261"/>
      <c r="N10" s="261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</row>
    <row r="11" spans="1:42" ht="27" customHeight="1" x14ac:dyDescent="0.25">
      <c r="A11" s="46" t="s">
        <v>16</v>
      </c>
      <c r="B11" s="46" t="s">
        <v>31</v>
      </c>
      <c r="C11" s="113" t="s">
        <v>46</v>
      </c>
      <c r="D11" s="140">
        <v>1</v>
      </c>
      <c r="E11" s="140">
        <v>2</v>
      </c>
      <c r="F11" s="117">
        <f>E11*30</f>
        <v>60</v>
      </c>
      <c r="G11" s="117">
        <f>H11+I11+J11</f>
        <v>30</v>
      </c>
      <c r="H11" s="117">
        <v>15</v>
      </c>
      <c r="I11" s="117"/>
      <c r="J11" s="117">
        <v>15</v>
      </c>
      <c r="K11" s="117">
        <f>F11-G11</f>
        <v>30</v>
      </c>
      <c r="L11" s="116">
        <f>G11/15</f>
        <v>2</v>
      </c>
      <c r="M11" s="117" t="s">
        <v>16</v>
      </c>
      <c r="N11" s="116">
        <f>G11/F11*100</f>
        <v>50</v>
      </c>
      <c r="O11" s="9" t="s">
        <v>83</v>
      </c>
      <c r="R11" s="58"/>
      <c r="T11" s="10" t="s">
        <v>82</v>
      </c>
      <c r="AN11" s="9"/>
      <c r="AO11" s="9"/>
      <c r="AP11" s="9"/>
    </row>
    <row r="12" spans="1:42" x14ac:dyDescent="0.25">
      <c r="A12" s="46" t="s">
        <v>16</v>
      </c>
      <c r="B12" s="46" t="s">
        <v>14</v>
      </c>
      <c r="C12" s="113" t="s">
        <v>17</v>
      </c>
      <c r="D12" s="51">
        <v>9</v>
      </c>
      <c r="E12" s="52">
        <v>2</v>
      </c>
      <c r="F12" s="8">
        <f>E12*30</f>
        <v>60</v>
      </c>
      <c r="G12" s="8">
        <f>H12+I12+J12</f>
        <v>30</v>
      </c>
      <c r="H12" s="8"/>
      <c r="I12" s="8"/>
      <c r="J12" s="8">
        <v>30</v>
      </c>
      <c r="K12" s="8">
        <f>F12-G12</f>
        <v>30</v>
      </c>
      <c r="L12" s="7">
        <f>G12/15</f>
        <v>2</v>
      </c>
      <c r="M12" s="8" t="s">
        <v>16</v>
      </c>
      <c r="N12" s="7">
        <f>G12/F12*100</f>
        <v>50</v>
      </c>
      <c r="O12" s="9" t="s">
        <v>68</v>
      </c>
      <c r="P12" s="129"/>
      <c r="Q12" s="129"/>
      <c r="R12" s="133" t="s">
        <v>56</v>
      </c>
      <c r="S12" s="141">
        <f>E21+E25+E26+E45</f>
        <v>9</v>
      </c>
      <c r="T12" s="142">
        <f>E11+E21+E25+E26+E40+E45+E67</f>
        <v>15</v>
      </c>
      <c r="U12" s="129"/>
      <c r="V12" s="133"/>
      <c r="W12" s="133"/>
      <c r="X12" s="133"/>
      <c r="Y12" s="133" t="s">
        <v>218</v>
      </c>
      <c r="Z12" s="133" t="s">
        <v>219</v>
      </c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9"/>
      <c r="AO12" s="9"/>
      <c r="AP12" s="9"/>
    </row>
    <row r="13" spans="1:42" x14ac:dyDescent="0.25">
      <c r="A13" s="143" t="s">
        <v>16</v>
      </c>
      <c r="B13" s="144" t="s">
        <v>14</v>
      </c>
      <c r="C13" s="114" t="s">
        <v>52</v>
      </c>
      <c r="D13" s="18"/>
      <c r="E13" s="7"/>
      <c r="F13" s="8"/>
      <c r="G13" s="8"/>
      <c r="H13" s="8"/>
      <c r="I13" s="8"/>
      <c r="J13" s="8"/>
      <c r="K13" s="8"/>
      <c r="L13" s="7"/>
      <c r="M13" s="8"/>
      <c r="N13" s="7"/>
      <c r="P13" s="129"/>
      <c r="Q13" s="129"/>
      <c r="R13" s="133" t="s">
        <v>59</v>
      </c>
      <c r="S13" s="141">
        <f>E15+E22</f>
        <v>3</v>
      </c>
      <c r="T13" s="133">
        <v>3.5</v>
      </c>
      <c r="U13" s="129"/>
      <c r="V13" s="8"/>
      <c r="W13" s="8"/>
      <c r="X13" s="47" t="s">
        <v>47</v>
      </c>
      <c r="Y13" s="133"/>
      <c r="Z13" s="133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9"/>
      <c r="AO13" s="9"/>
      <c r="AP13" s="9"/>
    </row>
    <row r="14" spans="1:42" x14ac:dyDescent="0.25">
      <c r="A14" s="143" t="s">
        <v>16</v>
      </c>
      <c r="B14" s="144" t="s">
        <v>14</v>
      </c>
      <c r="C14" s="113" t="s">
        <v>76</v>
      </c>
      <c r="D14" s="51">
        <v>4</v>
      </c>
      <c r="E14" s="52"/>
      <c r="F14" s="8"/>
      <c r="G14" s="8"/>
      <c r="H14" s="8"/>
      <c r="I14" s="8"/>
      <c r="J14" s="8"/>
      <c r="K14" s="8"/>
      <c r="L14" s="7"/>
      <c r="M14" s="8"/>
      <c r="N14" s="7"/>
      <c r="P14" s="129"/>
      <c r="Q14" s="129"/>
      <c r="R14" s="133" t="s">
        <v>68</v>
      </c>
      <c r="S14" s="141">
        <f>E12+E41</f>
        <v>4</v>
      </c>
      <c r="T14" s="133">
        <v>4.5</v>
      </c>
      <c r="U14" s="129"/>
      <c r="V14" s="8" t="s">
        <v>16</v>
      </c>
      <c r="W14" s="8" t="s">
        <v>14</v>
      </c>
      <c r="X14" s="47" t="s">
        <v>41</v>
      </c>
      <c r="Y14" s="132">
        <f>SUMIFS(E$11:E$28,A$11:A$28,$A$115,B$11:B$28,$B$115)</f>
        <v>14</v>
      </c>
      <c r="Z14" s="133">
        <f>SUMIFS(D$10:D$28,A$10:A$28,$A$115,B$10:B$28,$B$115)</f>
        <v>42.5</v>
      </c>
      <c r="AA14" s="127">
        <f>D12+D14+D15+D17+D47+D20+D21+D22+D24+D25+D26</f>
        <v>34.5</v>
      </c>
      <c r="AB14" s="127">
        <f>E12+E14+E15+E17+E47+E20+E21+E22+E24+E25+E26</f>
        <v>17</v>
      </c>
      <c r="AC14" s="129"/>
      <c r="AD14" s="129"/>
      <c r="AE14" s="127">
        <f>E12+E14+E15</f>
        <v>3.5</v>
      </c>
      <c r="AF14" s="129"/>
      <c r="AG14" s="129"/>
      <c r="AH14" s="129"/>
      <c r="AI14" s="129"/>
      <c r="AJ14" s="129"/>
      <c r="AK14" s="129"/>
      <c r="AL14" s="129"/>
      <c r="AM14" s="129"/>
      <c r="AN14" s="9"/>
      <c r="AO14" s="9"/>
      <c r="AP14" s="9"/>
    </row>
    <row r="15" spans="1:42" x14ac:dyDescent="0.25">
      <c r="A15" s="143" t="s">
        <v>16</v>
      </c>
      <c r="B15" s="144" t="s">
        <v>14</v>
      </c>
      <c r="C15" s="113" t="s">
        <v>80</v>
      </c>
      <c r="D15" s="51">
        <v>1</v>
      </c>
      <c r="E15" s="52">
        <v>1.5</v>
      </c>
      <c r="F15" s="8">
        <f>E15*30</f>
        <v>45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15</v>
      </c>
      <c r="L15" s="7">
        <f>G15/15</f>
        <v>2</v>
      </c>
      <c r="M15" s="8" t="s">
        <v>16</v>
      </c>
      <c r="N15" s="7">
        <f>G15/F15*100</f>
        <v>66.666666666666657</v>
      </c>
      <c r="O15" s="9" t="s">
        <v>59</v>
      </c>
      <c r="P15" s="129"/>
      <c r="Q15" s="129"/>
      <c r="R15" s="133" t="s">
        <v>78</v>
      </c>
      <c r="S15" s="141">
        <f>E19+E27+E46+E52+E48+E51+E18+E53+E68+E69+E70+E71+E72+E73+E74+E75+E76+E93+E94+E95+E96+E97+E100+E101+E102</f>
        <v>76.5</v>
      </c>
      <c r="T15" s="133">
        <v>82</v>
      </c>
      <c r="U15" s="129"/>
      <c r="V15" s="8" t="s">
        <v>16</v>
      </c>
      <c r="W15" s="8" t="s">
        <v>31</v>
      </c>
      <c r="X15" s="47" t="s">
        <v>42</v>
      </c>
      <c r="Y15" s="132">
        <f>SUMIFS(E$11:E$28,A$11:A$28,$A$116,B$11:B$28,$B$116)</f>
        <v>2</v>
      </c>
      <c r="Z15" s="132">
        <f>SUMIFS(D$11:D$28,A$11:A$28,$A$116,B$11:B$28,$B$116)</f>
        <v>1</v>
      </c>
      <c r="AA15" s="128">
        <f>D11</f>
        <v>1</v>
      </c>
      <c r="AB15" s="128">
        <f>E11</f>
        <v>2</v>
      </c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9"/>
      <c r="AO15" s="9"/>
      <c r="AP15" s="9"/>
    </row>
    <row r="16" spans="1:42" x14ac:dyDescent="0.25">
      <c r="A16" s="130" t="s">
        <v>16</v>
      </c>
      <c r="B16" s="131" t="s">
        <v>14</v>
      </c>
      <c r="C16" s="114" t="s">
        <v>79</v>
      </c>
      <c r="D16" s="18"/>
      <c r="E16" s="7"/>
      <c r="F16" s="8"/>
      <c r="G16" s="8"/>
      <c r="H16" s="8"/>
      <c r="I16" s="8"/>
      <c r="J16" s="8"/>
      <c r="K16" s="8"/>
      <c r="L16" s="7"/>
      <c r="M16" s="8"/>
      <c r="N16" s="7"/>
      <c r="P16" s="129"/>
      <c r="Q16" s="129"/>
      <c r="R16" s="133" t="s">
        <v>57</v>
      </c>
      <c r="S16" s="141">
        <f>E28</f>
        <v>3</v>
      </c>
      <c r="T16" s="133">
        <v>3</v>
      </c>
      <c r="U16" s="129"/>
      <c r="V16" s="8"/>
      <c r="W16" s="8"/>
      <c r="X16" s="47" t="s">
        <v>48</v>
      </c>
      <c r="Y16" s="132"/>
      <c r="Z16" s="133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9"/>
      <c r="AO16" s="9"/>
      <c r="AP16" s="9"/>
    </row>
    <row r="17" spans="1:42" x14ac:dyDescent="0.25">
      <c r="A17" s="130" t="s">
        <v>16</v>
      </c>
      <c r="B17" s="131" t="s">
        <v>14</v>
      </c>
      <c r="C17" s="148" t="s">
        <v>19</v>
      </c>
      <c r="D17" s="51">
        <v>3</v>
      </c>
      <c r="E17" s="52">
        <v>2</v>
      </c>
      <c r="F17" s="138">
        <f t="shared" ref="F17:F22" si="0">E17*30</f>
        <v>60</v>
      </c>
      <c r="G17" s="138">
        <f t="shared" ref="G17:G22" si="1">H17+I17+J17</f>
        <v>30</v>
      </c>
      <c r="H17" s="138">
        <v>15</v>
      </c>
      <c r="I17" s="138"/>
      <c r="J17" s="138">
        <v>15</v>
      </c>
      <c r="K17" s="138">
        <f t="shared" ref="K17:K22" si="2">F17-G17</f>
        <v>30</v>
      </c>
      <c r="L17" s="120">
        <f>G17/15</f>
        <v>2</v>
      </c>
      <c r="M17" s="138" t="s">
        <v>18</v>
      </c>
      <c r="N17" s="120">
        <f t="shared" ref="N17:N22" si="3">G17/F17*100</f>
        <v>50</v>
      </c>
      <c r="O17" s="9" t="s">
        <v>69</v>
      </c>
      <c r="P17" s="129"/>
      <c r="Q17" s="129"/>
      <c r="R17" s="133" t="s">
        <v>58</v>
      </c>
      <c r="S17" s="141">
        <f>E50</f>
        <v>3</v>
      </c>
      <c r="T17" s="133">
        <v>3</v>
      </c>
      <c r="U17" s="129"/>
      <c r="V17" s="8" t="s">
        <v>13</v>
      </c>
      <c r="W17" s="8" t="s">
        <v>14</v>
      </c>
      <c r="X17" s="47" t="s">
        <v>41</v>
      </c>
      <c r="Y17" s="132">
        <f>SUMIFS(E$11:E$28,A$11:A$28,$A$118,B$11:B$28,$B$118)</f>
        <v>11</v>
      </c>
      <c r="Z17" s="133">
        <f>SUMIFS(D$11:D$28,A$11:A$28,$A$118,B$11:B$28,$B$118)</f>
        <v>11.5</v>
      </c>
      <c r="AA17" s="129">
        <f>D19+D23+D27+D28</f>
        <v>11.5</v>
      </c>
      <c r="AB17" s="129">
        <f>E19+E23+E27+E28</f>
        <v>11</v>
      </c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9"/>
      <c r="AO17" s="9"/>
      <c r="AP17" s="9"/>
    </row>
    <row r="18" spans="1:42" x14ac:dyDescent="0.25">
      <c r="A18" s="168" t="s">
        <v>13</v>
      </c>
      <c r="B18" s="168" t="s">
        <v>31</v>
      </c>
      <c r="C18" s="173" t="s">
        <v>229</v>
      </c>
      <c r="D18" s="169">
        <v>2</v>
      </c>
      <c r="E18" s="169">
        <v>3</v>
      </c>
      <c r="F18" s="170">
        <f t="shared" si="0"/>
        <v>90</v>
      </c>
      <c r="G18" s="170">
        <f t="shared" si="1"/>
        <v>45</v>
      </c>
      <c r="H18" s="170">
        <v>15</v>
      </c>
      <c r="I18" s="170"/>
      <c r="J18" s="170">
        <v>30</v>
      </c>
      <c r="K18" s="170">
        <f t="shared" si="2"/>
        <v>45</v>
      </c>
      <c r="L18" s="169">
        <v>3</v>
      </c>
      <c r="M18" s="170" t="s">
        <v>29</v>
      </c>
      <c r="N18" s="169">
        <f t="shared" si="3"/>
        <v>50</v>
      </c>
      <c r="O18" s="171" t="s">
        <v>56</v>
      </c>
      <c r="P18" s="172"/>
      <c r="AN18" s="9"/>
      <c r="AO18" s="9"/>
      <c r="AP18" s="9"/>
    </row>
    <row r="19" spans="1:42" x14ac:dyDescent="0.25">
      <c r="A19" s="46" t="s">
        <v>13</v>
      </c>
      <c r="B19" s="46" t="s">
        <v>14</v>
      </c>
      <c r="C19" s="148" t="s">
        <v>37</v>
      </c>
      <c r="D19" s="120">
        <v>2</v>
      </c>
      <c r="E19" s="120">
        <v>3</v>
      </c>
      <c r="F19" s="138">
        <f t="shared" si="0"/>
        <v>90</v>
      </c>
      <c r="G19" s="138">
        <f t="shared" si="1"/>
        <v>45</v>
      </c>
      <c r="H19" s="138">
        <v>30</v>
      </c>
      <c r="I19" s="138"/>
      <c r="J19" s="138">
        <v>15</v>
      </c>
      <c r="K19" s="138">
        <f t="shared" si="2"/>
        <v>45</v>
      </c>
      <c r="L19" s="120">
        <f>G19/15</f>
        <v>3</v>
      </c>
      <c r="M19" s="8" t="s">
        <v>18</v>
      </c>
      <c r="N19" s="7">
        <f t="shared" si="3"/>
        <v>50</v>
      </c>
      <c r="O19" s="9" t="s">
        <v>78</v>
      </c>
      <c r="P19" s="129"/>
      <c r="Q19" s="129"/>
      <c r="R19" s="133" t="s">
        <v>71</v>
      </c>
      <c r="S19" s="142">
        <f>E91</f>
        <v>1</v>
      </c>
      <c r="T19" s="133">
        <v>1</v>
      </c>
      <c r="U19" s="129"/>
      <c r="V19" s="133"/>
      <c r="W19" s="133"/>
      <c r="X19" s="133"/>
      <c r="Y19" s="132">
        <f ca="1">SUM(Y14:Y53)</f>
        <v>32</v>
      </c>
      <c r="Z19" s="132">
        <f ca="1">SUM(Z14:Z53)</f>
        <v>55</v>
      </c>
      <c r="AA19" s="127">
        <f ca="1">SUM(AA14:AA53)</f>
        <v>45</v>
      </c>
      <c r="AB19" s="127">
        <f ca="1">SUM(AB14:AB53)</f>
        <v>32</v>
      </c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9"/>
      <c r="AO19" s="9"/>
      <c r="AP19" s="9"/>
    </row>
    <row r="20" spans="1:42" x14ac:dyDescent="0.25">
      <c r="A20" s="46" t="s">
        <v>16</v>
      </c>
      <c r="B20" s="46" t="s">
        <v>14</v>
      </c>
      <c r="C20" s="113" t="s">
        <v>21</v>
      </c>
      <c r="D20" s="163">
        <v>4</v>
      </c>
      <c r="E20" s="162">
        <v>1</v>
      </c>
      <c r="F20" s="138">
        <f t="shared" si="0"/>
        <v>30</v>
      </c>
      <c r="G20" s="138">
        <f t="shared" si="1"/>
        <v>22</v>
      </c>
      <c r="H20" s="138">
        <v>15</v>
      </c>
      <c r="I20" s="138"/>
      <c r="J20" s="138">
        <v>7</v>
      </c>
      <c r="K20" s="138">
        <f t="shared" si="2"/>
        <v>8</v>
      </c>
      <c r="L20" s="120">
        <f>G20/15</f>
        <v>1.4666666666666666</v>
      </c>
      <c r="M20" s="138" t="s">
        <v>16</v>
      </c>
      <c r="N20" s="120">
        <f t="shared" si="3"/>
        <v>73.333333333333329</v>
      </c>
      <c r="O20" s="195" t="s">
        <v>59</v>
      </c>
      <c r="P20" s="129"/>
      <c r="Q20" s="129"/>
      <c r="R20" s="133" t="s">
        <v>69</v>
      </c>
      <c r="S20" s="141">
        <f>E47</f>
        <v>3</v>
      </c>
      <c r="T20" s="133">
        <v>5</v>
      </c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9"/>
      <c r="AO20" s="9"/>
      <c r="AP20" s="9"/>
    </row>
    <row r="21" spans="1:42" x14ac:dyDescent="0.25">
      <c r="A21" s="46" t="s">
        <v>16</v>
      </c>
      <c r="B21" s="46" t="s">
        <v>14</v>
      </c>
      <c r="C21" s="148" t="s">
        <v>61</v>
      </c>
      <c r="D21" s="149"/>
      <c r="E21" s="120">
        <v>1</v>
      </c>
      <c r="F21" s="138">
        <f t="shared" si="0"/>
        <v>30</v>
      </c>
      <c r="G21" s="138">
        <f t="shared" si="1"/>
        <v>15</v>
      </c>
      <c r="H21" s="138">
        <v>8</v>
      </c>
      <c r="I21" s="138"/>
      <c r="J21" s="138">
        <v>7</v>
      </c>
      <c r="K21" s="138">
        <f t="shared" si="2"/>
        <v>15</v>
      </c>
      <c r="L21" s="120">
        <f>G21/15</f>
        <v>1</v>
      </c>
      <c r="M21" s="138" t="s">
        <v>16</v>
      </c>
      <c r="N21" s="120">
        <f t="shared" si="3"/>
        <v>50</v>
      </c>
      <c r="O21" s="9" t="s">
        <v>56</v>
      </c>
      <c r="P21" s="129"/>
      <c r="Q21" s="129"/>
      <c r="R21" s="133"/>
      <c r="S21" s="141">
        <f>S12+S13+S14+S15+S16+S17+S47+S19+S20</f>
        <v>111.5</v>
      </c>
      <c r="T21" s="141">
        <f>T12+T13+T14+T15+T16+T17+T47+T19+T20</f>
        <v>120</v>
      </c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  <c r="AF21" s="129"/>
      <c r="AG21" s="129"/>
      <c r="AH21" s="129"/>
      <c r="AI21" s="129"/>
      <c r="AJ21" s="129"/>
      <c r="AK21" s="129"/>
      <c r="AL21" s="129"/>
      <c r="AM21" s="129"/>
      <c r="AN21" s="9"/>
      <c r="AO21" s="9"/>
      <c r="AP21" s="9"/>
    </row>
    <row r="22" spans="1:42" x14ac:dyDescent="0.25">
      <c r="A22" s="46" t="s">
        <v>16</v>
      </c>
      <c r="B22" s="46" t="s">
        <v>14</v>
      </c>
      <c r="C22" s="113" t="s">
        <v>30</v>
      </c>
      <c r="D22" s="51">
        <v>2.5</v>
      </c>
      <c r="E22" s="52">
        <v>1.5</v>
      </c>
      <c r="F22" s="8">
        <f t="shared" si="0"/>
        <v>45</v>
      </c>
      <c r="G22" s="8">
        <f t="shared" si="1"/>
        <v>22</v>
      </c>
      <c r="H22" s="8">
        <v>15</v>
      </c>
      <c r="I22" s="8"/>
      <c r="J22" s="8">
        <v>7</v>
      </c>
      <c r="K22" s="8">
        <f t="shared" si="2"/>
        <v>23</v>
      </c>
      <c r="L22" s="7">
        <f>G22/15</f>
        <v>1.4666666666666666</v>
      </c>
      <c r="M22" s="8" t="s">
        <v>16</v>
      </c>
      <c r="N22" s="7">
        <f t="shared" si="3"/>
        <v>48.888888888888886</v>
      </c>
      <c r="O22" s="9" t="s">
        <v>59</v>
      </c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9"/>
      <c r="AO22" s="9"/>
      <c r="AP22" s="9"/>
    </row>
    <row r="23" spans="1:42" x14ac:dyDescent="0.25">
      <c r="A23" s="46" t="s">
        <v>13</v>
      </c>
      <c r="B23" s="46" t="s">
        <v>14</v>
      </c>
      <c r="C23" s="113" t="s">
        <v>53</v>
      </c>
      <c r="D23" s="51">
        <v>4.5</v>
      </c>
      <c r="E23" s="52"/>
      <c r="F23" s="8"/>
      <c r="G23" s="8"/>
      <c r="H23" s="8"/>
      <c r="I23" s="8"/>
      <c r="J23" s="8"/>
      <c r="K23" s="8"/>
      <c r="L23" s="7"/>
      <c r="M23" s="8"/>
      <c r="N23" s="7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9"/>
      <c r="AO23" s="9"/>
      <c r="AP23" s="9"/>
    </row>
    <row r="24" spans="1:42" x14ac:dyDescent="0.25">
      <c r="A24" s="46" t="s">
        <v>16</v>
      </c>
      <c r="B24" s="46" t="s">
        <v>14</v>
      </c>
      <c r="C24" s="113" t="s">
        <v>32</v>
      </c>
      <c r="D24" s="51">
        <v>3</v>
      </c>
      <c r="E24" s="52"/>
      <c r="F24" s="8"/>
      <c r="G24" s="8"/>
      <c r="H24" s="8"/>
      <c r="I24" s="8"/>
      <c r="J24" s="8"/>
      <c r="K24" s="8"/>
      <c r="L24" s="7"/>
      <c r="M24" s="8"/>
      <c r="N24" s="7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9"/>
      <c r="AO24" s="9"/>
      <c r="AP24" s="9"/>
    </row>
    <row r="25" spans="1:42" x14ac:dyDescent="0.25">
      <c r="A25" s="46" t="s">
        <v>16</v>
      </c>
      <c r="B25" s="46" t="s">
        <v>14</v>
      </c>
      <c r="C25" s="113" t="s">
        <v>20</v>
      </c>
      <c r="D25" s="51">
        <v>3</v>
      </c>
      <c r="E25" s="52">
        <v>2</v>
      </c>
      <c r="F25" s="8">
        <f>E25*30</f>
        <v>60</v>
      </c>
      <c r="G25" s="8">
        <f>H25+I25+J25</f>
        <v>30</v>
      </c>
      <c r="H25" s="8">
        <v>15</v>
      </c>
      <c r="I25" s="8"/>
      <c r="J25" s="8">
        <v>15</v>
      </c>
      <c r="K25" s="8">
        <f>F25-G25</f>
        <v>30</v>
      </c>
      <c r="L25" s="7">
        <f>G25/15</f>
        <v>2</v>
      </c>
      <c r="M25" s="8" t="s">
        <v>16</v>
      </c>
      <c r="N25" s="7">
        <f>G25/F25*100</f>
        <v>50</v>
      </c>
      <c r="O25" s="9" t="s">
        <v>56</v>
      </c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9"/>
      <c r="AO25" s="9"/>
      <c r="AP25" s="9"/>
    </row>
    <row r="26" spans="1:42" s="5" customFormat="1" x14ac:dyDescent="0.25">
      <c r="A26" s="45" t="s">
        <v>16</v>
      </c>
      <c r="B26" s="45" t="s">
        <v>14</v>
      </c>
      <c r="C26" s="148" t="s">
        <v>62</v>
      </c>
      <c r="D26" s="150">
        <v>3</v>
      </c>
      <c r="E26" s="151">
        <v>3</v>
      </c>
      <c r="F26" s="152">
        <f>E26*30</f>
        <v>90</v>
      </c>
      <c r="G26" s="152">
        <f>H26+I26+J26</f>
        <v>60</v>
      </c>
      <c r="H26" s="152">
        <v>30</v>
      </c>
      <c r="I26" s="152"/>
      <c r="J26" s="152">
        <v>30</v>
      </c>
      <c r="K26" s="152">
        <f>F26-G26</f>
        <v>30</v>
      </c>
      <c r="L26" s="151">
        <f>G26/15</f>
        <v>4</v>
      </c>
      <c r="M26" s="152" t="s">
        <v>29</v>
      </c>
      <c r="N26" s="151">
        <f>G26/F26*100</f>
        <v>66.666666666666657</v>
      </c>
      <c r="O26" s="44" t="s">
        <v>56</v>
      </c>
      <c r="P26" s="145"/>
      <c r="Q26" s="146"/>
      <c r="R26" s="147">
        <f>E21+E25+E26+E45</f>
        <v>9</v>
      </c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44"/>
      <c r="AO26" s="44"/>
      <c r="AP26" s="44"/>
    </row>
    <row r="27" spans="1:42" s="5" customFormat="1" x14ac:dyDescent="0.25">
      <c r="A27" s="45" t="s">
        <v>13</v>
      </c>
      <c r="B27" s="45" t="s">
        <v>14</v>
      </c>
      <c r="C27" s="113" t="s">
        <v>222</v>
      </c>
      <c r="D27" s="47">
        <v>2</v>
      </c>
      <c r="E27" s="153">
        <v>5</v>
      </c>
      <c r="F27" s="154">
        <f>E27*30</f>
        <v>150</v>
      </c>
      <c r="G27" s="154">
        <f>H27+I27+J27</f>
        <v>60</v>
      </c>
      <c r="H27" s="154">
        <v>30</v>
      </c>
      <c r="I27" s="154"/>
      <c r="J27" s="154">
        <v>30</v>
      </c>
      <c r="K27" s="154">
        <f>F27-G27</f>
        <v>90</v>
      </c>
      <c r="L27" s="153">
        <f>G27/15</f>
        <v>4</v>
      </c>
      <c r="M27" s="154" t="s">
        <v>18</v>
      </c>
      <c r="N27" s="153">
        <f>G27/F27*100</f>
        <v>40</v>
      </c>
      <c r="O27" s="44" t="s">
        <v>56</v>
      </c>
      <c r="P27" s="129"/>
      <c r="Q27" s="146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5"/>
      <c r="AJ27" s="145"/>
      <c r="AK27" s="145"/>
      <c r="AL27" s="145"/>
      <c r="AM27" s="145"/>
      <c r="AN27" s="44"/>
      <c r="AO27" s="44"/>
      <c r="AP27" s="44"/>
    </row>
    <row r="28" spans="1:42" s="5" customFormat="1" ht="15.75" thickBot="1" x14ac:dyDescent="0.3">
      <c r="A28" s="45" t="s">
        <v>13</v>
      </c>
      <c r="B28" s="45" t="s">
        <v>14</v>
      </c>
      <c r="C28" s="121" t="s">
        <v>44</v>
      </c>
      <c r="D28" s="54">
        <v>3</v>
      </c>
      <c r="E28" s="52">
        <v>3</v>
      </c>
      <c r="F28" s="8">
        <f>E28*30</f>
        <v>90</v>
      </c>
      <c r="G28" s="8">
        <f>H28+I28+J28</f>
        <v>45</v>
      </c>
      <c r="H28" s="8">
        <v>30</v>
      </c>
      <c r="I28" s="8"/>
      <c r="J28" s="8">
        <v>15</v>
      </c>
      <c r="K28" s="8">
        <f>F28-G28</f>
        <v>45</v>
      </c>
      <c r="L28" s="7">
        <f>G28/15</f>
        <v>3</v>
      </c>
      <c r="M28" s="8" t="s">
        <v>29</v>
      </c>
      <c r="N28" s="7">
        <f>G28/F28*100</f>
        <v>50</v>
      </c>
      <c r="O28" s="44" t="s">
        <v>57</v>
      </c>
      <c r="P28" s="145"/>
      <c r="Q28" s="146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44"/>
      <c r="AO28" s="44"/>
      <c r="AP28" s="44"/>
    </row>
    <row r="29" spans="1:42" ht="15.75" thickBot="1" x14ac:dyDescent="0.3">
      <c r="A29" s="23"/>
      <c r="B29" s="24"/>
      <c r="C29" s="14" t="s">
        <v>23</v>
      </c>
      <c r="D29" s="12">
        <f>SUM(D10:D28)</f>
        <v>57</v>
      </c>
      <c r="E29" s="13">
        <f>SUM(E11:E28)</f>
        <v>30</v>
      </c>
      <c r="F29" s="15"/>
      <c r="G29" s="15"/>
      <c r="H29" s="15"/>
      <c r="I29" s="15"/>
      <c r="J29" s="15"/>
      <c r="K29" s="15"/>
      <c r="L29" s="15">
        <f>SUM(L11:L28)</f>
        <v>30.933333333333334</v>
      </c>
      <c r="M29" s="15"/>
      <c r="N29" s="25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</row>
    <row r="30" spans="1:42" x14ac:dyDescent="0.25"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R30" s="10">
        <v>39</v>
      </c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</row>
    <row r="31" spans="1:42" x14ac:dyDescent="0.25">
      <c r="C31" s="1" t="s">
        <v>24</v>
      </c>
      <c r="R31" s="10">
        <v>37</v>
      </c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</row>
    <row r="32" spans="1:42" x14ac:dyDescent="0.25">
      <c r="C32" s="1386" t="s">
        <v>0</v>
      </c>
      <c r="D32" s="1389" t="s">
        <v>74</v>
      </c>
      <c r="E32" s="1392" t="s">
        <v>1</v>
      </c>
      <c r="F32" s="1393" t="s">
        <v>2</v>
      </c>
      <c r="G32" s="1393"/>
      <c r="H32" s="1393"/>
      <c r="I32" s="1393"/>
      <c r="J32" s="1393"/>
      <c r="K32" s="1394"/>
      <c r="L32" s="1392" t="s">
        <v>3</v>
      </c>
      <c r="M32" s="1392" t="s">
        <v>4</v>
      </c>
      <c r="N32" s="1392" t="s">
        <v>5</v>
      </c>
      <c r="R32" s="10">
        <v>25</v>
      </c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</row>
    <row r="33" spans="1:42" x14ac:dyDescent="0.25">
      <c r="C33" s="1387"/>
      <c r="D33" s="1390"/>
      <c r="E33" s="1392"/>
      <c r="F33" s="1392" t="s">
        <v>6</v>
      </c>
      <c r="G33" s="1395" t="s">
        <v>7</v>
      </c>
      <c r="H33" s="1395"/>
      <c r="I33" s="1395"/>
      <c r="J33" s="1395"/>
      <c r="K33" s="1392" t="s">
        <v>25</v>
      </c>
      <c r="L33" s="1392"/>
      <c r="M33" s="1392"/>
      <c r="N33" s="1392"/>
      <c r="R33" s="10">
        <v>19</v>
      </c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</row>
    <row r="34" spans="1:42" x14ac:dyDescent="0.25">
      <c r="C34" s="1387"/>
      <c r="D34" s="1390"/>
      <c r="E34" s="1392"/>
      <c r="F34" s="1394"/>
      <c r="G34" s="1392" t="s">
        <v>9</v>
      </c>
      <c r="H34" s="1393" t="s">
        <v>10</v>
      </c>
      <c r="I34" s="1394"/>
      <c r="J34" s="1394"/>
      <c r="K34" s="1394"/>
      <c r="L34" s="1392"/>
      <c r="M34" s="1392"/>
      <c r="N34" s="1392"/>
      <c r="R34" s="10">
        <f>SUM(R30:R33)</f>
        <v>120</v>
      </c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</row>
    <row r="35" spans="1:42" x14ac:dyDescent="0.25">
      <c r="C35" s="1387"/>
      <c r="D35" s="1390"/>
      <c r="E35" s="1392"/>
      <c r="F35" s="1394"/>
      <c r="G35" s="1397"/>
      <c r="H35" s="1398" t="s">
        <v>26</v>
      </c>
      <c r="I35" s="1398" t="s">
        <v>27</v>
      </c>
      <c r="J35" s="1398" t="s">
        <v>28</v>
      </c>
      <c r="K35" s="1394"/>
      <c r="L35" s="1392"/>
      <c r="M35" s="1392"/>
      <c r="N35" s="1392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</row>
    <row r="36" spans="1:42" x14ac:dyDescent="0.25">
      <c r="C36" s="1387"/>
      <c r="D36" s="1390"/>
      <c r="E36" s="1392"/>
      <c r="F36" s="1394"/>
      <c r="G36" s="1397"/>
      <c r="H36" s="1398"/>
      <c r="I36" s="1398"/>
      <c r="J36" s="1398"/>
      <c r="K36" s="1394"/>
      <c r="L36" s="1392"/>
      <c r="M36" s="1392"/>
      <c r="N36" s="1392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</row>
    <row r="37" spans="1:42" x14ac:dyDescent="0.25">
      <c r="C37" s="1387"/>
      <c r="D37" s="1390"/>
      <c r="E37" s="1392"/>
      <c r="F37" s="1394"/>
      <c r="G37" s="1397"/>
      <c r="H37" s="1398"/>
      <c r="I37" s="1398"/>
      <c r="J37" s="1398"/>
      <c r="K37" s="1394"/>
      <c r="L37" s="1392"/>
      <c r="M37" s="1392"/>
      <c r="N37" s="1392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</row>
    <row r="38" spans="1:42" ht="15" customHeight="1" x14ac:dyDescent="0.25">
      <c r="C38" s="1388"/>
      <c r="D38" s="1391"/>
      <c r="E38" s="1392"/>
      <c r="F38" s="1394"/>
      <c r="G38" s="1397"/>
      <c r="H38" s="1398"/>
      <c r="I38" s="1398"/>
      <c r="J38" s="1398"/>
      <c r="K38" s="1394"/>
      <c r="L38" s="1392"/>
      <c r="M38" s="1392"/>
      <c r="N38" s="1392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</row>
    <row r="39" spans="1:42" x14ac:dyDescent="0.25">
      <c r="A39" s="155" t="s">
        <v>13</v>
      </c>
      <c r="B39" s="155" t="s">
        <v>14</v>
      </c>
      <c r="C39" s="156" t="s">
        <v>223</v>
      </c>
      <c r="D39" s="157">
        <v>4.5</v>
      </c>
      <c r="E39" s="158"/>
      <c r="F39" s="159"/>
      <c r="G39" s="159"/>
      <c r="H39" s="159"/>
      <c r="I39" s="159"/>
      <c r="J39" s="159"/>
      <c r="K39" s="159"/>
      <c r="L39" s="160"/>
      <c r="M39" s="159"/>
      <c r="N39" s="160"/>
      <c r="AN39" s="9"/>
      <c r="AO39" s="9"/>
      <c r="AP39" s="9"/>
    </row>
    <row r="40" spans="1:42" ht="26.25" x14ac:dyDescent="0.25">
      <c r="A40" s="46" t="s">
        <v>16</v>
      </c>
      <c r="B40" s="46" t="s">
        <v>31</v>
      </c>
      <c r="C40" s="139" t="s">
        <v>36</v>
      </c>
      <c r="D40" s="163">
        <v>2</v>
      </c>
      <c r="E40" s="120">
        <v>2</v>
      </c>
      <c r="F40" s="138">
        <f>E40*30</f>
        <v>60</v>
      </c>
      <c r="G40" s="161">
        <f>H40+I40+J40</f>
        <v>18</v>
      </c>
      <c r="H40" s="161"/>
      <c r="I40" s="161"/>
      <c r="J40" s="161">
        <v>18</v>
      </c>
      <c r="K40" s="161">
        <f>F40-G40</f>
        <v>42</v>
      </c>
      <c r="L40" s="162">
        <f>G40/9</f>
        <v>2</v>
      </c>
      <c r="M40" s="138" t="s">
        <v>16</v>
      </c>
      <c r="N40" s="120">
        <f>G40/F40*100</f>
        <v>30</v>
      </c>
      <c r="O40" s="9" t="s">
        <v>83</v>
      </c>
      <c r="P40" s="10" t="s">
        <v>63</v>
      </c>
      <c r="S40" s="10" t="s">
        <v>200</v>
      </c>
      <c r="V40" s="58"/>
      <c r="W40" s="58"/>
      <c r="X40" s="58"/>
      <c r="Y40" s="58" t="s">
        <v>218</v>
      </c>
      <c r="Z40" s="58" t="s">
        <v>219</v>
      </c>
      <c r="AN40" s="9"/>
      <c r="AO40" s="9"/>
      <c r="AP40" s="9"/>
    </row>
    <row r="41" spans="1:42" x14ac:dyDescent="0.25">
      <c r="A41" s="46" t="s">
        <v>16</v>
      </c>
      <c r="B41" s="46" t="s">
        <v>14</v>
      </c>
      <c r="C41" s="113" t="s">
        <v>17</v>
      </c>
      <c r="D41" s="51"/>
      <c r="E41" s="52">
        <v>2</v>
      </c>
      <c r="F41" s="8">
        <f>E41*30</f>
        <v>60</v>
      </c>
      <c r="G41" s="8">
        <f>H41+I41+J41</f>
        <v>36</v>
      </c>
      <c r="H41" s="8"/>
      <c r="I41" s="8"/>
      <c r="J41" s="8">
        <v>36</v>
      </c>
      <c r="K41" s="8">
        <f>F41-G41</f>
        <v>24</v>
      </c>
      <c r="L41" s="7">
        <f>G41/18</f>
        <v>2</v>
      </c>
      <c r="M41" s="8" t="s">
        <v>16</v>
      </c>
      <c r="N41" s="7">
        <f>G41/F41*100</f>
        <v>60</v>
      </c>
      <c r="O41" s="9" t="s">
        <v>68</v>
      </c>
      <c r="P41" s="10" t="s">
        <v>64</v>
      </c>
      <c r="V41" s="8"/>
      <c r="W41" s="8"/>
      <c r="X41" s="47" t="s">
        <v>47</v>
      </c>
      <c r="Y41" s="118"/>
      <c r="Z41" s="118"/>
      <c r="AN41" s="9"/>
      <c r="AO41" s="9"/>
      <c r="AP41" s="9"/>
    </row>
    <row r="42" spans="1:42" x14ac:dyDescent="0.25">
      <c r="C42" s="114" t="s">
        <v>77</v>
      </c>
      <c r="D42" s="18"/>
      <c r="E42" s="7"/>
      <c r="F42" s="8"/>
      <c r="G42" s="8"/>
      <c r="H42" s="8"/>
      <c r="I42" s="8"/>
      <c r="J42" s="8"/>
      <c r="K42" s="8"/>
      <c r="L42" s="7"/>
      <c r="M42" s="8"/>
      <c r="N42" s="7"/>
      <c r="V42" s="8" t="s">
        <v>16</v>
      </c>
      <c r="W42" s="8" t="s">
        <v>14</v>
      </c>
      <c r="X42" s="47" t="s">
        <v>41</v>
      </c>
      <c r="Y42" s="132">
        <f>SUMIFS(E$39:E$55,A$39:A$55,$A$115,B$39:B$55,$B$115)</f>
        <v>5</v>
      </c>
      <c r="Z42" s="133">
        <f>SUMIFS(D$39:D$55,A$39:A$55,$A$115,B$39:B$55,$B$115)</f>
        <v>7</v>
      </c>
      <c r="AN42" s="9"/>
      <c r="AO42" s="9"/>
      <c r="AP42" s="9"/>
    </row>
    <row r="43" spans="1:42" x14ac:dyDescent="0.25">
      <c r="A43" s="45" t="s">
        <v>16</v>
      </c>
      <c r="B43" s="45" t="s">
        <v>31</v>
      </c>
      <c r="C43" s="199" t="s">
        <v>67</v>
      </c>
      <c r="D43" s="163">
        <v>2.5</v>
      </c>
      <c r="E43" s="162">
        <v>1.5</v>
      </c>
      <c r="F43" s="161">
        <f>E43*30</f>
        <v>45</v>
      </c>
      <c r="G43" s="161">
        <f>H43+I43+J43</f>
        <v>18</v>
      </c>
      <c r="H43" s="161">
        <v>9</v>
      </c>
      <c r="I43" s="161"/>
      <c r="J43" s="161">
        <v>9</v>
      </c>
      <c r="K43" s="161">
        <f>F43-G43</f>
        <v>27</v>
      </c>
      <c r="L43" s="162">
        <f>G43/9</f>
        <v>2</v>
      </c>
      <c r="M43" s="161" t="s">
        <v>16</v>
      </c>
      <c r="N43" s="162">
        <f>G43/F43*100</f>
        <v>40</v>
      </c>
      <c r="O43" s="44" t="s">
        <v>58</v>
      </c>
      <c r="P43" t="s">
        <v>63</v>
      </c>
      <c r="Q43" s="10" t="s">
        <v>224</v>
      </c>
      <c r="V43" s="8" t="s">
        <v>16</v>
      </c>
      <c r="W43" s="8" t="s">
        <v>31</v>
      </c>
      <c r="X43" s="47" t="s">
        <v>42</v>
      </c>
      <c r="Y43" s="132">
        <f>SUMIFS(E$39:E$55,A$39:A$55,$A$116,B$39:B$55,$B$116)</f>
        <v>3.5</v>
      </c>
      <c r="Z43" s="132">
        <f>SUMIFS(D$39:D$55,A$39:A$55,$A$116,B$39:B$55,$B$116)</f>
        <v>7.5</v>
      </c>
      <c r="AN43" s="9"/>
      <c r="AO43" s="9"/>
      <c r="AP43" s="9"/>
    </row>
    <row r="44" spans="1:42" x14ac:dyDescent="0.25">
      <c r="A44" s="46" t="s">
        <v>16</v>
      </c>
      <c r="B44" s="46" t="s">
        <v>31</v>
      </c>
      <c r="C44" s="113" t="s">
        <v>49</v>
      </c>
      <c r="D44" s="51">
        <v>3</v>
      </c>
      <c r="E44" s="52"/>
      <c r="F44" s="8"/>
      <c r="G44" s="8"/>
      <c r="H44" s="8"/>
      <c r="I44" s="8"/>
      <c r="J44" s="8"/>
      <c r="K44" s="8"/>
      <c r="L44" s="7"/>
      <c r="M44" s="8"/>
      <c r="N44" s="7"/>
      <c r="O44" s="26"/>
      <c r="V44" s="8"/>
      <c r="W44" s="8"/>
      <c r="X44" s="47" t="s">
        <v>48</v>
      </c>
      <c r="Y44" s="132"/>
      <c r="Z44" s="133"/>
      <c r="AN44" s="9"/>
      <c r="AO44" s="9"/>
      <c r="AP44" s="9"/>
    </row>
    <row r="45" spans="1:42" x14ac:dyDescent="0.25">
      <c r="A45" s="165" t="s">
        <v>13</v>
      </c>
      <c r="B45" s="165" t="s">
        <v>14</v>
      </c>
      <c r="C45" s="167" t="s">
        <v>38</v>
      </c>
      <c r="D45" s="149">
        <v>2</v>
      </c>
      <c r="E45" s="166">
        <v>3</v>
      </c>
      <c r="F45" s="138">
        <f>E45*30</f>
        <v>90</v>
      </c>
      <c r="G45" s="138">
        <f>H45+I45+J45</f>
        <v>45</v>
      </c>
      <c r="H45" s="138">
        <v>27</v>
      </c>
      <c r="I45" s="138"/>
      <c r="J45" s="138">
        <v>18</v>
      </c>
      <c r="K45" s="138">
        <f>F45-G45</f>
        <v>45</v>
      </c>
      <c r="L45" s="120">
        <f>G45/9</f>
        <v>5</v>
      </c>
      <c r="M45" s="138" t="s">
        <v>18</v>
      </c>
      <c r="N45" s="120">
        <f>G45/F45*100</f>
        <v>50</v>
      </c>
      <c r="O45" s="9" t="s">
        <v>56</v>
      </c>
      <c r="P45" s="10" t="s">
        <v>63</v>
      </c>
      <c r="AN45" s="9"/>
      <c r="AO45" s="9"/>
      <c r="AP45" s="9"/>
    </row>
    <row r="46" spans="1:42" x14ac:dyDescent="0.25">
      <c r="A46" s="168" t="s">
        <v>13</v>
      </c>
      <c r="B46" s="168" t="s">
        <v>14</v>
      </c>
      <c r="C46" s="173" t="s">
        <v>60</v>
      </c>
      <c r="D46" s="169">
        <v>1</v>
      </c>
      <c r="E46" s="169">
        <v>4</v>
      </c>
      <c r="F46" s="170">
        <f>E46*30</f>
        <v>120</v>
      </c>
      <c r="G46" s="170">
        <f>H46+I46+J46</f>
        <v>45</v>
      </c>
      <c r="H46" s="170">
        <v>15</v>
      </c>
      <c r="I46" s="170"/>
      <c r="J46" s="170">
        <v>30</v>
      </c>
      <c r="K46" s="170">
        <f>F46-G46</f>
        <v>75</v>
      </c>
      <c r="L46" s="169">
        <f>G46/9</f>
        <v>5</v>
      </c>
      <c r="M46" s="170" t="s">
        <v>18</v>
      </c>
      <c r="N46" s="169">
        <f>G46/F46*100</f>
        <v>37.5</v>
      </c>
      <c r="O46" s="171" t="s">
        <v>56</v>
      </c>
      <c r="P46" s="172" t="s">
        <v>63</v>
      </c>
      <c r="V46" s="8" t="s">
        <v>13</v>
      </c>
      <c r="W46" s="8" t="s">
        <v>14</v>
      </c>
      <c r="X46" s="47" t="s">
        <v>41</v>
      </c>
      <c r="Y46" s="132">
        <f>SUMIFS(E$39:E$55,A$39:A$55,$A$118,B$39:B$55,$B$118)</f>
        <v>21.5</v>
      </c>
      <c r="Z46" s="133">
        <f>SUMIFS(D$39:D$55,A$39:A$55,$A$118,B$39:B$55,$B$118)</f>
        <v>17.5</v>
      </c>
      <c r="AA46" s="42">
        <f>E46+E48+E45</f>
        <v>8</v>
      </c>
      <c r="AB46" s="42">
        <f>E52+E51+E50+E53</f>
        <v>13.5</v>
      </c>
      <c r="AN46" s="9"/>
      <c r="AO46" s="9"/>
      <c r="AP46" s="9"/>
    </row>
    <row r="47" spans="1:42" x14ac:dyDescent="0.25">
      <c r="A47" s="130" t="s">
        <v>16</v>
      </c>
      <c r="B47" s="131" t="s">
        <v>14</v>
      </c>
      <c r="C47" s="148" t="s">
        <v>33</v>
      </c>
      <c r="D47" s="163">
        <v>2</v>
      </c>
      <c r="E47" s="162">
        <v>3</v>
      </c>
      <c r="F47" s="8">
        <f>E47*30</f>
        <v>90</v>
      </c>
      <c r="G47" s="8">
        <f>H47+I47+J47</f>
        <v>36</v>
      </c>
      <c r="H47" s="8">
        <v>18</v>
      </c>
      <c r="I47" s="8"/>
      <c r="J47" s="8">
        <v>18</v>
      </c>
      <c r="K47" s="8">
        <f>F47-G47</f>
        <v>54</v>
      </c>
      <c r="L47" s="7">
        <f>G47/9</f>
        <v>4</v>
      </c>
      <c r="M47" s="8" t="s">
        <v>16</v>
      </c>
      <c r="N47" s="7">
        <f>G47/F47*100</f>
        <v>40</v>
      </c>
      <c r="O47" s="9" t="s">
        <v>69</v>
      </c>
      <c r="P47" s="129"/>
      <c r="Q47" s="129"/>
      <c r="R47" s="133" t="s">
        <v>73</v>
      </c>
      <c r="S47" s="142">
        <f>E11+E40+E67+E90</f>
        <v>9</v>
      </c>
      <c r="T47" s="141">
        <f>E90</f>
        <v>3</v>
      </c>
      <c r="U47" s="129"/>
      <c r="V47" s="8" t="s">
        <v>13</v>
      </c>
      <c r="W47" s="8" t="s">
        <v>31</v>
      </c>
      <c r="X47" s="47" t="s">
        <v>42</v>
      </c>
      <c r="Y47" s="132">
        <f>SUMIFS(E$11:E$28,A$11:A$28,$A$119,B$11:B$28,$B$119)</f>
        <v>3</v>
      </c>
      <c r="Z47" s="133">
        <f>SUMIFS(D$10:D$28,A$10:A$28,$A$119,B$10:B$28,$B$119)</f>
        <v>2</v>
      </c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9"/>
      <c r="AO47" s="9"/>
      <c r="AP47" s="9"/>
    </row>
    <row r="48" spans="1:42" s="29" customFormat="1" ht="29.25" customHeight="1" thickBot="1" x14ac:dyDescent="0.3">
      <c r="A48" s="174" t="s">
        <v>13</v>
      </c>
      <c r="B48" s="174" t="s">
        <v>14</v>
      </c>
      <c r="C48" s="175" t="s">
        <v>225</v>
      </c>
      <c r="D48" s="176"/>
      <c r="E48" s="177">
        <v>1</v>
      </c>
      <c r="F48" s="178">
        <f>E48*30</f>
        <v>30</v>
      </c>
      <c r="G48" s="179">
        <f>H48+I48+J48</f>
        <v>10</v>
      </c>
      <c r="H48" s="178"/>
      <c r="I48" s="178"/>
      <c r="J48" s="178">
        <v>10</v>
      </c>
      <c r="K48" s="178">
        <f>F48-G48</f>
        <v>20</v>
      </c>
      <c r="L48" s="177">
        <v>1</v>
      </c>
      <c r="M48" s="178" t="s">
        <v>29</v>
      </c>
      <c r="N48" s="177">
        <f>G48/F48*100</f>
        <v>33.333333333333329</v>
      </c>
      <c r="O48" s="180" t="s">
        <v>56</v>
      </c>
      <c r="P48" s="181" t="s">
        <v>63</v>
      </c>
      <c r="Q48" s="28"/>
      <c r="R48" s="28">
        <v>6</v>
      </c>
      <c r="S48" s="28"/>
      <c r="T48" s="28"/>
      <c r="U48" s="28"/>
      <c r="V48" s="58"/>
      <c r="W48" s="58"/>
      <c r="X48" s="58"/>
      <c r="Y48" s="132">
        <f ca="1">SUM(Y42:Y52)</f>
        <v>32</v>
      </c>
      <c r="Z48" s="132">
        <f ca="1">SUM(Z42:Z52)</f>
        <v>35</v>
      </c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42" x14ac:dyDescent="0.25">
      <c r="A49" s="46" t="s">
        <v>13</v>
      </c>
      <c r="B49" s="46" t="s">
        <v>14</v>
      </c>
      <c r="C49" s="113" t="s">
        <v>35</v>
      </c>
      <c r="D49" s="51">
        <v>4</v>
      </c>
      <c r="E49" s="52"/>
      <c r="F49" s="8"/>
      <c r="G49" s="8"/>
      <c r="H49" s="8"/>
      <c r="I49" s="8"/>
      <c r="J49" s="8"/>
      <c r="K49" s="8"/>
      <c r="L49" s="7"/>
      <c r="M49" s="8"/>
      <c r="N49" s="7"/>
      <c r="AN49" s="9"/>
      <c r="AO49" s="9"/>
      <c r="AP49" s="9"/>
    </row>
    <row r="50" spans="1:42" x14ac:dyDescent="0.25">
      <c r="A50" s="165" t="s">
        <v>13</v>
      </c>
      <c r="B50" s="165" t="s">
        <v>14</v>
      </c>
      <c r="C50" s="139" t="s">
        <v>54</v>
      </c>
      <c r="D50" s="149">
        <v>3</v>
      </c>
      <c r="E50" s="120">
        <v>3</v>
      </c>
      <c r="F50" s="138">
        <f>E50*30</f>
        <v>90</v>
      </c>
      <c r="G50" s="138">
        <f>H50+I50+J50</f>
        <v>45</v>
      </c>
      <c r="H50" s="138">
        <v>18</v>
      </c>
      <c r="I50" s="138"/>
      <c r="J50" s="138">
        <v>27</v>
      </c>
      <c r="K50" s="138">
        <f>F50-G50</f>
        <v>45</v>
      </c>
      <c r="L50" s="120">
        <f>G50/9</f>
        <v>5</v>
      </c>
      <c r="M50" s="161" t="s">
        <v>29</v>
      </c>
      <c r="N50" s="120">
        <f>G50/F50*100</f>
        <v>50</v>
      </c>
      <c r="O50" s="9" t="s">
        <v>58</v>
      </c>
      <c r="P50" s="10" t="s">
        <v>64</v>
      </c>
      <c r="AN50" s="9"/>
      <c r="AO50" s="9"/>
      <c r="AP50" s="9"/>
    </row>
    <row r="51" spans="1:42" x14ac:dyDescent="0.25">
      <c r="A51" s="45" t="s">
        <v>13</v>
      </c>
      <c r="B51" s="45" t="s">
        <v>14</v>
      </c>
      <c r="C51" s="188" t="s">
        <v>227</v>
      </c>
      <c r="D51" s="186">
        <v>1</v>
      </c>
      <c r="E51" s="186">
        <v>5</v>
      </c>
      <c r="F51" s="187">
        <f>E51*30</f>
        <v>150</v>
      </c>
      <c r="G51" s="187">
        <f>H51+I51+J51</f>
        <v>45</v>
      </c>
      <c r="H51" s="187">
        <v>15</v>
      </c>
      <c r="I51" s="187"/>
      <c r="J51" s="187">
        <v>30</v>
      </c>
      <c r="K51" s="187">
        <f>F51-G51</f>
        <v>105</v>
      </c>
      <c r="L51" s="186">
        <f>G51/9</f>
        <v>5</v>
      </c>
      <c r="M51" s="187" t="s">
        <v>18</v>
      </c>
      <c r="N51" s="186">
        <f>G51/F51*100</f>
        <v>30</v>
      </c>
      <c r="O51" s="44" t="s">
        <v>56</v>
      </c>
      <c r="P51" t="s">
        <v>64</v>
      </c>
      <c r="Q51" s="28"/>
      <c r="AN51" s="9"/>
      <c r="AO51" s="9"/>
      <c r="AP51" s="9"/>
    </row>
    <row r="52" spans="1:42" x14ac:dyDescent="0.25">
      <c r="A52" s="189" t="s">
        <v>13</v>
      </c>
      <c r="B52" s="189" t="s">
        <v>14</v>
      </c>
      <c r="C52" s="173" t="s">
        <v>228</v>
      </c>
      <c r="D52" s="173">
        <v>2</v>
      </c>
      <c r="E52" s="190">
        <v>4</v>
      </c>
      <c r="F52" s="179">
        <f>E52*30</f>
        <v>120</v>
      </c>
      <c r="G52" s="179">
        <f>H52+I52+J52</f>
        <v>45</v>
      </c>
      <c r="H52" s="179">
        <v>15</v>
      </c>
      <c r="I52" s="179"/>
      <c r="J52" s="179">
        <v>30</v>
      </c>
      <c r="K52" s="179">
        <f>F52-G52</f>
        <v>75</v>
      </c>
      <c r="L52" s="191">
        <f>G52/9</f>
        <v>5</v>
      </c>
      <c r="M52" s="179" t="s">
        <v>29</v>
      </c>
      <c r="N52" s="191">
        <f>G52/F52*100</f>
        <v>37.5</v>
      </c>
      <c r="O52" s="192" t="s">
        <v>56</v>
      </c>
      <c r="P52" s="193" t="s">
        <v>64</v>
      </c>
      <c r="V52" s="8" t="s">
        <v>13</v>
      </c>
      <c r="W52" s="8" t="s">
        <v>31</v>
      </c>
      <c r="X52" s="47" t="s">
        <v>42</v>
      </c>
      <c r="Y52" s="132">
        <f>SUMIFS(E$39:E$55,A$39:A$55,$A$119,B$39:B$55,$B$119)</f>
        <v>0</v>
      </c>
      <c r="Z52" s="133">
        <f>SUMIFS(D$39:D$55,A$39:A$55,$A$119,B$39:B$55,$B$119)</f>
        <v>0</v>
      </c>
      <c r="AN52" s="9"/>
      <c r="AO52" s="9"/>
      <c r="AP52" s="9"/>
    </row>
    <row r="53" spans="1:42" x14ac:dyDescent="0.25">
      <c r="A53" s="174" t="s">
        <v>13</v>
      </c>
      <c r="B53" s="174" t="s">
        <v>14</v>
      </c>
      <c r="C53" s="113" t="s">
        <v>226</v>
      </c>
      <c r="D53" s="182"/>
      <c r="E53" s="182">
        <v>1.5</v>
      </c>
      <c r="F53" s="183">
        <f>E53*30</f>
        <v>45</v>
      </c>
      <c r="G53" s="183">
        <f>H53+I53+J53</f>
        <v>0</v>
      </c>
      <c r="H53" s="183"/>
      <c r="I53" s="183"/>
      <c r="J53" s="183"/>
      <c r="K53" s="183">
        <f>F53-G53</f>
        <v>45</v>
      </c>
      <c r="L53" s="182">
        <f>G53/9</f>
        <v>0</v>
      </c>
      <c r="M53" s="183" t="s">
        <v>29</v>
      </c>
      <c r="N53" s="182">
        <f>G53/F53*100</f>
        <v>0</v>
      </c>
      <c r="O53" s="184" t="s">
        <v>56</v>
      </c>
      <c r="P53" s="185" t="s">
        <v>64</v>
      </c>
      <c r="AN53" s="9"/>
      <c r="AO53" s="9"/>
      <c r="AP53" s="9"/>
    </row>
    <row r="54" spans="1:42" ht="15.75" thickBot="1" x14ac:dyDescent="0.3">
      <c r="A54" s="46" t="s">
        <v>16</v>
      </c>
      <c r="B54" s="46" t="s">
        <v>14</v>
      </c>
      <c r="C54" s="123" t="s">
        <v>34</v>
      </c>
      <c r="D54" s="57">
        <v>5</v>
      </c>
      <c r="E54" s="56"/>
      <c r="F54" s="22"/>
      <c r="G54" s="22"/>
      <c r="H54" s="22"/>
      <c r="I54" s="22"/>
      <c r="J54" s="22"/>
      <c r="K54" s="22"/>
      <c r="L54" s="21"/>
      <c r="M54" s="22"/>
      <c r="N54" s="21"/>
      <c r="R54" s="10">
        <v>6</v>
      </c>
      <c r="AN54" s="9"/>
      <c r="AO54" s="9"/>
      <c r="AP54" s="9"/>
    </row>
    <row r="55" spans="1:42" ht="15.75" thickBot="1" x14ac:dyDescent="0.3">
      <c r="A55" s="30"/>
      <c r="B55" s="31"/>
      <c r="C55" s="11"/>
      <c r="D55" s="12">
        <f>SUM(D39:D54)</f>
        <v>32</v>
      </c>
      <c r="E55" s="13">
        <f>SUM(E39:E54)</f>
        <v>30</v>
      </c>
      <c r="F55" s="32"/>
      <c r="G55" s="32"/>
      <c r="H55" s="32"/>
      <c r="I55" s="32"/>
      <c r="J55" s="32"/>
      <c r="K55" s="32"/>
      <c r="L55" s="32"/>
      <c r="M55" s="32"/>
      <c r="N55" s="25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</row>
    <row r="56" spans="1:42" x14ac:dyDescent="0.25">
      <c r="C56" s="2"/>
      <c r="D56" s="2"/>
      <c r="E56" s="4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</row>
    <row r="57" spans="1:42" x14ac:dyDescent="0.25"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O57" s="10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</row>
    <row r="58" spans="1:42" x14ac:dyDescent="0.25">
      <c r="C58" s="1" t="s">
        <v>51</v>
      </c>
      <c r="D58" s="9"/>
      <c r="O58" s="10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</row>
    <row r="59" spans="1:42" x14ac:dyDescent="0.25">
      <c r="C59" s="1386" t="s">
        <v>0</v>
      </c>
      <c r="D59" s="1389" t="s">
        <v>74</v>
      </c>
      <c r="E59" s="1392" t="s">
        <v>1</v>
      </c>
      <c r="F59" s="1393" t="s">
        <v>2</v>
      </c>
      <c r="G59" s="1393"/>
      <c r="H59" s="1393"/>
      <c r="I59" s="1393"/>
      <c r="J59" s="1393"/>
      <c r="K59" s="1394"/>
      <c r="L59" s="1392" t="s">
        <v>3</v>
      </c>
      <c r="M59" s="1392" t="s">
        <v>4</v>
      </c>
      <c r="N59" s="1392" t="s">
        <v>5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</row>
    <row r="60" spans="1:42" x14ac:dyDescent="0.25">
      <c r="C60" s="1387"/>
      <c r="D60" s="1390"/>
      <c r="E60" s="1392"/>
      <c r="F60" s="1392" t="s">
        <v>6</v>
      </c>
      <c r="G60" s="1395" t="s">
        <v>7</v>
      </c>
      <c r="H60" s="1395"/>
      <c r="I60" s="1395"/>
      <c r="J60" s="1395"/>
      <c r="K60" s="1392" t="s">
        <v>25</v>
      </c>
      <c r="L60" s="1392"/>
      <c r="M60" s="1392"/>
      <c r="N60" s="1392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</row>
    <row r="61" spans="1:42" x14ac:dyDescent="0.25">
      <c r="C61" s="1387"/>
      <c r="D61" s="1390"/>
      <c r="E61" s="1392"/>
      <c r="F61" s="1394"/>
      <c r="G61" s="1392" t="s">
        <v>9</v>
      </c>
      <c r="H61" s="1393" t="s">
        <v>10</v>
      </c>
      <c r="I61" s="1394"/>
      <c r="J61" s="1394"/>
      <c r="K61" s="1394"/>
      <c r="L61" s="1392"/>
      <c r="M61" s="1392"/>
      <c r="N61" s="1392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</row>
    <row r="62" spans="1:42" x14ac:dyDescent="0.25">
      <c r="C62" s="1387"/>
      <c r="D62" s="1390"/>
      <c r="E62" s="1392"/>
      <c r="F62" s="1394"/>
      <c r="G62" s="1397"/>
      <c r="H62" s="1398" t="s">
        <v>26</v>
      </c>
      <c r="I62" s="1398" t="s">
        <v>27</v>
      </c>
      <c r="J62" s="1398" t="s">
        <v>28</v>
      </c>
      <c r="K62" s="1394"/>
      <c r="L62" s="1392"/>
      <c r="M62" s="1392"/>
      <c r="N62" s="1392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</row>
    <row r="63" spans="1:42" x14ac:dyDescent="0.25">
      <c r="C63" s="1387"/>
      <c r="D63" s="1390"/>
      <c r="E63" s="1392"/>
      <c r="F63" s="1394"/>
      <c r="G63" s="1397"/>
      <c r="H63" s="1398"/>
      <c r="I63" s="1398"/>
      <c r="J63" s="1398"/>
      <c r="K63" s="1394"/>
      <c r="L63" s="1392"/>
      <c r="M63" s="1392"/>
      <c r="N63" s="1392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</row>
    <row r="64" spans="1:42" x14ac:dyDescent="0.25">
      <c r="C64" s="1387"/>
      <c r="D64" s="1390"/>
      <c r="E64" s="1392"/>
      <c r="F64" s="1394"/>
      <c r="G64" s="1397"/>
      <c r="H64" s="1398"/>
      <c r="I64" s="1398"/>
      <c r="J64" s="1398"/>
      <c r="K64" s="1394"/>
      <c r="L64" s="1392"/>
      <c r="M64" s="1392"/>
      <c r="N64" s="1392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</row>
    <row r="65" spans="1:42" ht="15" customHeight="1" x14ac:dyDescent="0.25">
      <c r="C65" s="1388"/>
      <c r="D65" s="1391"/>
      <c r="E65" s="1392"/>
      <c r="F65" s="1394"/>
      <c r="G65" s="1397"/>
      <c r="H65" s="1398"/>
      <c r="I65" s="1398"/>
      <c r="J65" s="1398"/>
      <c r="K65" s="1394"/>
      <c r="L65" s="1392"/>
      <c r="M65" s="1392"/>
      <c r="N65" s="1392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</row>
    <row r="66" spans="1:42" ht="26.25" x14ac:dyDescent="0.25">
      <c r="A66" s="46" t="s">
        <v>13</v>
      </c>
      <c r="B66" s="46" t="s">
        <v>14</v>
      </c>
      <c r="C66" s="203" t="s">
        <v>230</v>
      </c>
      <c r="D66" s="53">
        <v>4.5</v>
      </c>
      <c r="E66" s="53"/>
      <c r="F66" s="8"/>
      <c r="G66" s="8"/>
      <c r="H66" s="8"/>
      <c r="I66" s="8"/>
      <c r="J66" s="8"/>
      <c r="K66" s="8"/>
      <c r="L66" s="7"/>
      <c r="M66" s="8"/>
      <c r="N66" s="7"/>
      <c r="AM66" s="9"/>
      <c r="AN66" s="9"/>
      <c r="AO66" s="9"/>
      <c r="AP66" s="9"/>
    </row>
    <row r="67" spans="1:42" ht="26.25" x14ac:dyDescent="0.25">
      <c r="A67" s="198" t="s">
        <v>16</v>
      </c>
      <c r="B67" s="198" t="s">
        <v>31</v>
      </c>
      <c r="C67" s="204" t="s">
        <v>81</v>
      </c>
      <c r="D67" s="115">
        <v>4</v>
      </c>
      <c r="E67" s="116">
        <v>2</v>
      </c>
      <c r="F67" s="117">
        <f>E67*30</f>
        <v>60</v>
      </c>
      <c r="G67" s="117">
        <f t="shared" ref="G67:G74" si="4">H67+I67+J67</f>
        <v>30</v>
      </c>
      <c r="H67" s="117"/>
      <c r="I67" s="117"/>
      <c r="J67" s="117">
        <v>30</v>
      </c>
      <c r="K67" s="117">
        <f t="shared" ref="K67:K74" si="5">F67-G67</f>
        <v>30</v>
      </c>
      <c r="L67" s="116">
        <f>G67/15</f>
        <v>2</v>
      </c>
      <c r="M67" s="117" t="s">
        <v>16</v>
      </c>
      <c r="N67" s="116">
        <f t="shared" ref="N67:N74" si="6">G67/F67*100</f>
        <v>50</v>
      </c>
      <c r="O67" s="9" t="s">
        <v>83</v>
      </c>
      <c r="Q67" s="10" t="s">
        <v>231</v>
      </c>
      <c r="V67" s="58"/>
      <c r="W67" s="58"/>
      <c r="X67" s="58"/>
      <c r="Y67" s="58" t="s">
        <v>218</v>
      </c>
      <c r="Z67" s="58" t="s">
        <v>219</v>
      </c>
      <c r="AN67" s="9"/>
      <c r="AO67" s="9"/>
      <c r="AP67" s="9"/>
    </row>
    <row r="68" spans="1:42" s="216" customFormat="1" ht="30.75" customHeight="1" x14ac:dyDescent="0.25">
      <c r="A68" s="205" t="s">
        <v>13</v>
      </c>
      <c r="B68" s="205" t="s">
        <v>31</v>
      </c>
      <c r="C68" s="206" t="s">
        <v>232</v>
      </c>
      <c r="D68" s="207">
        <v>2</v>
      </c>
      <c r="E68" s="208">
        <v>3</v>
      </c>
      <c r="F68" s="209">
        <f>E68*30</f>
        <v>90</v>
      </c>
      <c r="G68" s="209">
        <f t="shared" si="4"/>
        <v>45</v>
      </c>
      <c r="H68" s="209">
        <v>30</v>
      </c>
      <c r="I68" s="209"/>
      <c r="J68" s="209">
        <v>15</v>
      </c>
      <c r="K68" s="209">
        <f t="shared" si="5"/>
        <v>45</v>
      </c>
      <c r="L68" s="210">
        <f>G68/15</f>
        <v>3</v>
      </c>
      <c r="M68" s="209" t="s">
        <v>29</v>
      </c>
      <c r="N68" s="210">
        <f t="shared" si="6"/>
        <v>50</v>
      </c>
      <c r="O68" s="211" t="s">
        <v>56</v>
      </c>
      <c r="P68" s="212"/>
      <c r="Q68" s="213"/>
      <c r="R68" s="213"/>
      <c r="S68" s="213"/>
      <c r="T68" s="213"/>
      <c r="U68" s="213"/>
      <c r="V68" s="214"/>
      <c r="W68" s="214"/>
      <c r="X68" s="204" t="s">
        <v>47</v>
      </c>
      <c r="Y68" s="215"/>
      <c r="Z68" s="215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</row>
    <row r="69" spans="1:42" s="5" customFormat="1" ht="26.25" x14ac:dyDescent="0.25">
      <c r="A69" s="205" t="s">
        <v>13</v>
      </c>
      <c r="B69" s="205" t="s">
        <v>31</v>
      </c>
      <c r="C69" s="204" t="s">
        <v>234</v>
      </c>
      <c r="D69" s="204">
        <v>1</v>
      </c>
      <c r="E69" s="208">
        <v>3</v>
      </c>
      <c r="F69" s="209">
        <f>E69*30</f>
        <v>90</v>
      </c>
      <c r="G69" s="209">
        <f t="shared" si="4"/>
        <v>45</v>
      </c>
      <c r="H69" s="209">
        <v>30</v>
      </c>
      <c r="I69" s="209"/>
      <c r="J69" s="209">
        <v>15</v>
      </c>
      <c r="K69" s="209">
        <f t="shared" si="5"/>
        <v>45</v>
      </c>
      <c r="L69" s="210">
        <v>3</v>
      </c>
      <c r="M69" s="209" t="s">
        <v>18</v>
      </c>
      <c r="N69" s="210">
        <f t="shared" si="6"/>
        <v>50</v>
      </c>
      <c r="O69" s="211" t="s">
        <v>56</v>
      </c>
      <c r="P69" s="10"/>
      <c r="Q69" s="6"/>
      <c r="R69" s="6"/>
      <c r="S69" s="6"/>
      <c r="T69" s="6"/>
      <c r="U69" s="6"/>
      <c r="V69" s="8" t="s">
        <v>16</v>
      </c>
      <c r="W69" s="8" t="s">
        <v>14</v>
      </c>
      <c r="X69" s="47" t="s">
        <v>41</v>
      </c>
      <c r="Y69" s="132">
        <f>SUMIFS(E$66:E$77,A$66:A$77,$A$115,B$66:B$77,$B$115)</f>
        <v>0</v>
      </c>
      <c r="Z69" s="133">
        <f>SUMIFS(D$66:D$77,A$66:A$77,$A$115,B$66:B$77,$B$115)</f>
        <v>0</v>
      </c>
      <c r="AA69" s="6"/>
      <c r="AB69" s="6"/>
    </row>
    <row r="70" spans="1:42" s="5" customFormat="1" x14ac:dyDescent="0.25">
      <c r="A70" s="205" t="s">
        <v>13</v>
      </c>
      <c r="B70" s="205" t="s">
        <v>14</v>
      </c>
      <c r="C70" s="206" t="s">
        <v>233</v>
      </c>
      <c r="D70" s="204">
        <v>1</v>
      </c>
      <c r="E70" s="208">
        <v>3</v>
      </c>
      <c r="F70" s="209">
        <f t="shared" ref="F70:F75" si="7">E70*30</f>
        <v>90</v>
      </c>
      <c r="G70" s="209">
        <f t="shared" si="4"/>
        <v>30</v>
      </c>
      <c r="H70" s="209">
        <v>15</v>
      </c>
      <c r="I70" s="209"/>
      <c r="J70" s="209">
        <v>15</v>
      </c>
      <c r="K70" s="209">
        <f t="shared" si="5"/>
        <v>60</v>
      </c>
      <c r="L70" s="210">
        <v>2</v>
      </c>
      <c r="M70" s="209" t="s">
        <v>16</v>
      </c>
      <c r="N70" s="210">
        <f t="shared" si="6"/>
        <v>33.333333333333329</v>
      </c>
      <c r="O70" s="211" t="s">
        <v>56</v>
      </c>
      <c r="P70" s="10"/>
      <c r="Q70" s="6"/>
      <c r="R70" s="6"/>
      <c r="S70" s="6"/>
      <c r="T70" s="6"/>
      <c r="U70" s="6"/>
      <c r="V70" s="8" t="s">
        <v>16</v>
      </c>
      <c r="W70" s="8" t="s">
        <v>31</v>
      </c>
      <c r="X70" s="47" t="s">
        <v>42</v>
      </c>
      <c r="Y70" s="132">
        <f>SUMIFS(E$66:E$77,A$66:A$77,$A$116,B$66:B$77,$B$116)</f>
        <v>2</v>
      </c>
      <c r="Z70" s="132">
        <f>SUMIFS(D$66:D$77,A$66:A$77,$A$116,B$66:B$77,$B$116)</f>
        <v>4</v>
      </c>
      <c r="AA70" s="6"/>
      <c r="AB70" s="6"/>
    </row>
    <row r="71" spans="1:42" s="211" customFormat="1" x14ac:dyDescent="0.25">
      <c r="A71" s="205" t="s">
        <v>13</v>
      </c>
      <c r="B71" s="205" t="s">
        <v>14</v>
      </c>
      <c r="C71" s="204" t="s">
        <v>235</v>
      </c>
      <c r="D71" s="204">
        <v>2</v>
      </c>
      <c r="E71" s="208">
        <v>5</v>
      </c>
      <c r="F71" s="209">
        <f t="shared" si="7"/>
        <v>150</v>
      </c>
      <c r="G71" s="209">
        <f t="shared" si="4"/>
        <v>60</v>
      </c>
      <c r="H71" s="209">
        <v>30</v>
      </c>
      <c r="I71" s="209"/>
      <c r="J71" s="209">
        <v>30</v>
      </c>
      <c r="K71" s="209">
        <f t="shared" si="5"/>
        <v>90</v>
      </c>
      <c r="L71" s="210">
        <f>G71/15</f>
        <v>4</v>
      </c>
      <c r="M71" s="209" t="s">
        <v>18</v>
      </c>
      <c r="N71" s="210">
        <f t="shared" si="6"/>
        <v>40</v>
      </c>
      <c r="O71" s="211" t="s">
        <v>56</v>
      </c>
      <c r="P71" s="217">
        <v>3</v>
      </c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</row>
    <row r="72" spans="1:42" s="5" customFormat="1" x14ac:dyDescent="0.25">
      <c r="A72" s="174" t="s">
        <v>13</v>
      </c>
      <c r="B72" s="174" t="s">
        <v>14</v>
      </c>
      <c r="C72" s="196" t="s">
        <v>239</v>
      </c>
      <c r="D72" s="113">
        <v>2</v>
      </c>
      <c r="E72" s="197">
        <v>4</v>
      </c>
      <c r="F72" s="183">
        <f t="shared" si="7"/>
        <v>120</v>
      </c>
      <c r="G72" s="183">
        <f t="shared" si="4"/>
        <v>60</v>
      </c>
      <c r="H72" s="183">
        <v>30</v>
      </c>
      <c r="I72" s="183"/>
      <c r="J72" s="183">
        <v>30</v>
      </c>
      <c r="K72" s="183">
        <f t="shared" si="5"/>
        <v>60</v>
      </c>
      <c r="L72" s="182">
        <f>G72/15</f>
        <v>4</v>
      </c>
      <c r="M72" s="183" t="s">
        <v>18</v>
      </c>
      <c r="N72" s="182">
        <f t="shared" si="6"/>
        <v>50</v>
      </c>
      <c r="O72" s="184" t="s">
        <v>56</v>
      </c>
      <c r="P72" s="10"/>
      <c r="Q72" s="6"/>
      <c r="R72" s="6"/>
      <c r="S72" s="6"/>
      <c r="T72" s="6"/>
      <c r="U72" s="6"/>
      <c r="V72" s="8" t="s">
        <v>13</v>
      </c>
      <c r="W72" s="8" t="s">
        <v>14</v>
      </c>
      <c r="X72" s="47" t="s">
        <v>41</v>
      </c>
      <c r="Y72" s="132">
        <f>SUMIFS(E$66:E$77,A$66:A$77,$A$118,B$66:B$77,$B$118)</f>
        <v>19</v>
      </c>
      <c r="Z72" s="133">
        <f>SUMIFS(D$66:D$77,A$66:A$77,$A$118,B$66:B$77,$B$118)</f>
        <v>16.5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42" s="44" customFormat="1" x14ac:dyDescent="0.25">
      <c r="A73" s="45" t="s">
        <v>13</v>
      </c>
      <c r="B73" s="45" t="s">
        <v>14</v>
      </c>
      <c r="C73" s="121" t="s">
        <v>240</v>
      </c>
      <c r="D73" s="47">
        <v>1</v>
      </c>
      <c r="E73" s="194">
        <v>3</v>
      </c>
      <c r="F73" s="154">
        <f>E73*30</f>
        <v>90</v>
      </c>
      <c r="G73" s="154">
        <f t="shared" si="4"/>
        <v>45</v>
      </c>
      <c r="H73" s="154">
        <v>30</v>
      </c>
      <c r="I73" s="154"/>
      <c r="J73" s="154">
        <v>15</v>
      </c>
      <c r="K73" s="154">
        <f t="shared" si="5"/>
        <v>45</v>
      </c>
      <c r="L73" s="153">
        <v>3</v>
      </c>
      <c r="M73" s="154" t="s">
        <v>18</v>
      </c>
      <c r="N73" s="153">
        <f t="shared" si="6"/>
        <v>50</v>
      </c>
      <c r="O73" s="44" t="s">
        <v>56</v>
      </c>
      <c r="P73" t="s">
        <v>65</v>
      </c>
      <c r="Q73"/>
      <c r="R73"/>
      <c r="S73"/>
      <c r="T73"/>
      <c r="U73"/>
      <c r="V73" s="8" t="s">
        <v>13</v>
      </c>
      <c r="W73" s="8" t="s">
        <v>31</v>
      </c>
      <c r="X73" s="47" t="s">
        <v>42</v>
      </c>
      <c r="Y73" s="132">
        <f>SUMIFS(E$66:E$77,A$66:A$77,$A$119,B$66:B$77,$B$119)</f>
        <v>9</v>
      </c>
      <c r="Z73" s="133">
        <f>SUMIFS(D$66:D$77,A$66:A$77,$A$119,B$66:B$77,$B$119)</f>
        <v>4</v>
      </c>
      <c r="AA73"/>
      <c r="AB73"/>
    </row>
    <row r="74" spans="1:42" s="211" customFormat="1" ht="30" customHeight="1" x14ac:dyDescent="0.25">
      <c r="A74" s="205" t="s">
        <v>13</v>
      </c>
      <c r="B74" s="205" t="s">
        <v>31</v>
      </c>
      <c r="C74" s="218" t="s">
        <v>236</v>
      </c>
      <c r="D74" s="204">
        <v>1</v>
      </c>
      <c r="E74" s="208">
        <v>3</v>
      </c>
      <c r="F74" s="209">
        <f>E74*30</f>
        <v>90</v>
      </c>
      <c r="G74" s="209">
        <f t="shared" si="4"/>
        <v>45</v>
      </c>
      <c r="H74" s="209">
        <v>30</v>
      </c>
      <c r="I74" s="209"/>
      <c r="J74" s="209">
        <v>15</v>
      </c>
      <c r="K74" s="209">
        <f t="shared" si="5"/>
        <v>45</v>
      </c>
      <c r="L74" s="210">
        <v>3</v>
      </c>
      <c r="M74" s="209" t="s">
        <v>16</v>
      </c>
      <c r="N74" s="210">
        <f t="shared" si="6"/>
        <v>50</v>
      </c>
      <c r="O74" s="211" t="s">
        <v>56</v>
      </c>
      <c r="P74" s="217">
        <v>3</v>
      </c>
      <c r="Q74" s="217"/>
      <c r="R74" s="217"/>
      <c r="S74" s="217"/>
      <c r="T74" s="217"/>
      <c r="U74" s="217"/>
      <c r="V74" s="217"/>
      <c r="W74" s="217"/>
      <c r="X74" s="217"/>
      <c r="Y74" s="217">
        <f>SUM(Y69:Y73)</f>
        <v>30</v>
      </c>
      <c r="Z74" s="217">
        <f>SUM(Z69:Z73)</f>
        <v>24.5</v>
      </c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</row>
    <row r="75" spans="1:42" s="5" customFormat="1" ht="15.75" customHeight="1" x14ac:dyDescent="0.25">
      <c r="A75" s="45" t="s">
        <v>13</v>
      </c>
      <c r="B75" s="45" t="s">
        <v>14</v>
      </c>
      <c r="C75" s="206" t="s">
        <v>237</v>
      </c>
      <c r="D75" s="47"/>
      <c r="E75" s="194">
        <v>1</v>
      </c>
      <c r="F75" s="154">
        <f t="shared" si="7"/>
        <v>30</v>
      </c>
      <c r="G75" s="154"/>
      <c r="H75" s="154"/>
      <c r="I75" s="154"/>
      <c r="J75" s="154"/>
      <c r="K75" s="154"/>
      <c r="L75" s="153"/>
      <c r="M75" s="154" t="s">
        <v>29</v>
      </c>
      <c r="N75" s="153"/>
      <c r="O75" s="44" t="s">
        <v>56</v>
      </c>
      <c r="P75" s="10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</row>
    <row r="76" spans="1:42" s="5" customFormat="1" ht="16.5" customHeight="1" x14ac:dyDescent="0.25">
      <c r="A76" s="45" t="s">
        <v>13</v>
      </c>
      <c r="B76" s="45" t="s">
        <v>14</v>
      </c>
      <c r="C76" s="113" t="s">
        <v>241</v>
      </c>
      <c r="D76" s="47">
        <v>1</v>
      </c>
      <c r="E76" s="194">
        <v>3</v>
      </c>
      <c r="F76" s="154">
        <f>E76*30</f>
        <v>90</v>
      </c>
      <c r="G76" s="154">
        <f>H76+I76+J76</f>
        <v>45</v>
      </c>
      <c r="H76" s="154">
        <v>30</v>
      </c>
      <c r="I76" s="154"/>
      <c r="J76" s="154">
        <v>15</v>
      </c>
      <c r="K76" s="154">
        <f>F76-G76</f>
        <v>45</v>
      </c>
      <c r="L76" s="153">
        <f>G76/15</f>
        <v>3</v>
      </c>
      <c r="M76" s="154" t="s">
        <v>29</v>
      </c>
      <c r="N76" s="153">
        <f>G76/F76*100</f>
        <v>50</v>
      </c>
      <c r="O76" s="44" t="s">
        <v>56</v>
      </c>
      <c r="P76" s="10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</row>
    <row r="77" spans="1:42" s="5" customFormat="1" x14ac:dyDescent="0.25">
      <c r="A77" s="155" t="s">
        <v>13</v>
      </c>
      <c r="B77" s="155" t="s">
        <v>14</v>
      </c>
      <c r="C77" s="113" t="s">
        <v>238</v>
      </c>
      <c r="D77" s="157">
        <v>5</v>
      </c>
      <c r="E77" s="160"/>
      <c r="F77" s="159"/>
      <c r="G77" s="159"/>
      <c r="H77" s="159"/>
      <c r="I77" s="159"/>
      <c r="J77" s="159"/>
      <c r="K77" s="159"/>
      <c r="L77" s="160"/>
      <c r="M77" s="159"/>
      <c r="N77" s="160"/>
      <c r="O77" s="195" t="s">
        <v>55</v>
      </c>
      <c r="P77" s="33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</row>
    <row r="78" spans="1:42" x14ac:dyDescent="0.25">
      <c r="C78" s="47"/>
      <c r="D78" s="20"/>
      <c r="E78" s="27"/>
      <c r="F78" s="8"/>
      <c r="G78" s="8"/>
      <c r="H78" s="8"/>
      <c r="I78" s="8"/>
      <c r="J78" s="8"/>
      <c r="K78" s="8"/>
      <c r="L78" s="7"/>
      <c r="M78" s="8"/>
      <c r="N78" s="7"/>
      <c r="AN78" s="9"/>
      <c r="AO78" s="9"/>
      <c r="AP78" s="9"/>
    </row>
    <row r="79" spans="1:42" ht="15.75" thickBot="1" x14ac:dyDescent="0.3">
      <c r="C79" s="16"/>
      <c r="D79" s="16"/>
      <c r="E79" s="21"/>
      <c r="F79" s="22"/>
      <c r="G79" s="22"/>
      <c r="H79" s="22"/>
      <c r="I79" s="22"/>
      <c r="J79" s="22"/>
      <c r="K79" s="22"/>
      <c r="L79" s="21"/>
      <c r="M79" s="22"/>
      <c r="N79" s="21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</row>
    <row r="80" spans="1:42" ht="15.75" thickBot="1" x14ac:dyDescent="0.3">
      <c r="A80" s="23"/>
      <c r="B80" s="24"/>
      <c r="C80" s="14"/>
      <c r="D80" s="19">
        <f>SUM(D66:D79)</f>
        <v>24.5</v>
      </c>
      <c r="E80" s="48">
        <f>SUM(E66:E79)</f>
        <v>30</v>
      </c>
      <c r="F80" s="32"/>
      <c r="G80" s="32"/>
      <c r="H80" s="32"/>
      <c r="I80" s="32"/>
      <c r="J80" s="32"/>
      <c r="K80" s="32"/>
      <c r="L80" s="32"/>
      <c r="M80" s="32"/>
      <c r="N80" s="25"/>
      <c r="O80" s="10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</row>
    <row r="81" spans="1:42" x14ac:dyDescent="0.25">
      <c r="C81" s="2"/>
      <c r="D81" s="3"/>
      <c r="O81" s="10"/>
      <c r="R81" s="10">
        <v>80</v>
      </c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</row>
    <row r="82" spans="1:42" x14ac:dyDescent="0.25">
      <c r="C82" s="1" t="s">
        <v>72</v>
      </c>
      <c r="D82" s="9"/>
      <c r="O82" s="10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</row>
    <row r="83" spans="1:42" x14ac:dyDescent="0.25">
      <c r="C83" s="1386" t="s">
        <v>0</v>
      </c>
      <c r="D83" s="1389" t="s">
        <v>74</v>
      </c>
      <c r="E83" s="1392" t="s">
        <v>1</v>
      </c>
      <c r="F83" s="1393" t="s">
        <v>2</v>
      </c>
      <c r="G83" s="1393"/>
      <c r="H83" s="1393"/>
      <c r="I83" s="1393"/>
      <c r="J83" s="1393"/>
      <c r="K83" s="1394"/>
      <c r="L83" s="1392" t="s">
        <v>3</v>
      </c>
      <c r="M83" s="1392" t="s">
        <v>4</v>
      </c>
      <c r="N83" s="1392" t="s">
        <v>5</v>
      </c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</row>
    <row r="84" spans="1:42" x14ac:dyDescent="0.25">
      <c r="C84" s="1387"/>
      <c r="D84" s="1390"/>
      <c r="E84" s="1392"/>
      <c r="F84" s="1392" t="s">
        <v>6</v>
      </c>
      <c r="G84" s="1395" t="s">
        <v>7</v>
      </c>
      <c r="H84" s="1395"/>
      <c r="I84" s="1395"/>
      <c r="J84" s="1395"/>
      <c r="K84" s="1392" t="s">
        <v>25</v>
      </c>
      <c r="L84" s="1392"/>
      <c r="M84" s="1392"/>
      <c r="N84" s="1392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</row>
    <row r="85" spans="1:42" x14ac:dyDescent="0.25">
      <c r="C85" s="1387"/>
      <c r="D85" s="1390"/>
      <c r="E85" s="1392"/>
      <c r="F85" s="1394"/>
      <c r="G85" s="1392" t="s">
        <v>9</v>
      </c>
      <c r="H85" s="1393" t="s">
        <v>10</v>
      </c>
      <c r="I85" s="1394"/>
      <c r="J85" s="1394"/>
      <c r="K85" s="1394"/>
      <c r="L85" s="1392"/>
      <c r="M85" s="1392"/>
      <c r="N85" s="1392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</row>
    <row r="86" spans="1:42" x14ac:dyDescent="0.25">
      <c r="C86" s="1387"/>
      <c r="D86" s="1390"/>
      <c r="E86" s="1392"/>
      <c r="F86" s="1394"/>
      <c r="G86" s="1397"/>
      <c r="H86" s="1398" t="s">
        <v>26</v>
      </c>
      <c r="I86" s="1398" t="s">
        <v>27</v>
      </c>
      <c r="J86" s="1398" t="s">
        <v>28</v>
      </c>
      <c r="K86" s="1394"/>
      <c r="L86" s="1392"/>
      <c r="M86" s="1392"/>
      <c r="N86" s="1392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</row>
    <row r="87" spans="1:42" x14ac:dyDescent="0.25">
      <c r="C87" s="1387"/>
      <c r="D87" s="1390"/>
      <c r="E87" s="1392"/>
      <c r="F87" s="1394"/>
      <c r="G87" s="1397"/>
      <c r="H87" s="1398"/>
      <c r="I87" s="1398"/>
      <c r="J87" s="1398"/>
      <c r="K87" s="1394"/>
      <c r="L87" s="1392"/>
      <c r="M87" s="1392"/>
      <c r="N87" s="1392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</row>
    <row r="88" spans="1:42" x14ac:dyDescent="0.25">
      <c r="C88" s="1387"/>
      <c r="D88" s="1390"/>
      <c r="E88" s="1392"/>
      <c r="F88" s="1394"/>
      <c r="G88" s="1397"/>
      <c r="H88" s="1398"/>
      <c r="I88" s="1398"/>
      <c r="J88" s="1398"/>
      <c r="K88" s="1394"/>
      <c r="L88" s="1392"/>
      <c r="M88" s="1392"/>
      <c r="N88" s="1392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</row>
    <row r="89" spans="1:42" ht="15" customHeight="1" x14ac:dyDescent="0.25">
      <c r="C89" s="1388"/>
      <c r="D89" s="1391"/>
      <c r="E89" s="1392"/>
      <c r="F89" s="1394"/>
      <c r="G89" s="1397"/>
      <c r="H89" s="1398"/>
      <c r="I89" s="1398"/>
      <c r="J89" s="1398"/>
      <c r="K89" s="1394"/>
      <c r="L89" s="1392"/>
      <c r="M89" s="1392"/>
      <c r="N89" s="1392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</row>
    <row r="90" spans="1:42" x14ac:dyDescent="0.25">
      <c r="A90" s="46" t="s">
        <v>16</v>
      </c>
      <c r="B90" s="46" t="s">
        <v>14</v>
      </c>
      <c r="C90" s="113" t="s">
        <v>15</v>
      </c>
      <c r="D90" s="50"/>
      <c r="E90" s="52">
        <v>3</v>
      </c>
      <c r="F90" s="8">
        <f>E90*30</f>
        <v>90</v>
      </c>
      <c r="G90" s="8">
        <f>H90+I90+J90</f>
        <v>39</v>
      </c>
      <c r="H90" s="8"/>
      <c r="I90" s="8"/>
      <c r="J90" s="8">
        <v>39</v>
      </c>
      <c r="K90" s="8">
        <f>F90-G90</f>
        <v>51</v>
      </c>
      <c r="L90" s="7">
        <f>G90/13</f>
        <v>3</v>
      </c>
      <c r="M90" s="8" t="s">
        <v>29</v>
      </c>
      <c r="N90" s="7">
        <f>G90/F90*100</f>
        <v>43.333333333333336</v>
      </c>
      <c r="O90" s="9" t="s">
        <v>73</v>
      </c>
      <c r="P90" s="10" t="s">
        <v>65</v>
      </c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</row>
    <row r="91" spans="1:42" x14ac:dyDescent="0.25">
      <c r="A91" s="46" t="s">
        <v>16</v>
      </c>
      <c r="B91" s="46" t="s">
        <v>14</v>
      </c>
      <c r="C91" s="113" t="s">
        <v>39</v>
      </c>
      <c r="D91" s="50">
        <v>2</v>
      </c>
      <c r="E91" s="53">
        <v>1</v>
      </c>
      <c r="F91" s="8">
        <f>E91*30</f>
        <v>30</v>
      </c>
      <c r="G91" s="8">
        <f>H91+I91+J91</f>
        <v>19</v>
      </c>
      <c r="H91" s="8">
        <v>13</v>
      </c>
      <c r="I91" s="8"/>
      <c r="J91" s="8">
        <v>6</v>
      </c>
      <c r="K91" s="8">
        <f>F91-G91</f>
        <v>11</v>
      </c>
      <c r="L91" s="7">
        <f>G91/13</f>
        <v>1.4615384615384615</v>
      </c>
      <c r="M91" s="8" t="s">
        <v>16</v>
      </c>
      <c r="N91" s="7">
        <f>G91/F91*100</f>
        <v>63.333333333333329</v>
      </c>
      <c r="O91" s="9" t="s">
        <v>71</v>
      </c>
      <c r="P91" s="10" t="s">
        <v>65</v>
      </c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</row>
    <row r="92" spans="1:42" hidden="1" x14ac:dyDescent="0.25">
      <c r="C92" s="34"/>
      <c r="D92" s="47"/>
      <c r="E92" s="27"/>
      <c r="F92" s="8"/>
      <c r="G92" s="8"/>
      <c r="H92" s="8"/>
      <c r="I92" s="8"/>
      <c r="J92" s="8"/>
      <c r="K92" s="8"/>
      <c r="L92" s="7">
        <f>G92/13</f>
        <v>0</v>
      </c>
      <c r="M92" s="8"/>
      <c r="N92" s="7"/>
      <c r="O92" s="9" t="s">
        <v>78</v>
      </c>
      <c r="P92" s="10" t="s">
        <v>65</v>
      </c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</row>
    <row r="93" spans="1:42" x14ac:dyDescent="0.25">
      <c r="A93" s="45" t="s">
        <v>13</v>
      </c>
      <c r="B93" s="45" t="s">
        <v>31</v>
      </c>
      <c r="C93" s="121" t="s">
        <v>243</v>
      </c>
      <c r="D93" s="47">
        <v>1.5</v>
      </c>
      <c r="E93" s="194">
        <v>2</v>
      </c>
      <c r="F93" s="154">
        <f t="shared" ref="F93:F98" si="8">E93*30</f>
        <v>60</v>
      </c>
      <c r="G93" s="154">
        <f>H93+I93+J93</f>
        <v>26</v>
      </c>
      <c r="H93" s="154">
        <v>13</v>
      </c>
      <c r="I93" s="154"/>
      <c r="J93" s="154">
        <v>13</v>
      </c>
      <c r="K93" s="154">
        <f t="shared" ref="K93:K102" si="9">F93-G93</f>
        <v>34</v>
      </c>
      <c r="L93" s="162">
        <v>2</v>
      </c>
      <c r="M93" s="154" t="s">
        <v>16</v>
      </c>
      <c r="N93" s="162">
        <f t="shared" ref="N93:N102" si="10">G93/F93*100</f>
        <v>43.333333333333336</v>
      </c>
      <c r="O93" s="44" t="s">
        <v>56</v>
      </c>
      <c r="P93" s="10" t="s">
        <v>65</v>
      </c>
      <c r="V93" s="58"/>
      <c r="W93" s="58"/>
      <c r="X93" s="58"/>
      <c r="Y93" s="58" t="s">
        <v>218</v>
      </c>
      <c r="Z93" s="58" t="s">
        <v>219</v>
      </c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</row>
    <row r="94" spans="1:42" x14ac:dyDescent="0.25">
      <c r="A94" s="174" t="s">
        <v>13</v>
      </c>
      <c r="B94" s="174" t="s">
        <v>14</v>
      </c>
      <c r="C94" s="121" t="s">
        <v>244</v>
      </c>
      <c r="D94" s="113"/>
      <c r="E94" s="197">
        <v>1</v>
      </c>
      <c r="F94" s="183">
        <f t="shared" si="8"/>
        <v>30</v>
      </c>
      <c r="G94" s="183"/>
      <c r="H94" s="183"/>
      <c r="I94" s="183"/>
      <c r="J94" s="183"/>
      <c r="K94" s="183">
        <f t="shared" si="9"/>
        <v>30</v>
      </c>
      <c r="L94" s="182">
        <f>G94/15</f>
        <v>0</v>
      </c>
      <c r="M94" s="183" t="s">
        <v>29</v>
      </c>
      <c r="N94" s="182">
        <f t="shared" si="10"/>
        <v>0</v>
      </c>
      <c r="O94" s="184" t="s">
        <v>56</v>
      </c>
      <c r="P94" s="10" t="s">
        <v>65</v>
      </c>
      <c r="R94" s="10">
        <v>7</v>
      </c>
      <c r="V94" s="8"/>
      <c r="W94" s="8"/>
      <c r="X94" s="47" t="s">
        <v>47</v>
      </c>
      <c r="Y94" s="118"/>
      <c r="Z94" s="118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</row>
    <row r="95" spans="1:42" ht="26.25" x14ac:dyDescent="0.25">
      <c r="A95" s="45" t="s">
        <v>13</v>
      </c>
      <c r="B95" s="45" t="s">
        <v>31</v>
      </c>
      <c r="C95" s="113" t="s">
        <v>245</v>
      </c>
      <c r="D95" s="47">
        <v>1</v>
      </c>
      <c r="E95" s="194">
        <v>2</v>
      </c>
      <c r="F95" s="154">
        <f t="shared" si="8"/>
        <v>60</v>
      </c>
      <c r="G95" s="154">
        <f t="shared" ref="G95:G102" si="11">H95+I95+J95</f>
        <v>26</v>
      </c>
      <c r="H95" s="154">
        <v>13</v>
      </c>
      <c r="I95" s="154"/>
      <c r="J95" s="154">
        <v>13</v>
      </c>
      <c r="K95" s="154">
        <f t="shared" si="9"/>
        <v>34</v>
      </c>
      <c r="L95" s="162">
        <v>2</v>
      </c>
      <c r="M95" s="154" t="s">
        <v>29</v>
      </c>
      <c r="N95" s="162">
        <f t="shared" si="10"/>
        <v>43.333333333333336</v>
      </c>
      <c r="O95" s="44" t="s">
        <v>56</v>
      </c>
      <c r="P95" s="10" t="s">
        <v>66</v>
      </c>
      <c r="V95" s="8" t="s">
        <v>16</v>
      </c>
      <c r="W95" s="8" t="s">
        <v>14</v>
      </c>
      <c r="X95" s="47" t="s">
        <v>41</v>
      </c>
      <c r="Y95" s="132">
        <f>SUMIFS(E$90:E$102,A$90:A$102,$A$115,B$90:B$102,$B$115)</f>
        <v>4</v>
      </c>
      <c r="Z95" s="133">
        <f>SUMIFS(D$90:D$102,A$90:A$102,$A$115,B$90:B$102,$B$115)</f>
        <v>2</v>
      </c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</row>
    <row r="96" spans="1:42" x14ac:dyDescent="0.25">
      <c r="A96" s="45" t="s">
        <v>13</v>
      </c>
      <c r="B96" s="45" t="s">
        <v>31</v>
      </c>
      <c r="C96" s="113" t="s">
        <v>246</v>
      </c>
      <c r="D96" s="47"/>
      <c r="E96" s="153">
        <v>3</v>
      </c>
      <c r="F96" s="154">
        <f t="shared" si="8"/>
        <v>90</v>
      </c>
      <c r="G96" s="154">
        <f t="shared" si="11"/>
        <v>39</v>
      </c>
      <c r="H96" s="154">
        <v>26</v>
      </c>
      <c r="I96" s="154"/>
      <c r="J96" s="154">
        <v>13</v>
      </c>
      <c r="K96" s="154">
        <f t="shared" si="9"/>
        <v>51</v>
      </c>
      <c r="L96" s="153">
        <v>3</v>
      </c>
      <c r="M96" s="154" t="s">
        <v>18</v>
      </c>
      <c r="N96" s="162">
        <f t="shared" si="10"/>
        <v>43.333333333333336</v>
      </c>
      <c r="O96" s="44" t="s">
        <v>56</v>
      </c>
      <c r="P96" s="35" t="s">
        <v>66</v>
      </c>
      <c r="Q96" s="35"/>
      <c r="R96" s="35"/>
      <c r="S96" s="35"/>
      <c r="T96" s="35"/>
      <c r="U96" s="35"/>
      <c r="V96" s="8" t="s">
        <v>16</v>
      </c>
      <c r="W96" s="8" t="s">
        <v>31</v>
      </c>
      <c r="X96" s="47" t="s">
        <v>42</v>
      </c>
      <c r="Y96" s="132">
        <f>SUMIFS(E$90:E$102,A$90:A$102,$A$116,B$90:B$102,$B$116)</f>
        <v>0</v>
      </c>
      <c r="Z96" s="132">
        <f>SUMIFS(D$90:D$102,A$90:A$102,$A$116,B$90:B$102,$B$116)</f>
        <v>0</v>
      </c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9"/>
      <c r="AO96" s="9"/>
      <c r="AP96" s="9"/>
    </row>
    <row r="97" spans="1:42" ht="26.25" x14ac:dyDescent="0.25">
      <c r="A97" s="45" t="s">
        <v>13</v>
      </c>
      <c r="B97" s="45" t="s">
        <v>31</v>
      </c>
      <c r="C97" s="113" t="s">
        <v>247</v>
      </c>
      <c r="D97" s="47"/>
      <c r="E97" s="153">
        <v>2</v>
      </c>
      <c r="F97" s="154">
        <f t="shared" si="8"/>
        <v>60</v>
      </c>
      <c r="G97" s="154">
        <f t="shared" si="11"/>
        <v>26</v>
      </c>
      <c r="H97" s="154">
        <v>13</v>
      </c>
      <c r="I97" s="154"/>
      <c r="J97" s="154">
        <v>13</v>
      </c>
      <c r="K97" s="154">
        <f t="shared" si="9"/>
        <v>34</v>
      </c>
      <c r="L97" s="153">
        <v>2</v>
      </c>
      <c r="M97" s="154" t="s">
        <v>18</v>
      </c>
      <c r="N97" s="162">
        <f t="shared" si="10"/>
        <v>43.333333333333336</v>
      </c>
      <c r="O97" s="44" t="s">
        <v>56</v>
      </c>
      <c r="P97" s="10" t="s">
        <v>66</v>
      </c>
      <c r="V97" s="8"/>
      <c r="W97" s="8"/>
      <c r="X97" s="47" t="s">
        <v>48</v>
      </c>
      <c r="Y97" s="132"/>
      <c r="Z97" s="133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</row>
    <row r="98" spans="1:42" s="44" customFormat="1" ht="26.25" x14ac:dyDescent="0.25">
      <c r="A98" s="45" t="s">
        <v>13</v>
      </c>
      <c r="B98" s="45" t="s">
        <v>31</v>
      </c>
      <c r="C98" s="113" t="s">
        <v>248</v>
      </c>
      <c r="D98" s="164"/>
      <c r="E98" s="153">
        <v>1</v>
      </c>
      <c r="F98" s="154">
        <f t="shared" si="8"/>
        <v>30</v>
      </c>
      <c r="G98" s="154">
        <f t="shared" si="11"/>
        <v>13</v>
      </c>
      <c r="H98" s="154"/>
      <c r="I98" s="154"/>
      <c r="J98" s="154">
        <v>13</v>
      </c>
      <c r="K98" s="154">
        <f t="shared" si="9"/>
        <v>17</v>
      </c>
      <c r="L98" s="153">
        <f>G98/13</f>
        <v>1</v>
      </c>
      <c r="M98" s="154" t="s">
        <v>16</v>
      </c>
      <c r="N98" s="7">
        <f t="shared" si="10"/>
        <v>43.333333333333336</v>
      </c>
      <c r="O98" s="44" t="s">
        <v>56</v>
      </c>
      <c r="P98" s="145" t="s">
        <v>66</v>
      </c>
      <c r="Q98" s="145"/>
      <c r="R98" s="145"/>
      <c r="S98" s="145"/>
      <c r="T98" s="145"/>
      <c r="U98" s="145"/>
      <c r="V98" s="145"/>
      <c r="W98" s="145"/>
      <c r="X98" s="145"/>
      <c r="Y98" s="145"/>
      <c r="Z98" s="145"/>
      <c r="AA98" s="145"/>
      <c r="AB98" s="145"/>
      <c r="AC98" s="145"/>
      <c r="AD98" s="145"/>
      <c r="AE98" s="145"/>
      <c r="AF98" s="145"/>
      <c r="AG98" s="145"/>
      <c r="AH98" s="145"/>
      <c r="AI98" s="145"/>
      <c r="AJ98" s="145"/>
      <c r="AK98" s="145"/>
      <c r="AL98" s="145"/>
      <c r="AM98" s="145"/>
    </row>
    <row r="99" spans="1:42" s="44" customFormat="1" x14ac:dyDescent="0.25">
      <c r="A99" s="45" t="s">
        <v>13</v>
      </c>
      <c r="B99" s="45" t="s">
        <v>14</v>
      </c>
      <c r="C99" s="222" t="s">
        <v>249</v>
      </c>
      <c r="D99" s="16"/>
      <c r="E99" s="219">
        <v>3</v>
      </c>
      <c r="F99" s="220">
        <f>E99*30</f>
        <v>90</v>
      </c>
      <c r="G99" s="220">
        <f t="shared" si="11"/>
        <v>39</v>
      </c>
      <c r="H99" s="154">
        <v>26</v>
      </c>
      <c r="I99" s="220"/>
      <c r="J99" s="220">
        <v>13</v>
      </c>
      <c r="K99" s="220">
        <f t="shared" si="9"/>
        <v>51</v>
      </c>
      <c r="L99" s="221">
        <v>3</v>
      </c>
      <c r="M99" s="220" t="s">
        <v>18</v>
      </c>
      <c r="N99" s="221">
        <f t="shared" si="10"/>
        <v>43.333333333333336</v>
      </c>
      <c r="O99" s="44" t="s">
        <v>56</v>
      </c>
      <c r="P99" t="s">
        <v>250</v>
      </c>
      <c r="Q99"/>
      <c r="R99"/>
      <c r="S99"/>
      <c r="T99"/>
      <c r="U99"/>
      <c r="V99"/>
      <c r="W99"/>
      <c r="X99"/>
      <c r="Y99"/>
      <c r="Z99"/>
      <c r="AA99"/>
      <c r="AB99"/>
    </row>
    <row r="100" spans="1:42" x14ac:dyDescent="0.25">
      <c r="A100" s="46" t="s">
        <v>13</v>
      </c>
      <c r="B100" s="46" t="s">
        <v>14</v>
      </c>
      <c r="C100" s="36" t="s">
        <v>45</v>
      </c>
      <c r="D100" s="47"/>
      <c r="E100" s="55">
        <v>6</v>
      </c>
      <c r="F100" s="8">
        <f>E100*30</f>
        <v>180</v>
      </c>
      <c r="G100" s="8">
        <f t="shared" si="11"/>
        <v>0</v>
      </c>
      <c r="H100" s="8"/>
      <c r="I100" s="8"/>
      <c r="J100" s="8"/>
      <c r="K100" s="8">
        <f t="shared" si="9"/>
        <v>180</v>
      </c>
      <c r="L100" s="7">
        <f>G100/13</f>
        <v>0</v>
      </c>
      <c r="M100" s="8" t="s">
        <v>29</v>
      </c>
      <c r="N100" s="7">
        <f t="shared" si="10"/>
        <v>0</v>
      </c>
      <c r="O100" s="9" t="s">
        <v>78</v>
      </c>
      <c r="V100" s="8" t="s">
        <v>13</v>
      </c>
      <c r="W100" s="8" t="s">
        <v>14</v>
      </c>
      <c r="X100" s="47" t="s">
        <v>41</v>
      </c>
      <c r="Y100" s="132">
        <f>SUMIFS(E$90:E$102,A$90:A$102,$A$118,B$90:B$102,$B$118)</f>
        <v>16</v>
      </c>
      <c r="Z100" s="133">
        <f>SUMIFS(D$90:D$102,A$90:A$102,$A$118,B$90:B$102,$B$118)</f>
        <v>0</v>
      </c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</row>
    <row r="101" spans="1:42" x14ac:dyDescent="0.25">
      <c r="A101" s="46" t="s">
        <v>13</v>
      </c>
      <c r="B101" s="46" t="s">
        <v>14</v>
      </c>
      <c r="C101" s="47" t="s">
        <v>43</v>
      </c>
      <c r="D101" s="47"/>
      <c r="E101" s="52">
        <v>3</v>
      </c>
      <c r="F101" s="8">
        <f>E101*30</f>
        <v>90</v>
      </c>
      <c r="G101" s="8">
        <f t="shared" si="11"/>
        <v>0</v>
      </c>
      <c r="H101" s="8"/>
      <c r="I101" s="8"/>
      <c r="J101" s="8"/>
      <c r="K101" s="8">
        <f t="shared" si="9"/>
        <v>90</v>
      </c>
      <c r="L101" s="7">
        <f>G101/13</f>
        <v>0</v>
      </c>
      <c r="M101" s="8"/>
      <c r="N101" s="7">
        <f t="shared" si="10"/>
        <v>0</v>
      </c>
      <c r="O101" s="9" t="s">
        <v>78</v>
      </c>
      <c r="V101" s="8" t="s">
        <v>13</v>
      </c>
      <c r="W101" s="8" t="s">
        <v>31</v>
      </c>
      <c r="X101" s="47" t="s">
        <v>42</v>
      </c>
      <c r="Y101" s="132">
        <f>SUMIFS(E$90:E$102,A$90:A$102,$A$119,B$90:B$102,$B$119)</f>
        <v>10</v>
      </c>
      <c r="Z101" s="133">
        <f>SUMIFS(D$90:D$102,A$90:A$102,$A$119,B$90:B$102,$B$119)</f>
        <v>2.5</v>
      </c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</row>
    <row r="102" spans="1:42" ht="15.75" thickBot="1" x14ac:dyDescent="0.3">
      <c r="A102" s="46" t="s">
        <v>13</v>
      </c>
      <c r="B102" s="46" t="s">
        <v>14</v>
      </c>
      <c r="C102" s="47" t="s">
        <v>40</v>
      </c>
      <c r="D102" s="16"/>
      <c r="E102" s="56">
        <v>3</v>
      </c>
      <c r="F102" s="22">
        <f>E102*30</f>
        <v>90</v>
      </c>
      <c r="G102" s="22">
        <f t="shared" si="11"/>
        <v>0</v>
      </c>
      <c r="H102" s="22"/>
      <c r="I102" s="22"/>
      <c r="J102" s="22"/>
      <c r="K102" s="22">
        <f t="shared" si="9"/>
        <v>90</v>
      </c>
      <c r="L102" s="21">
        <f>G102/13</f>
        <v>0</v>
      </c>
      <c r="M102" s="22"/>
      <c r="N102" s="21">
        <f t="shared" si="10"/>
        <v>0</v>
      </c>
      <c r="O102" s="9" t="s">
        <v>78</v>
      </c>
      <c r="V102" s="58"/>
      <c r="W102" s="58"/>
      <c r="X102" s="58"/>
      <c r="Y102" s="132">
        <f>SUM(Y95:Y101)</f>
        <v>30</v>
      </c>
      <c r="Z102" s="132">
        <f>SUM(Z95:Z101)</f>
        <v>4.5</v>
      </c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</row>
    <row r="103" spans="1:42" ht="15.75" thickBot="1" x14ac:dyDescent="0.3">
      <c r="A103" s="23"/>
      <c r="B103" s="24"/>
      <c r="C103" s="47" t="s">
        <v>22</v>
      </c>
      <c r="D103" s="49">
        <f>SUM(D90:D102)</f>
        <v>4.5</v>
      </c>
      <c r="E103" s="48">
        <f>SUM(E90:E102)</f>
        <v>30</v>
      </c>
      <c r="F103" s="32"/>
      <c r="G103" s="32"/>
      <c r="H103" s="32"/>
      <c r="I103" s="32"/>
      <c r="J103" s="32"/>
      <c r="K103" s="32"/>
      <c r="L103" s="32"/>
      <c r="M103" s="32"/>
      <c r="N103" s="25"/>
    </row>
    <row r="104" spans="1:42" x14ac:dyDescent="0.25">
      <c r="C104" s="1" t="s">
        <v>22</v>
      </c>
      <c r="D104" s="17">
        <f>D29+D55+D80+D103</f>
        <v>118</v>
      </c>
      <c r="E104" s="37">
        <f>E29+E55+E80+E103</f>
        <v>120</v>
      </c>
    </row>
    <row r="108" spans="1:42" x14ac:dyDescent="0.25">
      <c r="C108" s="2"/>
      <c r="D108" s="2"/>
      <c r="E108" s="4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</row>
    <row r="109" spans="1:42" x14ac:dyDescent="0.25"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</row>
    <row r="110" spans="1:42" x14ac:dyDescent="0.25">
      <c r="C110" s="1" t="s">
        <v>22</v>
      </c>
      <c r="E110" s="38">
        <f>E111+E112</f>
        <v>118</v>
      </c>
      <c r="F110" s="38">
        <f>F111+F112</f>
        <v>3540</v>
      </c>
      <c r="G110" s="39">
        <f>F110/$F$110*100</f>
        <v>100</v>
      </c>
      <c r="H110" s="40"/>
      <c r="I110" s="41"/>
      <c r="J110" s="41"/>
      <c r="K110" s="41"/>
      <c r="L110" s="9" t="s">
        <v>68</v>
      </c>
      <c r="M110" s="9">
        <f t="shared" ref="M110:M118" ca="1" si="12">SUMIF($O$3:$O$107,L110,$E$3:$E$103)</f>
        <v>4</v>
      </c>
      <c r="O110" s="42">
        <f ca="1">M110/$E$110*100</f>
        <v>3.3898305084745761</v>
      </c>
      <c r="Q110" s="9"/>
      <c r="V110" s="58"/>
      <c r="W110" s="58"/>
      <c r="X110" s="58"/>
      <c r="Y110" s="58" t="s">
        <v>218</v>
      </c>
      <c r="Z110" s="58" t="s">
        <v>219</v>
      </c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</row>
    <row r="111" spans="1:42" x14ac:dyDescent="0.25">
      <c r="B111" s="46" t="s">
        <v>14</v>
      </c>
      <c r="C111" s="1" t="s">
        <v>41</v>
      </c>
      <c r="E111" s="39">
        <f>SUMIF(B$12:B$103,B111,E$12:E$103)</f>
        <v>90.5</v>
      </c>
      <c r="F111" s="46">
        <f>E111*30</f>
        <v>2715</v>
      </c>
      <c r="G111" s="39">
        <f>F111/F$110*100</f>
        <v>76.694915254237287</v>
      </c>
      <c r="H111" s="46"/>
      <c r="J111" s="37"/>
      <c r="K111" s="37"/>
      <c r="L111" s="9" t="s">
        <v>55</v>
      </c>
      <c r="M111" s="9">
        <f t="shared" ca="1" si="12"/>
        <v>0</v>
      </c>
      <c r="O111" s="42">
        <f t="shared" ref="O111:O119" ca="1" si="13">M111/$E$110*100</f>
        <v>0</v>
      </c>
      <c r="Q111" s="9"/>
      <c r="V111" s="8"/>
      <c r="W111" s="8"/>
      <c r="X111" s="47" t="s">
        <v>47</v>
      </c>
      <c r="Y111" s="118"/>
      <c r="Z111" s="118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</row>
    <row r="112" spans="1:42" x14ac:dyDescent="0.25">
      <c r="B112" s="46" t="s">
        <v>31</v>
      </c>
      <c r="C112" s="1" t="s">
        <v>42</v>
      </c>
      <c r="E112" s="39">
        <f>SUMIF(B$12:B$103,B112,E$12:E$103)</f>
        <v>27.5</v>
      </c>
      <c r="F112" s="46">
        <f t="shared" ref="F112:F119" si="14">E112*30</f>
        <v>825</v>
      </c>
      <c r="G112" s="39">
        <f>F112/F$110*100</f>
        <v>23.305084745762709</v>
      </c>
      <c r="H112" s="46"/>
      <c r="L112" s="9" t="s">
        <v>69</v>
      </c>
      <c r="M112" s="9">
        <f t="shared" ca="1" si="12"/>
        <v>5</v>
      </c>
      <c r="O112" s="42">
        <f t="shared" ca="1" si="13"/>
        <v>4.2372881355932197</v>
      </c>
      <c r="Q112" s="9"/>
      <c r="V112" s="8" t="s">
        <v>16</v>
      </c>
      <c r="W112" s="8" t="s">
        <v>14</v>
      </c>
      <c r="X112" s="47" t="s">
        <v>41</v>
      </c>
      <c r="Y112" s="132">
        <f t="shared" ref="Y112:Z114" si="15">Y14+Y42+Y69+Y95</f>
        <v>23</v>
      </c>
      <c r="Z112" s="132">
        <f t="shared" si="15"/>
        <v>51.5</v>
      </c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</row>
    <row r="113" spans="1:42" x14ac:dyDescent="0.25">
      <c r="E113" s="46"/>
      <c r="F113" s="46"/>
      <c r="G113" s="46"/>
      <c r="H113" s="46"/>
      <c r="L113" s="9" t="s">
        <v>73</v>
      </c>
      <c r="M113" s="9">
        <f t="shared" ca="1" si="12"/>
        <v>3</v>
      </c>
      <c r="O113" s="42">
        <f t="shared" ca="1" si="13"/>
        <v>2.5423728813559325</v>
      </c>
      <c r="Q113" s="9"/>
      <c r="V113" s="8" t="s">
        <v>16</v>
      </c>
      <c r="W113" s="8" t="s">
        <v>31</v>
      </c>
      <c r="X113" s="47" t="s">
        <v>42</v>
      </c>
      <c r="Y113" s="132">
        <f t="shared" si="15"/>
        <v>7.5</v>
      </c>
      <c r="Z113" s="132">
        <f t="shared" si="15"/>
        <v>12.5</v>
      </c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</row>
    <row r="114" spans="1:42" x14ac:dyDescent="0.25">
      <c r="C114" s="1" t="s">
        <v>47</v>
      </c>
      <c r="E114" s="43">
        <f>E115+E116</f>
        <v>28.5</v>
      </c>
      <c r="F114" s="43">
        <f>F115+F116</f>
        <v>855</v>
      </c>
      <c r="G114" s="39">
        <f>F114/$F$114*100</f>
        <v>100</v>
      </c>
      <c r="H114" s="46"/>
      <c r="L114" s="9" t="s">
        <v>57</v>
      </c>
      <c r="M114" s="9">
        <f t="shared" ca="1" si="12"/>
        <v>3</v>
      </c>
      <c r="O114" s="42">
        <f t="shared" ca="1" si="13"/>
        <v>2.5423728813559325</v>
      </c>
      <c r="Q114" s="9"/>
      <c r="V114" s="8"/>
      <c r="W114" s="8"/>
      <c r="X114" s="47" t="s">
        <v>48</v>
      </c>
      <c r="Y114" s="132">
        <f t="shared" si="15"/>
        <v>0</v>
      </c>
      <c r="Z114" s="132">
        <f t="shared" si="15"/>
        <v>0</v>
      </c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</row>
    <row r="115" spans="1:42" x14ac:dyDescent="0.25">
      <c r="A115" s="46" t="s">
        <v>16</v>
      </c>
      <c r="B115" s="46" t="s">
        <v>14</v>
      </c>
      <c r="C115" s="1" t="s">
        <v>41</v>
      </c>
      <c r="E115" s="46">
        <f>SUMIFS(E$12:E$103,A$12:A$103,A115,B$12:B$103,B115)</f>
        <v>23</v>
      </c>
      <c r="F115" s="46">
        <f t="shared" si="14"/>
        <v>690</v>
      </c>
      <c r="G115" s="39">
        <f>F115/F$114*100</f>
        <v>80.701754385964904</v>
      </c>
      <c r="H115" s="46"/>
      <c r="L115" s="9" t="s">
        <v>56</v>
      </c>
      <c r="M115" s="9">
        <f t="shared" ca="1" si="12"/>
        <v>74.5</v>
      </c>
      <c r="O115" s="42">
        <f t="shared" ca="1" si="13"/>
        <v>63.135593220338983</v>
      </c>
      <c r="Q115" s="9"/>
      <c r="V115" s="8" t="s">
        <v>13</v>
      </c>
      <c r="W115" s="8" t="s">
        <v>14</v>
      </c>
      <c r="X115" s="47" t="s">
        <v>41</v>
      </c>
      <c r="Y115" s="132">
        <f>Y17+Y46+Y72+Y100</f>
        <v>67.5</v>
      </c>
      <c r="Z115" s="132">
        <f>Z17+Z46+Z72+Z100</f>
        <v>45.5</v>
      </c>
      <c r="AB115" s="135">
        <f>Y115-E100-E101-E102</f>
        <v>55.5</v>
      </c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</row>
    <row r="116" spans="1:42" x14ac:dyDescent="0.25">
      <c r="A116" s="46" t="s">
        <v>16</v>
      </c>
      <c r="B116" s="46" t="s">
        <v>31</v>
      </c>
      <c r="C116" s="1" t="s">
        <v>42</v>
      </c>
      <c r="E116" s="46">
        <f>SUMIFS(E$12:E$103,A$12:A$103,A116,B$12:B$103,B116)</f>
        <v>5.5</v>
      </c>
      <c r="F116" s="46">
        <f>E116*30</f>
        <v>165</v>
      </c>
      <c r="G116" s="39">
        <f>F116/F$114*100</f>
        <v>19.298245614035086</v>
      </c>
      <c r="H116" s="46"/>
      <c r="L116" s="9" t="s">
        <v>70</v>
      </c>
      <c r="M116" s="9">
        <f t="shared" ca="1" si="12"/>
        <v>0</v>
      </c>
      <c r="O116" s="42">
        <f t="shared" ca="1" si="13"/>
        <v>0</v>
      </c>
      <c r="V116" s="8" t="s">
        <v>13</v>
      </c>
      <c r="W116" s="8" t="s">
        <v>31</v>
      </c>
      <c r="X116" s="47" t="s">
        <v>42</v>
      </c>
      <c r="Y116" s="132">
        <f>Y47+Y52+Y73+Y101</f>
        <v>22</v>
      </c>
      <c r="Z116" s="132">
        <f>Z47+Z52+Z73+Z101</f>
        <v>8.5</v>
      </c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</row>
    <row r="117" spans="1:42" x14ac:dyDescent="0.25">
      <c r="C117" s="1" t="s">
        <v>48</v>
      </c>
      <c r="E117" s="43">
        <f>E118+E119</f>
        <v>89.5</v>
      </c>
      <c r="F117" s="43">
        <f>F118+F119</f>
        <v>2685</v>
      </c>
      <c r="G117" s="43">
        <f>G118+G119</f>
        <v>100</v>
      </c>
      <c r="L117" s="9" t="s">
        <v>71</v>
      </c>
      <c r="M117" s="9">
        <f t="shared" ca="1" si="12"/>
        <v>1</v>
      </c>
      <c r="O117" s="42">
        <f t="shared" ca="1" si="13"/>
        <v>0.84745762711864403</v>
      </c>
      <c r="V117" s="58"/>
      <c r="W117" s="58"/>
      <c r="X117" s="58"/>
      <c r="Y117" s="132">
        <f>SUM(Y112:Y116)</f>
        <v>120</v>
      </c>
      <c r="Z117" s="132">
        <f>SUM(Z112:Z116)</f>
        <v>118</v>
      </c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</row>
    <row r="118" spans="1:42" x14ac:dyDescent="0.25">
      <c r="A118" s="46" t="s">
        <v>13</v>
      </c>
      <c r="B118" s="46" t="s">
        <v>14</v>
      </c>
      <c r="C118" s="1" t="s">
        <v>41</v>
      </c>
      <c r="E118" s="46">
        <f>SUMIFS(E$12:E$103,A$12:A$103,A118,B$12:B$103,B118)</f>
        <v>67.5</v>
      </c>
      <c r="F118" s="46">
        <f t="shared" si="14"/>
        <v>2025</v>
      </c>
      <c r="G118" s="9">
        <f>F118/F$117*100</f>
        <v>75.41899441340783</v>
      </c>
      <c r="L118" s="9" t="s">
        <v>58</v>
      </c>
      <c r="M118" s="9">
        <f t="shared" ca="1" si="12"/>
        <v>4.5</v>
      </c>
      <c r="O118" s="42">
        <f t="shared" ca="1" si="13"/>
        <v>3.8135593220338984</v>
      </c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</row>
    <row r="119" spans="1:42" x14ac:dyDescent="0.25">
      <c r="A119" s="46" t="s">
        <v>13</v>
      </c>
      <c r="B119" s="46" t="s">
        <v>31</v>
      </c>
      <c r="C119" s="1" t="s">
        <v>42</v>
      </c>
      <c r="E119" s="46">
        <f>SUMIFS(E$12:E$103,A$12:A$103,A119,B$12:B$103,B119)</f>
        <v>22</v>
      </c>
      <c r="F119" s="46">
        <f t="shared" si="14"/>
        <v>660</v>
      </c>
      <c r="G119" s="9">
        <f>F119/F$117*100</f>
        <v>24.581005586592177</v>
      </c>
      <c r="M119" s="9">
        <f ca="1">SUM(M110:M118)</f>
        <v>95</v>
      </c>
      <c r="O119" s="42">
        <f t="shared" ca="1" si="13"/>
        <v>80.508474576271183</v>
      </c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</row>
    <row r="121" spans="1:42" x14ac:dyDescent="0.25">
      <c r="Y121" s="42">
        <f>Y115-E102-E101-E100</f>
        <v>55.5</v>
      </c>
      <c r="Z121" s="135">
        <f>Z115-D66-D39-D23</f>
        <v>32</v>
      </c>
    </row>
  </sheetData>
  <mergeCells count="61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32:C38"/>
    <mergeCell ref="D32:D38"/>
    <mergeCell ref="E32:E38"/>
    <mergeCell ref="F32:K32"/>
    <mergeCell ref="N32:N38"/>
    <mergeCell ref="F33:F38"/>
    <mergeCell ref="G33:J33"/>
    <mergeCell ref="K33:K38"/>
    <mergeCell ref="G34:G38"/>
    <mergeCell ref="H34:J34"/>
    <mergeCell ref="L32:L38"/>
    <mergeCell ref="H35:H38"/>
    <mergeCell ref="I35:I38"/>
    <mergeCell ref="J35:J38"/>
    <mergeCell ref="M32:M38"/>
    <mergeCell ref="C59:C65"/>
    <mergeCell ref="D59:D65"/>
    <mergeCell ref="E59:E65"/>
    <mergeCell ref="F59:K59"/>
    <mergeCell ref="L59:L65"/>
    <mergeCell ref="M59:M65"/>
    <mergeCell ref="N59:N65"/>
    <mergeCell ref="F60:F65"/>
    <mergeCell ref="G60:J60"/>
    <mergeCell ref="K60:K65"/>
    <mergeCell ref="G61:G65"/>
    <mergeCell ref="H61:J61"/>
    <mergeCell ref="H62:H65"/>
    <mergeCell ref="I62:I65"/>
    <mergeCell ref="J62:J65"/>
    <mergeCell ref="C83:C89"/>
    <mergeCell ref="D83:D89"/>
    <mergeCell ref="E83:E89"/>
    <mergeCell ref="F83:K83"/>
    <mergeCell ref="N83:N89"/>
    <mergeCell ref="F84:F89"/>
    <mergeCell ref="G84:J84"/>
    <mergeCell ref="K84:K89"/>
    <mergeCell ref="G85:G89"/>
    <mergeCell ref="H85:J85"/>
    <mergeCell ref="L83:L89"/>
    <mergeCell ref="H86:H89"/>
    <mergeCell ref="I86:I89"/>
    <mergeCell ref="J86:J89"/>
    <mergeCell ref="M83:M89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5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topLeftCell="A13" zoomScale="60" zoomScaleNormal="50" workbookViewId="0">
      <selection activeCell="W22" sqref="W22"/>
    </sheetView>
  </sheetViews>
  <sheetFormatPr defaultColWidth="3.28515625" defaultRowHeight="15.75" x14ac:dyDescent="0.25"/>
  <cols>
    <col min="1" max="1" width="6.5703125" style="60" customWidth="1"/>
    <col min="2" max="2" width="5.140625" style="60" customWidth="1"/>
    <col min="3" max="3" width="4.42578125" style="60" customWidth="1"/>
    <col min="4" max="4" width="6.42578125" style="60" customWidth="1"/>
    <col min="5" max="5" width="4.28515625" style="60" customWidth="1"/>
    <col min="6" max="6" width="4.42578125" style="60" customWidth="1"/>
    <col min="7" max="7" width="3.7109375" style="60" customWidth="1"/>
    <col min="8" max="8" width="3.85546875" style="60" customWidth="1"/>
    <col min="9" max="9" width="4" style="60" customWidth="1"/>
    <col min="10" max="10" width="4.140625" style="60" customWidth="1"/>
    <col min="11" max="11" width="4.7109375" style="60" customWidth="1"/>
    <col min="12" max="12" width="4.85546875" style="60" customWidth="1"/>
    <col min="13" max="13" width="4" style="60" customWidth="1"/>
    <col min="14" max="14" width="5" style="60" customWidth="1"/>
    <col min="15" max="15" width="5.140625" style="60" customWidth="1"/>
    <col min="16" max="16" width="5.7109375" style="60" customWidth="1"/>
    <col min="17" max="18" width="4" style="60" customWidth="1"/>
    <col min="19" max="19" width="3.85546875" style="60" customWidth="1"/>
    <col min="20" max="20" width="4.85546875" style="60" customWidth="1"/>
    <col min="21" max="21" width="4.7109375" style="60" customWidth="1"/>
    <col min="22" max="22" width="6" style="60" customWidth="1"/>
    <col min="23" max="23" width="6.7109375" style="60" customWidth="1"/>
    <col min="24" max="24" width="6.140625" style="60" customWidth="1"/>
    <col min="25" max="25" width="7" style="60" customWidth="1"/>
    <col min="26" max="26" width="6.85546875" style="60" customWidth="1"/>
    <col min="27" max="27" width="6.7109375" style="60" customWidth="1"/>
    <col min="28" max="28" width="6" style="60" customWidth="1"/>
    <col min="29" max="29" width="7.5703125" style="60" customWidth="1"/>
    <col min="30" max="30" width="7.140625" style="60" customWidth="1"/>
    <col min="31" max="31" width="5.7109375" style="60" customWidth="1"/>
    <col min="32" max="32" width="7.42578125" style="60" customWidth="1"/>
    <col min="33" max="33" width="7" style="60" customWidth="1"/>
    <col min="34" max="34" width="7.42578125" style="60" customWidth="1"/>
    <col min="35" max="35" width="7.85546875" style="60" customWidth="1"/>
    <col min="36" max="36" width="8.140625" style="60" customWidth="1"/>
    <col min="37" max="37" width="7.85546875" style="60" customWidth="1"/>
    <col min="38" max="38" width="6.7109375" style="60" customWidth="1"/>
    <col min="39" max="39" width="6" style="60" customWidth="1"/>
    <col min="40" max="40" width="8.140625" style="60" customWidth="1"/>
    <col min="41" max="41" width="7.42578125" style="60" customWidth="1"/>
    <col min="42" max="42" width="5.140625" style="60" customWidth="1"/>
    <col min="43" max="43" width="4.5703125" style="60" customWidth="1"/>
    <col min="44" max="44" width="4.7109375" style="60" customWidth="1"/>
    <col min="45" max="45" width="3.85546875" style="60" customWidth="1"/>
    <col min="46" max="46" width="4.5703125" style="60" customWidth="1"/>
    <col min="47" max="47" width="5.42578125" style="60" customWidth="1"/>
    <col min="48" max="48" width="4.42578125" style="60" customWidth="1"/>
    <col min="49" max="49" width="6.7109375" style="60" customWidth="1"/>
    <col min="50" max="50" width="4.7109375" style="60" customWidth="1"/>
    <col min="51" max="51" width="5.42578125" style="60" customWidth="1"/>
    <col min="52" max="52" width="5.5703125" style="60" customWidth="1"/>
    <col min="53" max="53" width="4" style="60" customWidth="1"/>
    <col min="54" max="16384" width="3.28515625" style="60"/>
  </cols>
  <sheetData>
    <row r="1" spans="1:53" ht="33.75" customHeight="1" x14ac:dyDescent="0.4">
      <c r="A1" s="997" t="s">
        <v>84</v>
      </c>
      <c r="B1" s="997"/>
      <c r="C1" s="997"/>
      <c r="D1" s="997"/>
      <c r="E1" s="997"/>
      <c r="F1" s="997"/>
      <c r="G1" s="997"/>
      <c r="H1" s="997"/>
      <c r="I1" s="997"/>
      <c r="J1" s="997"/>
      <c r="K1" s="997"/>
      <c r="L1" s="997"/>
      <c r="M1" s="997"/>
      <c r="N1" s="997"/>
      <c r="O1" s="997"/>
      <c r="P1" s="998" t="s">
        <v>85</v>
      </c>
      <c r="Q1" s="998"/>
      <c r="R1" s="998"/>
      <c r="S1" s="998"/>
      <c r="T1" s="998"/>
      <c r="U1" s="998"/>
      <c r="V1" s="998"/>
      <c r="W1" s="998"/>
      <c r="X1" s="998"/>
      <c r="Y1" s="998"/>
      <c r="Z1" s="998"/>
      <c r="AA1" s="998"/>
      <c r="AB1" s="998"/>
      <c r="AC1" s="998"/>
      <c r="AD1" s="998"/>
      <c r="AE1" s="998"/>
      <c r="AF1" s="998"/>
      <c r="AG1" s="998"/>
      <c r="AH1" s="998"/>
      <c r="AI1" s="998"/>
      <c r="AJ1" s="998"/>
      <c r="AK1" s="998"/>
      <c r="AL1" s="998"/>
      <c r="AM1" s="998"/>
      <c r="AN1" s="59"/>
    </row>
    <row r="2" spans="1:53" ht="30" x14ac:dyDescent="0.4">
      <c r="A2" s="997" t="s">
        <v>86</v>
      </c>
      <c r="B2" s="997"/>
      <c r="C2" s="997"/>
      <c r="D2" s="997"/>
      <c r="E2" s="997"/>
      <c r="F2" s="997"/>
      <c r="G2" s="997"/>
      <c r="H2" s="997"/>
      <c r="I2" s="997"/>
      <c r="J2" s="997"/>
      <c r="K2" s="997"/>
      <c r="L2" s="997"/>
      <c r="M2" s="997"/>
      <c r="N2" s="997"/>
      <c r="O2" s="997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</row>
    <row r="3" spans="1:53" ht="33" customHeight="1" x14ac:dyDescent="0.45">
      <c r="A3" s="997" t="s">
        <v>87</v>
      </c>
      <c r="B3" s="997"/>
      <c r="C3" s="997"/>
      <c r="D3" s="997"/>
      <c r="E3" s="997"/>
      <c r="F3" s="997"/>
      <c r="G3" s="997"/>
      <c r="H3" s="997"/>
      <c r="I3" s="997"/>
      <c r="J3" s="997"/>
      <c r="K3" s="997"/>
      <c r="L3" s="997"/>
      <c r="M3" s="997"/>
      <c r="N3" s="997"/>
      <c r="O3" s="997"/>
      <c r="P3" s="999" t="s">
        <v>88</v>
      </c>
      <c r="Q3" s="999"/>
      <c r="R3" s="999"/>
      <c r="S3" s="999"/>
      <c r="T3" s="999"/>
      <c r="U3" s="999"/>
      <c r="V3" s="999"/>
      <c r="W3" s="999"/>
      <c r="X3" s="999"/>
      <c r="Y3" s="999"/>
      <c r="Z3" s="999"/>
      <c r="AA3" s="999"/>
      <c r="AB3" s="999"/>
      <c r="AC3" s="999"/>
      <c r="AD3" s="999"/>
      <c r="AE3" s="999"/>
      <c r="AF3" s="999"/>
      <c r="AG3" s="999"/>
      <c r="AH3" s="999"/>
      <c r="AI3" s="999"/>
      <c r="AJ3" s="999"/>
      <c r="AK3" s="999"/>
      <c r="AL3" s="999"/>
      <c r="AM3" s="999"/>
      <c r="AN3" s="1000" t="s">
        <v>296</v>
      </c>
      <c r="AO3" s="1000"/>
      <c r="AP3" s="1000"/>
      <c r="AQ3" s="1000"/>
      <c r="AR3" s="1000"/>
      <c r="AS3" s="1000"/>
      <c r="AT3" s="1000"/>
      <c r="AU3" s="1000"/>
      <c r="AV3" s="1000"/>
      <c r="AW3" s="1000"/>
      <c r="AX3" s="1000"/>
      <c r="AY3" s="1000"/>
      <c r="AZ3" s="1000"/>
      <c r="BA3" s="1000"/>
    </row>
    <row r="4" spans="1:53" ht="30.75" x14ac:dyDescent="0.45">
      <c r="A4" s="1001" t="s">
        <v>89</v>
      </c>
      <c r="B4" s="997"/>
      <c r="C4" s="997"/>
      <c r="D4" s="997"/>
      <c r="E4" s="997"/>
      <c r="F4" s="997"/>
      <c r="G4" s="997"/>
      <c r="H4" s="997"/>
      <c r="I4" s="997"/>
      <c r="J4" s="997"/>
      <c r="K4" s="997"/>
      <c r="L4" s="997"/>
      <c r="M4" s="997"/>
      <c r="N4" s="997"/>
      <c r="O4" s="997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1000"/>
      <c r="AO4" s="1000"/>
      <c r="AP4" s="1000"/>
      <c r="AQ4" s="1000"/>
      <c r="AR4" s="1000"/>
      <c r="AS4" s="1000"/>
      <c r="AT4" s="1000"/>
      <c r="AU4" s="1000"/>
      <c r="AV4" s="1000"/>
      <c r="AW4" s="1000"/>
      <c r="AX4" s="1000"/>
      <c r="AY4" s="1000"/>
      <c r="AZ4" s="1000"/>
      <c r="BA4" s="1000"/>
    </row>
    <row r="5" spans="1:53" ht="36.75" customHeight="1" x14ac:dyDescent="0.4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1011" t="s">
        <v>90</v>
      </c>
      <c r="Q5" s="1012"/>
      <c r="R5" s="1012"/>
      <c r="S5" s="1012"/>
      <c r="T5" s="1012"/>
      <c r="U5" s="1012"/>
      <c r="V5" s="1012"/>
      <c r="W5" s="1012"/>
      <c r="X5" s="1012"/>
      <c r="Y5" s="1012"/>
      <c r="Z5" s="1012"/>
      <c r="AA5" s="1012"/>
      <c r="AB5" s="1012"/>
      <c r="AC5" s="1012"/>
      <c r="AD5" s="1012"/>
      <c r="AE5" s="1012"/>
      <c r="AF5" s="1012"/>
      <c r="AG5" s="1012"/>
      <c r="AH5" s="1012"/>
      <c r="AI5" s="1012"/>
      <c r="AJ5" s="1012"/>
      <c r="AK5" s="1012"/>
      <c r="AL5" s="1012"/>
      <c r="AM5" s="1012"/>
    </row>
    <row r="6" spans="1:53" s="65" customFormat="1" ht="24.75" customHeight="1" x14ac:dyDescent="0.4">
      <c r="A6" s="997" t="s">
        <v>91</v>
      </c>
      <c r="B6" s="997"/>
      <c r="C6" s="997"/>
      <c r="D6" s="997"/>
      <c r="E6" s="997"/>
      <c r="F6" s="997"/>
      <c r="G6" s="997"/>
      <c r="H6" s="997"/>
      <c r="I6" s="997"/>
      <c r="J6" s="997"/>
      <c r="K6" s="997"/>
      <c r="L6" s="997"/>
      <c r="M6" s="997"/>
      <c r="N6" s="997"/>
      <c r="O6" s="997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1013"/>
      <c r="AP6" s="1013"/>
      <c r="AQ6" s="1013"/>
      <c r="AR6" s="1013"/>
      <c r="AS6" s="1013"/>
      <c r="AT6" s="1013"/>
      <c r="AU6" s="1013"/>
      <c r="AV6" s="1013"/>
      <c r="AW6" s="1013"/>
      <c r="AX6" s="1013"/>
      <c r="AY6" s="1013"/>
      <c r="AZ6" s="1013"/>
      <c r="BA6" s="1013"/>
    </row>
    <row r="7" spans="1:53" s="65" customFormat="1" ht="27" customHeight="1" x14ac:dyDescent="0.4">
      <c r="A7" s="997" t="s">
        <v>92</v>
      </c>
      <c r="B7" s="997"/>
      <c r="C7" s="997"/>
      <c r="D7" s="997"/>
      <c r="E7" s="997"/>
      <c r="F7" s="997"/>
      <c r="G7" s="997"/>
      <c r="H7" s="997"/>
      <c r="I7" s="997"/>
      <c r="J7" s="997"/>
      <c r="K7" s="997"/>
      <c r="L7" s="997"/>
      <c r="M7" s="997"/>
      <c r="N7" s="997"/>
      <c r="O7" s="997"/>
      <c r="P7" s="1002" t="s">
        <v>93</v>
      </c>
      <c r="Q7" s="1002"/>
      <c r="R7" s="1002"/>
      <c r="S7" s="1002"/>
      <c r="T7" s="1002"/>
      <c r="U7" s="1002"/>
      <c r="V7" s="1002"/>
      <c r="W7" s="1002"/>
      <c r="X7" s="1002"/>
      <c r="Y7" s="1002"/>
      <c r="Z7" s="1002"/>
      <c r="AA7" s="1002"/>
      <c r="AB7" s="1002"/>
      <c r="AC7" s="1002"/>
      <c r="AD7" s="1002"/>
      <c r="AE7" s="1002"/>
      <c r="AF7" s="1002"/>
      <c r="AG7" s="1002"/>
      <c r="AH7" s="1002"/>
      <c r="AI7" s="1002"/>
      <c r="AJ7" s="1002"/>
      <c r="AK7" s="1002"/>
      <c r="AL7" s="1002"/>
      <c r="AM7" s="66"/>
      <c r="AN7" s="1014" t="s">
        <v>94</v>
      </c>
      <c r="AO7" s="1015"/>
      <c r="AP7" s="1015"/>
      <c r="AQ7" s="1015"/>
      <c r="AR7" s="1015"/>
      <c r="AS7" s="1015"/>
      <c r="AT7" s="1015"/>
      <c r="AU7" s="1015"/>
      <c r="AV7" s="1015"/>
      <c r="AW7" s="1015"/>
      <c r="AX7" s="1015"/>
      <c r="AY7" s="1015"/>
      <c r="AZ7" s="1015"/>
      <c r="BA7" s="1015"/>
    </row>
    <row r="8" spans="1:53" s="65" customFormat="1" ht="27.75" customHeight="1" x14ac:dyDescent="0.4">
      <c r="P8" s="1002" t="s">
        <v>95</v>
      </c>
      <c r="Q8" s="1002"/>
      <c r="R8" s="1002"/>
      <c r="S8" s="1002"/>
      <c r="T8" s="1002"/>
      <c r="U8" s="1002"/>
      <c r="V8" s="1002"/>
      <c r="W8" s="1002"/>
      <c r="X8" s="1002"/>
      <c r="Y8" s="1002"/>
      <c r="Z8" s="1002"/>
      <c r="AA8" s="1002"/>
      <c r="AB8" s="1002"/>
      <c r="AC8" s="1002"/>
      <c r="AD8" s="1002"/>
      <c r="AE8" s="1002"/>
      <c r="AF8" s="1002"/>
      <c r="AG8" s="1002"/>
      <c r="AH8" s="1002"/>
      <c r="AI8" s="1002"/>
      <c r="AJ8" s="1002"/>
      <c r="AK8" s="1002"/>
      <c r="AL8" s="1002"/>
      <c r="AM8" s="66"/>
      <c r="AN8" s="1003" t="s">
        <v>96</v>
      </c>
      <c r="AO8" s="1003"/>
      <c r="AP8" s="1003"/>
      <c r="AQ8" s="1003"/>
      <c r="AR8" s="1003"/>
      <c r="AS8" s="1003"/>
      <c r="AT8" s="1003"/>
      <c r="AU8" s="1003"/>
      <c r="AV8" s="1003"/>
      <c r="AW8" s="1003"/>
      <c r="AX8" s="1003"/>
      <c r="AY8" s="1003"/>
      <c r="AZ8" s="1003"/>
      <c r="BA8" s="1003"/>
    </row>
    <row r="9" spans="1:53" s="65" customFormat="1" ht="27.75" customHeight="1" x14ac:dyDescent="0.4">
      <c r="P9" s="1002" t="s">
        <v>297</v>
      </c>
      <c r="Q9" s="1002"/>
      <c r="R9" s="1002"/>
      <c r="S9" s="1002"/>
      <c r="T9" s="1002"/>
      <c r="U9" s="1002"/>
      <c r="V9" s="1002"/>
      <c r="W9" s="1002"/>
      <c r="X9" s="1002"/>
      <c r="Y9" s="1002"/>
      <c r="Z9" s="1002"/>
      <c r="AA9" s="1002"/>
      <c r="AB9" s="1002"/>
      <c r="AC9" s="1002"/>
      <c r="AD9" s="1002"/>
      <c r="AE9" s="1002"/>
      <c r="AF9" s="1002"/>
      <c r="AG9" s="1002"/>
      <c r="AH9" s="1002"/>
      <c r="AI9" s="1002"/>
      <c r="AJ9" s="1002"/>
      <c r="AK9" s="1002"/>
      <c r="AL9" s="1002"/>
      <c r="AM9" s="66"/>
      <c r="AN9" s="1003"/>
      <c r="AO9" s="1003"/>
      <c r="AP9" s="1003"/>
      <c r="AQ9" s="1003"/>
      <c r="AR9" s="1003"/>
      <c r="AS9" s="1003"/>
      <c r="AT9" s="1003"/>
      <c r="AU9" s="1003"/>
      <c r="AV9" s="1003"/>
      <c r="AW9" s="1003"/>
      <c r="AX9" s="1003"/>
      <c r="AY9" s="1003"/>
      <c r="AZ9" s="1003"/>
      <c r="BA9" s="1003"/>
    </row>
    <row r="10" spans="1:53" s="65" customFormat="1" ht="27.75" customHeight="1" x14ac:dyDescent="0.35">
      <c r="P10" s="1004" t="s">
        <v>97</v>
      </c>
      <c r="Q10" s="1005"/>
      <c r="R10" s="1005"/>
      <c r="S10" s="1005"/>
      <c r="T10" s="1005"/>
      <c r="U10" s="1005"/>
      <c r="V10" s="1005"/>
      <c r="W10" s="1005"/>
      <c r="X10" s="1005"/>
      <c r="Y10" s="1005"/>
      <c r="Z10" s="1005"/>
      <c r="AA10" s="1005"/>
      <c r="AB10" s="1005"/>
      <c r="AC10" s="1005"/>
      <c r="AD10" s="1005"/>
      <c r="AE10" s="1005"/>
      <c r="AF10" s="1005"/>
      <c r="AG10" s="1005"/>
      <c r="AH10" s="1005"/>
      <c r="AI10" s="1005"/>
      <c r="AJ10" s="1005"/>
      <c r="AK10" s="1005"/>
      <c r="AL10" s="1006"/>
      <c r="AM10" s="1006"/>
      <c r="AN10" s="1003"/>
      <c r="AO10" s="1003"/>
      <c r="AP10" s="1003"/>
      <c r="AQ10" s="1003"/>
      <c r="AR10" s="1003"/>
      <c r="AS10" s="1003"/>
      <c r="AT10" s="1003"/>
      <c r="AU10" s="1003"/>
      <c r="AV10" s="1003"/>
      <c r="AW10" s="1003"/>
      <c r="AX10" s="1003"/>
      <c r="AY10" s="1003"/>
      <c r="AZ10" s="1003"/>
      <c r="BA10" s="1003"/>
    </row>
    <row r="11" spans="1:53" s="65" customFormat="1" ht="27.75" customHeight="1" x14ac:dyDescent="0.4">
      <c r="P11" s="1004" t="s">
        <v>298</v>
      </c>
      <c r="Q11" s="1004"/>
      <c r="R11" s="1004"/>
      <c r="S11" s="1004"/>
      <c r="T11" s="1004"/>
      <c r="U11" s="1004"/>
      <c r="V11" s="1004"/>
      <c r="W11" s="1004"/>
      <c r="X11" s="1004"/>
      <c r="Y11" s="1004"/>
      <c r="Z11" s="1004"/>
      <c r="AA11" s="1004"/>
      <c r="AB11" s="1004"/>
      <c r="AC11" s="1004"/>
      <c r="AD11" s="1004"/>
      <c r="AE11" s="1004"/>
      <c r="AF11" s="1004"/>
      <c r="AG11" s="1004"/>
      <c r="AH11" s="1004"/>
      <c r="AI11" s="1004"/>
      <c r="AJ11" s="1004"/>
      <c r="AK11" s="1004"/>
      <c r="AL11" s="1004"/>
      <c r="AM11" s="1004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</row>
    <row r="12" spans="1:53" s="65" customFormat="1" ht="27.75" customHeight="1" x14ac:dyDescent="0.4">
      <c r="P12" s="68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0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</row>
    <row r="13" spans="1:53" s="65" customFormat="1" ht="27.75" customHeight="1" x14ac:dyDescent="0.4">
      <c r="P13" s="68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70"/>
      <c r="AM13" s="70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</row>
    <row r="14" spans="1:53" s="65" customFormat="1" ht="18.75" x14ac:dyDescent="0.3"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</row>
    <row r="15" spans="1:53" s="65" customFormat="1" ht="22.5" x14ac:dyDescent="0.3">
      <c r="A15" s="1010" t="s">
        <v>98</v>
      </c>
      <c r="B15" s="1010"/>
      <c r="C15" s="1010"/>
      <c r="D15" s="1010"/>
      <c r="E15" s="1010"/>
      <c r="F15" s="1010"/>
      <c r="G15" s="1010"/>
      <c r="H15" s="1010"/>
      <c r="I15" s="1010"/>
      <c r="J15" s="1010"/>
      <c r="K15" s="1010"/>
      <c r="L15" s="1010"/>
      <c r="M15" s="1010"/>
      <c r="N15" s="1010"/>
      <c r="O15" s="1010"/>
      <c r="P15" s="1010"/>
      <c r="Q15" s="1010"/>
      <c r="R15" s="1010"/>
      <c r="S15" s="1010"/>
      <c r="T15" s="1010"/>
      <c r="U15" s="1010"/>
      <c r="V15" s="1010"/>
      <c r="W15" s="1010"/>
      <c r="X15" s="1010"/>
      <c r="Y15" s="1010"/>
      <c r="Z15" s="1010"/>
      <c r="AA15" s="1010"/>
      <c r="AB15" s="1010"/>
      <c r="AC15" s="1010"/>
      <c r="AD15" s="1010"/>
      <c r="AE15" s="1010"/>
      <c r="AF15" s="1010"/>
      <c r="AG15" s="1010"/>
      <c r="AH15" s="1010"/>
      <c r="AI15" s="1010"/>
      <c r="AJ15" s="1010"/>
      <c r="AK15" s="1010"/>
      <c r="AL15" s="1010"/>
      <c r="AM15" s="1010"/>
      <c r="AN15" s="1010"/>
      <c r="AO15" s="1010"/>
      <c r="AP15" s="1010"/>
      <c r="AQ15" s="1010"/>
      <c r="AR15" s="1010"/>
      <c r="AS15" s="1010"/>
      <c r="AT15" s="1010"/>
      <c r="AU15" s="1010"/>
      <c r="AV15" s="1010"/>
      <c r="AW15" s="1010"/>
      <c r="AX15" s="1010"/>
      <c r="AY15" s="1010"/>
      <c r="AZ15" s="1010"/>
      <c r="BA15" s="1010"/>
    </row>
    <row r="16" spans="1:53" s="65" customFormat="1" ht="19.5" thickBot="1" x14ac:dyDescent="0.3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</row>
    <row r="17" spans="1:53" ht="18" customHeight="1" x14ac:dyDescent="0.25">
      <c r="A17" s="1016" t="s">
        <v>99</v>
      </c>
      <c r="B17" s="1018" t="s">
        <v>100</v>
      </c>
      <c r="C17" s="1019"/>
      <c r="D17" s="1019"/>
      <c r="E17" s="1020"/>
      <c r="F17" s="1018" t="s">
        <v>101</v>
      </c>
      <c r="G17" s="1019"/>
      <c r="H17" s="1019"/>
      <c r="I17" s="1020"/>
      <c r="J17" s="1021" t="s">
        <v>102</v>
      </c>
      <c r="K17" s="1022"/>
      <c r="L17" s="1022"/>
      <c r="M17" s="1022"/>
      <c r="N17" s="1021" t="s">
        <v>103</v>
      </c>
      <c r="O17" s="1022"/>
      <c r="P17" s="1022"/>
      <c r="Q17" s="1022"/>
      <c r="R17" s="1023"/>
      <c r="S17" s="1021" t="s">
        <v>104</v>
      </c>
      <c r="T17" s="1024"/>
      <c r="U17" s="1024"/>
      <c r="V17" s="1024"/>
      <c r="W17" s="1023"/>
      <c r="X17" s="1021" t="s">
        <v>105</v>
      </c>
      <c r="Y17" s="1022"/>
      <c r="Z17" s="1022"/>
      <c r="AA17" s="1023"/>
      <c r="AB17" s="1018" t="s">
        <v>106</v>
      </c>
      <c r="AC17" s="1019"/>
      <c r="AD17" s="1019"/>
      <c r="AE17" s="1020"/>
      <c r="AF17" s="1018" t="s">
        <v>107</v>
      </c>
      <c r="AG17" s="1019"/>
      <c r="AH17" s="1019"/>
      <c r="AI17" s="1020"/>
      <c r="AJ17" s="1021" t="s">
        <v>108</v>
      </c>
      <c r="AK17" s="1024"/>
      <c r="AL17" s="1024"/>
      <c r="AM17" s="1024"/>
      <c r="AN17" s="1023"/>
      <c r="AO17" s="1021" t="s">
        <v>109</v>
      </c>
      <c r="AP17" s="1022"/>
      <c r="AQ17" s="1022"/>
      <c r="AR17" s="1022"/>
      <c r="AS17" s="1007" t="s">
        <v>110</v>
      </c>
      <c r="AT17" s="1008"/>
      <c r="AU17" s="1008"/>
      <c r="AV17" s="1008"/>
      <c r="AW17" s="1009"/>
      <c r="AX17" s="1021" t="s">
        <v>111</v>
      </c>
      <c r="AY17" s="1022"/>
      <c r="AZ17" s="1022"/>
      <c r="BA17" s="1023"/>
    </row>
    <row r="18" spans="1:53" s="45" customFormat="1" ht="20.25" customHeight="1" thickBot="1" x14ac:dyDescent="0.3">
      <c r="A18" s="1017"/>
      <c r="B18" s="73">
        <v>1</v>
      </c>
      <c r="C18" s="74">
        <v>2</v>
      </c>
      <c r="D18" s="74">
        <v>3</v>
      </c>
      <c r="E18" s="75">
        <v>4</v>
      </c>
      <c r="F18" s="73">
        <v>5</v>
      </c>
      <c r="G18" s="74">
        <v>6</v>
      </c>
      <c r="H18" s="74">
        <v>7</v>
      </c>
      <c r="I18" s="75">
        <v>8</v>
      </c>
      <c r="J18" s="73">
        <v>9</v>
      </c>
      <c r="K18" s="74">
        <v>10</v>
      </c>
      <c r="L18" s="74">
        <v>11</v>
      </c>
      <c r="M18" s="76">
        <v>12</v>
      </c>
      <c r="N18" s="73">
        <v>13</v>
      </c>
      <c r="O18" s="74">
        <v>14</v>
      </c>
      <c r="P18" s="74">
        <v>15</v>
      </c>
      <c r="Q18" s="74">
        <v>16</v>
      </c>
      <c r="R18" s="75">
        <v>17</v>
      </c>
      <c r="S18" s="73">
        <v>18</v>
      </c>
      <c r="T18" s="74">
        <v>19</v>
      </c>
      <c r="U18" s="74">
        <v>20</v>
      </c>
      <c r="V18" s="74">
        <v>21</v>
      </c>
      <c r="W18" s="75">
        <v>22</v>
      </c>
      <c r="X18" s="73">
        <v>23</v>
      </c>
      <c r="Y18" s="74">
        <v>24</v>
      </c>
      <c r="Z18" s="74">
        <v>25</v>
      </c>
      <c r="AA18" s="75">
        <v>26</v>
      </c>
      <c r="AB18" s="73">
        <v>27</v>
      </c>
      <c r="AC18" s="74">
        <v>28</v>
      </c>
      <c r="AD18" s="74">
        <v>29</v>
      </c>
      <c r="AE18" s="75">
        <v>30</v>
      </c>
      <c r="AF18" s="73">
        <v>31</v>
      </c>
      <c r="AG18" s="74">
        <v>32</v>
      </c>
      <c r="AH18" s="74">
        <v>33</v>
      </c>
      <c r="AI18" s="75">
        <v>34</v>
      </c>
      <c r="AJ18" s="73">
        <v>35</v>
      </c>
      <c r="AK18" s="74">
        <v>36</v>
      </c>
      <c r="AL18" s="74">
        <v>37</v>
      </c>
      <c r="AM18" s="74">
        <v>38</v>
      </c>
      <c r="AN18" s="75">
        <v>39</v>
      </c>
      <c r="AO18" s="73">
        <v>40</v>
      </c>
      <c r="AP18" s="74">
        <v>41</v>
      </c>
      <c r="AQ18" s="74">
        <v>42</v>
      </c>
      <c r="AR18" s="76">
        <v>43</v>
      </c>
      <c r="AS18" s="73">
        <v>44</v>
      </c>
      <c r="AT18" s="74">
        <v>45</v>
      </c>
      <c r="AU18" s="74">
        <v>46</v>
      </c>
      <c r="AV18" s="74">
        <v>47</v>
      </c>
      <c r="AW18" s="75">
        <v>48</v>
      </c>
      <c r="AX18" s="73">
        <v>49</v>
      </c>
      <c r="AY18" s="74">
        <v>50</v>
      </c>
      <c r="AZ18" s="74">
        <v>51</v>
      </c>
      <c r="BA18" s="75">
        <v>52</v>
      </c>
    </row>
    <row r="19" spans="1:53" ht="20.100000000000001" customHeight="1" x14ac:dyDescent="0.3">
      <c r="A19" s="77">
        <v>1</v>
      </c>
      <c r="B19" s="78" t="s">
        <v>112</v>
      </c>
      <c r="C19" s="79" t="s">
        <v>112</v>
      </c>
      <c r="D19" s="79" t="s">
        <v>112</v>
      </c>
      <c r="E19" s="80" t="s">
        <v>112</v>
      </c>
      <c r="F19" s="78" t="s">
        <v>112</v>
      </c>
      <c r="G19" s="79" t="s">
        <v>112</v>
      </c>
      <c r="H19" s="79" t="s">
        <v>112</v>
      </c>
      <c r="I19" s="80" t="s">
        <v>112</v>
      </c>
      <c r="J19" s="78" t="s">
        <v>112</v>
      </c>
      <c r="K19" s="79" t="s">
        <v>112</v>
      </c>
      <c r="L19" s="79" t="s">
        <v>112</v>
      </c>
      <c r="M19" s="80" t="s">
        <v>112</v>
      </c>
      <c r="N19" s="78" t="s">
        <v>112</v>
      </c>
      <c r="O19" s="79" t="s">
        <v>112</v>
      </c>
      <c r="P19" s="79" t="s">
        <v>112</v>
      </c>
      <c r="Q19" s="79" t="s">
        <v>113</v>
      </c>
      <c r="R19" s="80" t="s">
        <v>113</v>
      </c>
      <c r="S19" s="78" t="s">
        <v>114</v>
      </c>
      <c r="T19" s="79" t="s">
        <v>114</v>
      </c>
      <c r="U19" s="79" t="s">
        <v>112</v>
      </c>
      <c r="V19" s="79" t="s">
        <v>112</v>
      </c>
      <c r="W19" s="80" t="s">
        <v>112</v>
      </c>
      <c r="X19" s="78" t="s">
        <v>112</v>
      </c>
      <c r="Y19" s="79" t="s">
        <v>112</v>
      </c>
      <c r="Z19" s="79" t="s">
        <v>112</v>
      </c>
      <c r="AA19" s="80" t="s">
        <v>112</v>
      </c>
      <c r="AB19" s="78" t="s">
        <v>112</v>
      </c>
      <c r="AC19" s="79" t="s">
        <v>112</v>
      </c>
      <c r="AD19" s="79" t="s">
        <v>114</v>
      </c>
      <c r="AE19" s="79" t="s">
        <v>114</v>
      </c>
      <c r="AF19" s="79" t="s">
        <v>114</v>
      </c>
      <c r="AG19" s="79" t="s">
        <v>112</v>
      </c>
      <c r="AH19" s="79" t="s">
        <v>112</v>
      </c>
      <c r="AI19" s="80" t="s">
        <v>112</v>
      </c>
      <c r="AJ19" s="79" t="s">
        <v>112</v>
      </c>
      <c r="AK19" s="79" t="s">
        <v>112</v>
      </c>
      <c r="AL19" s="79" t="s">
        <v>112</v>
      </c>
      <c r="AM19" s="79" t="s">
        <v>112</v>
      </c>
      <c r="AN19" s="80" t="s">
        <v>112</v>
      </c>
      <c r="AO19" s="78" t="s">
        <v>112</v>
      </c>
      <c r="AP19" s="79" t="s">
        <v>113</v>
      </c>
      <c r="AQ19" s="79" t="s">
        <v>113</v>
      </c>
      <c r="AR19" s="80" t="s">
        <v>114</v>
      </c>
      <c r="AS19" s="78" t="s">
        <v>114</v>
      </c>
      <c r="AT19" s="79" t="s">
        <v>114</v>
      </c>
      <c r="AU19" s="79" t="s">
        <v>114</v>
      </c>
      <c r="AV19" s="79" t="s">
        <v>114</v>
      </c>
      <c r="AW19" s="80" t="s">
        <v>114</v>
      </c>
      <c r="AX19" s="81" t="s">
        <v>114</v>
      </c>
      <c r="AY19" s="79" t="s">
        <v>114</v>
      </c>
      <c r="AZ19" s="79" t="s">
        <v>114</v>
      </c>
      <c r="BA19" s="80" t="s">
        <v>114</v>
      </c>
    </row>
    <row r="20" spans="1:53" ht="20.100000000000001" customHeight="1" thickBot="1" x14ac:dyDescent="0.35">
      <c r="A20" s="82">
        <v>2</v>
      </c>
      <c r="B20" s="83" t="s">
        <v>112</v>
      </c>
      <c r="C20" s="84" t="s">
        <v>112</v>
      </c>
      <c r="D20" s="84" t="s">
        <v>112</v>
      </c>
      <c r="E20" s="85" t="s">
        <v>112</v>
      </c>
      <c r="F20" s="83" t="s">
        <v>112</v>
      </c>
      <c r="G20" s="84" t="s">
        <v>112</v>
      </c>
      <c r="H20" s="84" t="s">
        <v>112</v>
      </c>
      <c r="I20" s="85" t="s">
        <v>112</v>
      </c>
      <c r="J20" s="83" t="s">
        <v>112</v>
      </c>
      <c r="K20" s="84" t="s">
        <v>112</v>
      </c>
      <c r="L20" s="84" t="s">
        <v>112</v>
      </c>
      <c r="M20" s="85" t="s">
        <v>112</v>
      </c>
      <c r="N20" s="83" t="s">
        <v>112</v>
      </c>
      <c r="O20" s="84" t="s">
        <v>112</v>
      </c>
      <c r="P20" s="84" t="s">
        <v>112</v>
      </c>
      <c r="Q20" s="84" t="s">
        <v>113</v>
      </c>
      <c r="R20" s="85" t="s">
        <v>113</v>
      </c>
      <c r="S20" s="83" t="s">
        <v>114</v>
      </c>
      <c r="T20" s="84" t="s">
        <v>114</v>
      </c>
      <c r="U20" s="84" t="s">
        <v>112</v>
      </c>
      <c r="V20" s="84" t="s">
        <v>112</v>
      </c>
      <c r="W20" s="85" t="s">
        <v>112</v>
      </c>
      <c r="X20" s="83" t="s">
        <v>112</v>
      </c>
      <c r="Y20" s="84" t="s">
        <v>112</v>
      </c>
      <c r="Z20" s="84" t="s">
        <v>112</v>
      </c>
      <c r="AA20" s="86" t="s">
        <v>112</v>
      </c>
      <c r="AB20" s="83" t="s">
        <v>112</v>
      </c>
      <c r="AC20" s="84" t="s">
        <v>112</v>
      </c>
      <c r="AD20" s="84" t="s">
        <v>112</v>
      </c>
      <c r="AE20" s="86" t="s">
        <v>112</v>
      </c>
      <c r="AF20" s="83" t="s">
        <v>112</v>
      </c>
      <c r="AG20" s="84" t="s">
        <v>112</v>
      </c>
      <c r="AH20" s="84" t="s">
        <v>113</v>
      </c>
      <c r="AI20" s="86" t="s">
        <v>113</v>
      </c>
      <c r="AJ20" s="83" t="s">
        <v>13</v>
      </c>
      <c r="AK20" s="84" t="s">
        <v>13</v>
      </c>
      <c r="AL20" s="84" t="s">
        <v>13</v>
      </c>
      <c r="AM20" s="84" t="s">
        <v>13</v>
      </c>
      <c r="AN20" s="85" t="s">
        <v>115</v>
      </c>
      <c r="AO20" s="83" t="s">
        <v>115</v>
      </c>
      <c r="AP20" s="84" t="s">
        <v>116</v>
      </c>
      <c r="AQ20" s="84" t="s">
        <v>116</v>
      </c>
      <c r="AR20" s="85"/>
      <c r="AS20" s="87"/>
      <c r="AT20" s="88"/>
      <c r="AU20" s="84"/>
      <c r="AV20" s="84"/>
      <c r="AW20" s="85"/>
      <c r="AX20" s="89"/>
      <c r="AY20" s="84"/>
      <c r="AZ20" s="84"/>
      <c r="BA20" s="85"/>
    </row>
    <row r="21" spans="1:53" ht="19.5" customHeight="1" x14ac:dyDescent="0.3">
      <c r="A21" s="90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2"/>
      <c r="AG21" s="92"/>
      <c r="AH21" s="92"/>
      <c r="AI21" s="92"/>
      <c r="AJ21" s="91"/>
      <c r="AK21" s="91"/>
      <c r="AL21" s="91"/>
      <c r="AM21" s="91"/>
      <c r="AN21" s="91"/>
      <c r="AO21" s="91"/>
      <c r="AP21" s="91"/>
      <c r="AQ21" s="91"/>
      <c r="AR21" s="91"/>
      <c r="AS21" s="93"/>
      <c r="AT21" s="94"/>
      <c r="AU21" s="94"/>
      <c r="AV21" s="94"/>
      <c r="AW21" s="94"/>
      <c r="AX21" s="94"/>
      <c r="AY21" s="94"/>
      <c r="AZ21" s="94"/>
      <c r="BA21" s="94"/>
    </row>
    <row r="22" spans="1:53" ht="19.5" customHeight="1" x14ac:dyDescent="0.3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2"/>
      <c r="AG22" s="92"/>
      <c r="AH22" s="92"/>
      <c r="AI22" s="92"/>
      <c r="AJ22" s="91"/>
      <c r="AK22" s="91"/>
      <c r="AL22" s="91"/>
      <c r="AM22" s="91"/>
      <c r="AN22" s="91"/>
      <c r="AO22" s="91"/>
      <c r="AP22" s="91"/>
      <c r="AQ22" s="91"/>
      <c r="AR22" s="91"/>
      <c r="AS22" s="93"/>
      <c r="AT22" s="94"/>
      <c r="AU22" s="94"/>
      <c r="AV22" s="94"/>
      <c r="AW22" s="94"/>
      <c r="AX22" s="94"/>
      <c r="AY22" s="94"/>
      <c r="AZ22" s="94"/>
      <c r="BA22" s="94"/>
    </row>
    <row r="23" spans="1:53" ht="19.5" customHeight="1" x14ac:dyDescent="0.3">
      <c r="A23" s="90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2"/>
      <c r="AG23" s="92"/>
      <c r="AH23" s="92"/>
      <c r="AI23" s="92"/>
      <c r="AJ23" s="91"/>
      <c r="AK23" s="91"/>
      <c r="AL23" s="91"/>
      <c r="AM23" s="91"/>
      <c r="AN23" s="91"/>
      <c r="AO23" s="91"/>
      <c r="AP23" s="91"/>
      <c r="AQ23" s="91"/>
      <c r="AR23" s="91"/>
      <c r="AS23" s="93"/>
      <c r="AT23" s="94"/>
      <c r="AU23" s="94"/>
      <c r="AV23" s="94"/>
      <c r="AW23" s="94"/>
      <c r="AX23" s="94"/>
      <c r="AY23" s="94"/>
      <c r="AZ23" s="94"/>
      <c r="BA23" s="94"/>
    </row>
    <row r="24" spans="1:53" ht="20.100000000000001" customHeight="1" x14ac:dyDescent="0.25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 t="s">
        <v>117</v>
      </c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</row>
    <row r="25" spans="1:53" s="95" customFormat="1" ht="21" customHeight="1" x14ac:dyDescent="0.3">
      <c r="A25" s="1077" t="s">
        <v>118</v>
      </c>
      <c r="B25" s="1077"/>
      <c r="C25" s="1077"/>
      <c r="D25" s="1077"/>
      <c r="E25" s="1077"/>
      <c r="F25" s="1077"/>
      <c r="G25" s="1077"/>
      <c r="H25" s="1077"/>
      <c r="I25" s="1077"/>
      <c r="J25" s="1068"/>
      <c r="K25" s="1068"/>
      <c r="L25" s="1068"/>
      <c r="M25" s="1068"/>
      <c r="N25" s="1068"/>
      <c r="O25" s="1068"/>
      <c r="P25" s="1068"/>
      <c r="Q25" s="1068"/>
      <c r="R25" s="1068"/>
      <c r="S25" s="1068"/>
      <c r="T25" s="1068"/>
      <c r="U25" s="1068"/>
      <c r="V25" s="1068"/>
      <c r="W25" s="1068"/>
      <c r="X25" s="1068"/>
      <c r="Y25" s="1068"/>
      <c r="Z25" s="1068"/>
      <c r="AA25" s="1068"/>
      <c r="AB25" s="1068"/>
      <c r="AC25" s="1068"/>
      <c r="AD25" s="1068"/>
      <c r="AE25" s="1068"/>
      <c r="AF25" s="1068"/>
      <c r="AG25" s="1068"/>
      <c r="AH25" s="1068"/>
      <c r="AI25" s="1068"/>
      <c r="AJ25" s="1068"/>
      <c r="AK25" s="1068"/>
      <c r="AL25" s="1068"/>
      <c r="AM25" s="1068"/>
      <c r="AN25" s="1068"/>
      <c r="AO25" s="1068"/>
      <c r="AP25" s="1068"/>
      <c r="AQ25" s="1068"/>
      <c r="AR25" s="1068"/>
      <c r="AS25" s="1068"/>
      <c r="AT25" s="1068"/>
      <c r="AU25" s="1068"/>
      <c r="AV25" s="96"/>
      <c r="AW25" s="96"/>
      <c r="AX25" s="96"/>
      <c r="AY25" s="96"/>
      <c r="AZ25" s="96"/>
      <c r="BA25" s="60"/>
    </row>
    <row r="26" spans="1:53" x14ac:dyDescent="0.25">
      <c r="AV26" s="96"/>
      <c r="AW26" s="96"/>
      <c r="AX26" s="96"/>
      <c r="AY26" s="96"/>
      <c r="AZ26" s="96"/>
    </row>
    <row r="27" spans="1:53" ht="21.75" customHeight="1" x14ac:dyDescent="0.3">
      <c r="A27" s="97" t="s">
        <v>119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1078" t="s">
        <v>120</v>
      </c>
      <c r="AB27" s="1078"/>
      <c r="AC27" s="1078"/>
      <c r="AD27" s="1078"/>
      <c r="AE27" s="1078"/>
      <c r="AF27" s="1078"/>
      <c r="AG27" s="1078"/>
      <c r="AH27" s="1078"/>
      <c r="AI27" s="1078"/>
      <c r="AJ27" s="1078"/>
      <c r="AK27" s="1078"/>
      <c r="AL27" s="1078"/>
      <c r="AM27" s="1078"/>
      <c r="AN27" s="97"/>
      <c r="AO27" s="1078" t="s">
        <v>121</v>
      </c>
      <c r="AP27" s="1078"/>
      <c r="AQ27" s="1078"/>
      <c r="AR27" s="1078"/>
      <c r="AS27" s="1078"/>
      <c r="AT27" s="1078"/>
      <c r="AU27" s="1078"/>
      <c r="AV27" s="1078"/>
      <c r="AW27" s="1078"/>
      <c r="AX27" s="1078"/>
      <c r="AY27" s="1078"/>
      <c r="AZ27" s="1078"/>
      <c r="BA27" s="1078"/>
    </row>
    <row r="28" spans="1:53" ht="11.25" customHeight="1" x14ac:dyDescent="0.3">
      <c r="A28" s="99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65"/>
    </row>
    <row r="29" spans="1:53" ht="22.5" customHeight="1" x14ac:dyDescent="0.25">
      <c r="A29" s="1079" t="s">
        <v>99</v>
      </c>
      <c r="B29" s="1058"/>
      <c r="C29" s="1080" t="s">
        <v>122</v>
      </c>
      <c r="D29" s="1057"/>
      <c r="E29" s="1057"/>
      <c r="F29" s="1058"/>
      <c r="G29" s="1047" t="s">
        <v>123</v>
      </c>
      <c r="H29" s="1048"/>
      <c r="I29" s="1049"/>
      <c r="J29" s="1056" t="s">
        <v>124</v>
      </c>
      <c r="K29" s="1057"/>
      <c r="L29" s="1057"/>
      <c r="M29" s="1058"/>
      <c r="N29" s="1027" t="s">
        <v>125</v>
      </c>
      <c r="O29" s="1028"/>
      <c r="P29" s="1029"/>
      <c r="Q29" s="1056" t="s">
        <v>126</v>
      </c>
      <c r="R29" s="1065"/>
      <c r="S29" s="1066"/>
      <c r="T29" s="1056" t="s">
        <v>127</v>
      </c>
      <c r="U29" s="1057"/>
      <c r="V29" s="1058"/>
      <c r="W29" s="1056" t="s">
        <v>128</v>
      </c>
      <c r="X29" s="1057"/>
      <c r="Y29" s="1058"/>
      <c r="Z29" s="94"/>
      <c r="AA29" s="1085" t="s">
        <v>129</v>
      </c>
      <c r="AB29" s="1085"/>
      <c r="AC29" s="1085"/>
      <c r="AD29" s="1085"/>
      <c r="AE29" s="1085"/>
      <c r="AF29" s="1085"/>
      <c r="AG29" s="1085"/>
      <c r="AH29" s="1036" t="s">
        <v>130</v>
      </c>
      <c r="AI29" s="1036"/>
      <c r="AJ29" s="1036"/>
      <c r="AK29" s="1081" t="s">
        <v>131</v>
      </c>
      <c r="AL29" s="1081"/>
      <c r="AM29" s="1081"/>
      <c r="AN29" s="101"/>
      <c r="AO29" s="1081" t="s">
        <v>132</v>
      </c>
      <c r="AP29" s="1082"/>
      <c r="AQ29" s="1082"/>
      <c r="AR29" s="1082"/>
      <c r="AS29" s="1027" t="s">
        <v>133</v>
      </c>
      <c r="AT29" s="1028"/>
      <c r="AU29" s="1028"/>
      <c r="AV29" s="1028"/>
      <c r="AW29" s="1029"/>
      <c r="AX29" s="1036" t="s">
        <v>130</v>
      </c>
      <c r="AY29" s="1036"/>
      <c r="AZ29" s="1036"/>
      <c r="BA29" s="1037"/>
    </row>
    <row r="30" spans="1:53" ht="15.75" customHeight="1" x14ac:dyDescent="0.25">
      <c r="A30" s="1059"/>
      <c r="B30" s="1061"/>
      <c r="C30" s="1059"/>
      <c r="D30" s="1060"/>
      <c r="E30" s="1060"/>
      <c r="F30" s="1061"/>
      <c r="G30" s="1050"/>
      <c r="H30" s="1051"/>
      <c r="I30" s="1052"/>
      <c r="J30" s="1059"/>
      <c r="K30" s="1060"/>
      <c r="L30" s="1060"/>
      <c r="M30" s="1061"/>
      <c r="N30" s="1030"/>
      <c r="O30" s="1031"/>
      <c r="P30" s="1032"/>
      <c r="Q30" s="1067"/>
      <c r="R30" s="1068"/>
      <c r="S30" s="1069"/>
      <c r="T30" s="1059"/>
      <c r="U30" s="1060"/>
      <c r="V30" s="1061"/>
      <c r="W30" s="1059"/>
      <c r="X30" s="1060"/>
      <c r="Y30" s="1061"/>
      <c r="Z30" s="94"/>
      <c r="AA30" s="1085"/>
      <c r="AB30" s="1085"/>
      <c r="AC30" s="1085"/>
      <c r="AD30" s="1085"/>
      <c r="AE30" s="1085"/>
      <c r="AF30" s="1085"/>
      <c r="AG30" s="1085"/>
      <c r="AH30" s="1036"/>
      <c r="AI30" s="1036"/>
      <c r="AJ30" s="1036"/>
      <c r="AK30" s="1081"/>
      <c r="AL30" s="1081"/>
      <c r="AM30" s="1081"/>
      <c r="AN30" s="101"/>
      <c r="AO30" s="1082"/>
      <c r="AP30" s="1082"/>
      <c r="AQ30" s="1082"/>
      <c r="AR30" s="1082"/>
      <c r="AS30" s="1030"/>
      <c r="AT30" s="1031"/>
      <c r="AU30" s="1031"/>
      <c r="AV30" s="1031"/>
      <c r="AW30" s="1032"/>
      <c r="AX30" s="1036"/>
      <c r="AY30" s="1036"/>
      <c r="AZ30" s="1036"/>
      <c r="BA30" s="1037"/>
    </row>
    <row r="31" spans="1:53" ht="42" customHeight="1" x14ac:dyDescent="0.25">
      <c r="A31" s="1062"/>
      <c r="B31" s="1064"/>
      <c r="C31" s="1062"/>
      <c r="D31" s="1063"/>
      <c r="E31" s="1063"/>
      <c r="F31" s="1064"/>
      <c r="G31" s="1053"/>
      <c r="H31" s="1054"/>
      <c r="I31" s="1055"/>
      <c r="J31" s="1062"/>
      <c r="K31" s="1063"/>
      <c r="L31" s="1063"/>
      <c r="M31" s="1064"/>
      <c r="N31" s="1033"/>
      <c r="O31" s="1034"/>
      <c r="P31" s="1035"/>
      <c r="Q31" s="1070"/>
      <c r="R31" s="1071"/>
      <c r="S31" s="1072"/>
      <c r="T31" s="1062"/>
      <c r="U31" s="1063"/>
      <c r="V31" s="1064"/>
      <c r="W31" s="1062"/>
      <c r="X31" s="1063"/>
      <c r="Y31" s="1064"/>
      <c r="Z31" s="94"/>
      <c r="AA31" s="1085"/>
      <c r="AB31" s="1085"/>
      <c r="AC31" s="1085"/>
      <c r="AD31" s="1085"/>
      <c r="AE31" s="1085"/>
      <c r="AF31" s="1085"/>
      <c r="AG31" s="1085"/>
      <c r="AH31" s="1036"/>
      <c r="AI31" s="1036"/>
      <c r="AJ31" s="1036"/>
      <c r="AK31" s="1081"/>
      <c r="AL31" s="1081"/>
      <c r="AM31" s="1081"/>
      <c r="AN31" s="101"/>
      <c r="AO31" s="1082"/>
      <c r="AP31" s="1082"/>
      <c r="AQ31" s="1082"/>
      <c r="AR31" s="1082"/>
      <c r="AS31" s="1030"/>
      <c r="AT31" s="1031"/>
      <c r="AU31" s="1031"/>
      <c r="AV31" s="1031"/>
      <c r="AW31" s="1032"/>
      <c r="AX31" s="1036"/>
      <c r="AY31" s="1036"/>
      <c r="AZ31" s="1036"/>
      <c r="BA31" s="1037"/>
    </row>
    <row r="32" spans="1:53" ht="26.25" customHeight="1" x14ac:dyDescent="0.3">
      <c r="A32" s="1073">
        <v>1</v>
      </c>
      <c r="B32" s="1074"/>
      <c r="C32" s="1038">
        <f>COUNTIF($B19:$AO19,$B$19)</f>
        <v>33</v>
      </c>
      <c r="D32" s="1039"/>
      <c r="E32" s="1039"/>
      <c r="F32" s="1040"/>
      <c r="G32" s="1038">
        <v>4</v>
      </c>
      <c r="H32" s="1039"/>
      <c r="I32" s="1040"/>
      <c r="J32" s="1038"/>
      <c r="K32" s="1039"/>
      <c r="L32" s="1039"/>
      <c r="M32" s="1040"/>
      <c r="N32" s="1038"/>
      <c r="O32" s="1039"/>
      <c r="P32" s="1040"/>
      <c r="Q32" s="1041"/>
      <c r="R32" s="1042"/>
      <c r="S32" s="1043"/>
      <c r="T32" s="1038">
        <v>15</v>
      </c>
      <c r="U32" s="1044"/>
      <c r="V32" s="1045"/>
      <c r="W32" s="1038">
        <f>C32+G32+J32+N32+Q32+T32</f>
        <v>52</v>
      </c>
      <c r="X32" s="1044"/>
      <c r="Y32" s="1046"/>
      <c r="Z32" s="94"/>
      <c r="AA32" s="1083" t="s">
        <v>134</v>
      </c>
      <c r="AB32" s="1083"/>
      <c r="AC32" s="1083"/>
      <c r="AD32" s="1083"/>
      <c r="AE32" s="1083"/>
      <c r="AF32" s="1083"/>
      <c r="AG32" s="1083"/>
      <c r="AH32" s="1084">
        <v>2</v>
      </c>
      <c r="AI32" s="1084"/>
      <c r="AJ32" s="1084"/>
      <c r="AK32" s="1084">
        <v>3</v>
      </c>
      <c r="AL32" s="1084"/>
      <c r="AM32" s="1084"/>
      <c r="AN32" s="101"/>
      <c r="AO32" s="1082"/>
      <c r="AP32" s="1082"/>
      <c r="AQ32" s="1082"/>
      <c r="AR32" s="1082"/>
      <c r="AS32" s="1033"/>
      <c r="AT32" s="1034"/>
      <c r="AU32" s="1034"/>
      <c r="AV32" s="1034"/>
      <c r="AW32" s="1035"/>
      <c r="AX32" s="1036"/>
      <c r="AY32" s="1036"/>
      <c r="AZ32" s="1036"/>
      <c r="BA32" s="1037"/>
    </row>
    <row r="33" spans="1:53" ht="27" customHeight="1" x14ac:dyDescent="0.3">
      <c r="A33" s="1075">
        <v>2</v>
      </c>
      <c r="B33" s="1076"/>
      <c r="C33" s="1038">
        <v>28</v>
      </c>
      <c r="D33" s="1039"/>
      <c r="E33" s="1039"/>
      <c r="F33" s="1040"/>
      <c r="G33" s="1106">
        <v>4</v>
      </c>
      <c r="H33" s="1107"/>
      <c r="I33" s="1108"/>
      <c r="J33" s="1106">
        <v>4</v>
      </c>
      <c r="K33" s="1107"/>
      <c r="L33" s="1107"/>
      <c r="M33" s="1108"/>
      <c r="N33" s="1106">
        <v>2</v>
      </c>
      <c r="O33" s="1107"/>
      <c r="P33" s="1108"/>
      <c r="Q33" s="1109">
        <v>2</v>
      </c>
      <c r="R33" s="1042"/>
      <c r="S33" s="1043"/>
      <c r="T33" s="1106">
        <v>2</v>
      </c>
      <c r="U33" s="1111"/>
      <c r="V33" s="1112"/>
      <c r="W33" s="1038">
        <f>C33+G33+J33+N33+Q33+T33</f>
        <v>42</v>
      </c>
      <c r="X33" s="1044"/>
      <c r="Y33" s="1046"/>
      <c r="Z33" s="94"/>
      <c r="AA33" s="1105" t="s">
        <v>135</v>
      </c>
      <c r="AB33" s="1105"/>
      <c r="AC33" s="1105"/>
      <c r="AD33" s="1105"/>
      <c r="AE33" s="1105"/>
      <c r="AF33" s="1105"/>
      <c r="AG33" s="1105"/>
      <c r="AH33" s="1084">
        <v>4</v>
      </c>
      <c r="AI33" s="1084"/>
      <c r="AJ33" s="1084"/>
      <c r="AK33" s="1084">
        <v>4</v>
      </c>
      <c r="AL33" s="1084"/>
      <c r="AM33" s="1084"/>
      <c r="AN33" s="101"/>
      <c r="AO33" s="1086" t="s">
        <v>40</v>
      </c>
      <c r="AP33" s="1087"/>
      <c r="AQ33" s="1087"/>
      <c r="AR33" s="1088"/>
      <c r="AS33" s="1025" t="s">
        <v>136</v>
      </c>
      <c r="AT33" s="1025"/>
      <c r="AU33" s="1025"/>
      <c r="AV33" s="1025"/>
      <c r="AW33" s="1025"/>
      <c r="AX33" s="1026">
        <v>4</v>
      </c>
      <c r="AY33" s="1026"/>
      <c r="AZ33" s="1026"/>
      <c r="BA33" s="1026"/>
    </row>
    <row r="34" spans="1:53" ht="21.75" customHeight="1" x14ac:dyDescent="0.3">
      <c r="A34" s="1075"/>
      <c r="B34" s="1076"/>
      <c r="C34" s="1038"/>
      <c r="D34" s="1039"/>
      <c r="E34" s="1039"/>
      <c r="F34" s="1040"/>
      <c r="G34" s="1106"/>
      <c r="H34" s="1107"/>
      <c r="I34" s="1108"/>
      <c r="J34" s="1106"/>
      <c r="K34" s="1107"/>
      <c r="L34" s="1107"/>
      <c r="M34" s="1108"/>
      <c r="N34" s="1106"/>
      <c r="O34" s="1107"/>
      <c r="P34" s="1108"/>
      <c r="Q34" s="1041"/>
      <c r="R34" s="1042"/>
      <c r="S34" s="1043"/>
      <c r="T34" s="1106"/>
      <c r="U34" s="1111"/>
      <c r="V34" s="1112"/>
      <c r="W34" s="1038"/>
      <c r="X34" s="1044"/>
      <c r="Y34" s="1046"/>
      <c r="Z34" s="94"/>
      <c r="AA34" s="1105"/>
      <c r="AB34" s="1105"/>
      <c r="AC34" s="1105"/>
      <c r="AD34" s="1105"/>
      <c r="AE34" s="1105"/>
      <c r="AF34" s="1105"/>
      <c r="AG34" s="1105"/>
      <c r="AH34" s="1084"/>
      <c r="AI34" s="1084"/>
      <c r="AJ34" s="1084"/>
      <c r="AK34" s="1084"/>
      <c r="AL34" s="1084"/>
      <c r="AM34" s="1084"/>
      <c r="AN34" s="101"/>
      <c r="AO34" s="1089"/>
      <c r="AP34" s="1090"/>
      <c r="AQ34" s="1090"/>
      <c r="AR34" s="1091"/>
      <c r="AS34" s="1025"/>
      <c r="AT34" s="1025"/>
      <c r="AU34" s="1025"/>
      <c r="AV34" s="1025"/>
      <c r="AW34" s="1025"/>
      <c r="AX34" s="1026"/>
      <c r="AY34" s="1026"/>
      <c r="AZ34" s="1026"/>
      <c r="BA34" s="1026"/>
    </row>
    <row r="35" spans="1:53" ht="25.5" customHeight="1" x14ac:dyDescent="0.3">
      <c r="A35" s="1075"/>
      <c r="B35" s="1076"/>
      <c r="C35" s="1038"/>
      <c r="D35" s="1039"/>
      <c r="E35" s="1039"/>
      <c r="F35" s="1040"/>
      <c r="G35" s="1106"/>
      <c r="H35" s="1107"/>
      <c r="I35" s="1108"/>
      <c r="J35" s="1106"/>
      <c r="K35" s="1107"/>
      <c r="L35" s="1107"/>
      <c r="M35" s="1108"/>
      <c r="N35" s="1106"/>
      <c r="O35" s="1107"/>
      <c r="P35" s="1108"/>
      <c r="Q35" s="1109"/>
      <c r="R35" s="1042"/>
      <c r="S35" s="1043"/>
      <c r="T35" s="1110"/>
      <c r="U35" s="1111"/>
      <c r="V35" s="1112"/>
      <c r="W35" s="1038"/>
      <c r="X35" s="1044"/>
      <c r="Y35" s="1046"/>
      <c r="Z35" s="94"/>
      <c r="AA35" s="1083" t="s">
        <v>43</v>
      </c>
      <c r="AB35" s="1083"/>
      <c r="AC35" s="1083"/>
      <c r="AD35" s="1083"/>
      <c r="AE35" s="1083"/>
      <c r="AF35" s="1083"/>
      <c r="AG35" s="1083"/>
      <c r="AH35" s="1084">
        <v>4</v>
      </c>
      <c r="AI35" s="1084"/>
      <c r="AJ35" s="1084"/>
      <c r="AK35" s="1084">
        <v>2</v>
      </c>
      <c r="AL35" s="1084"/>
      <c r="AM35" s="1084"/>
      <c r="AN35" s="102"/>
      <c r="AO35" s="1089"/>
      <c r="AP35" s="1090"/>
      <c r="AQ35" s="1090"/>
      <c r="AR35" s="1091"/>
      <c r="AS35" s="1025"/>
      <c r="AT35" s="1025"/>
      <c r="AU35" s="1025"/>
      <c r="AV35" s="1025"/>
      <c r="AW35" s="1025"/>
      <c r="AX35" s="1026"/>
      <c r="AY35" s="1026"/>
      <c r="AZ35" s="1026"/>
      <c r="BA35" s="1026"/>
    </row>
    <row r="36" spans="1:53" ht="34.5" customHeight="1" x14ac:dyDescent="0.25">
      <c r="A36" s="1095" t="s">
        <v>22</v>
      </c>
      <c r="B36" s="1096"/>
      <c r="C36" s="1097">
        <f>SUM(C32:F35)</f>
        <v>61</v>
      </c>
      <c r="D36" s="1098"/>
      <c r="E36" s="1098"/>
      <c r="F36" s="1099"/>
      <c r="G36" s="1100">
        <f>SUM(G32:I35)</f>
        <v>8</v>
      </c>
      <c r="H36" s="1101"/>
      <c r="I36" s="1096"/>
      <c r="J36" s="1102">
        <f>SUM(J32:M35)</f>
        <v>4</v>
      </c>
      <c r="K36" s="1103"/>
      <c r="L36" s="1103"/>
      <c r="M36" s="1104"/>
      <c r="N36" s="1102">
        <f>SUM(N32:P35)</f>
        <v>2</v>
      </c>
      <c r="O36" s="1103"/>
      <c r="P36" s="1104"/>
      <c r="Q36" s="1113">
        <f>SUM(Q32:S35)</f>
        <v>2</v>
      </c>
      <c r="R36" s="1114"/>
      <c r="S36" s="1115"/>
      <c r="T36" s="1100">
        <f>SUM(T32:V35)</f>
        <v>17</v>
      </c>
      <c r="U36" s="1116"/>
      <c r="V36" s="1117"/>
      <c r="W36" s="1100">
        <f>SUM(W32:Y35)</f>
        <v>94</v>
      </c>
      <c r="X36" s="1116"/>
      <c r="Y36" s="1117"/>
      <c r="Z36" s="94"/>
      <c r="AA36" s="1083"/>
      <c r="AB36" s="1083"/>
      <c r="AC36" s="1083"/>
      <c r="AD36" s="1083"/>
      <c r="AE36" s="1083"/>
      <c r="AF36" s="1083"/>
      <c r="AG36" s="1083"/>
      <c r="AH36" s="1084"/>
      <c r="AI36" s="1084"/>
      <c r="AJ36" s="1084"/>
      <c r="AK36" s="1084"/>
      <c r="AL36" s="1084"/>
      <c r="AM36" s="1084"/>
      <c r="AN36" s="103"/>
      <c r="AO36" s="1092"/>
      <c r="AP36" s="1093"/>
      <c r="AQ36" s="1093"/>
      <c r="AR36" s="1094"/>
      <c r="AS36" s="1025"/>
      <c r="AT36" s="1025"/>
      <c r="AU36" s="1025"/>
      <c r="AV36" s="1025"/>
      <c r="AW36" s="1025"/>
      <c r="AX36" s="1026"/>
      <c r="AY36" s="1026"/>
      <c r="AZ36" s="1026"/>
      <c r="BA36" s="1026"/>
    </row>
  </sheetData>
  <mergeCells count="101">
    <mergeCell ref="C33:F33"/>
    <mergeCell ref="G33:I33"/>
    <mergeCell ref="J33:M33"/>
    <mergeCell ref="A36:B36"/>
    <mergeCell ref="C36:F36"/>
    <mergeCell ref="G36:I36"/>
    <mergeCell ref="J36:M36"/>
    <mergeCell ref="AA33:AG34"/>
    <mergeCell ref="AH33:AJ34"/>
    <mergeCell ref="AA35:AG36"/>
    <mergeCell ref="J35:M35"/>
    <mergeCell ref="N35:P35"/>
    <mergeCell ref="Q35:S35"/>
    <mergeCell ref="T35:V35"/>
    <mergeCell ref="W35:Y35"/>
    <mergeCell ref="N36:P36"/>
    <mergeCell ref="Q36:S36"/>
    <mergeCell ref="T36:V36"/>
    <mergeCell ref="W36:Y36"/>
    <mergeCell ref="C34:F34"/>
    <mergeCell ref="G34:I34"/>
    <mergeCell ref="J34:M34"/>
    <mergeCell ref="N34:P34"/>
    <mergeCell ref="A35:B35"/>
    <mergeCell ref="C35:F35"/>
    <mergeCell ref="G35:I35"/>
    <mergeCell ref="N33:P33"/>
    <mergeCell ref="A32:B32"/>
    <mergeCell ref="C32:F32"/>
    <mergeCell ref="G32:I32"/>
    <mergeCell ref="J32:M32"/>
    <mergeCell ref="A34:B34"/>
    <mergeCell ref="A25:AU25"/>
    <mergeCell ref="AA27:AM27"/>
    <mergeCell ref="AO27:BA27"/>
    <mergeCell ref="A29:B31"/>
    <mergeCell ref="C29:F31"/>
    <mergeCell ref="AK29:AM31"/>
    <mergeCell ref="AO29:AR32"/>
    <mergeCell ref="AA32:AG32"/>
    <mergeCell ref="AH32:AJ32"/>
    <mergeCell ref="AK32:AM32"/>
    <mergeCell ref="T29:V31"/>
    <mergeCell ref="W29:Y31"/>
    <mergeCell ref="AA29:AG31"/>
    <mergeCell ref="AH29:AJ31"/>
    <mergeCell ref="AK33:AM34"/>
    <mergeCell ref="AO33:AR36"/>
    <mergeCell ref="AK35:AM36"/>
    <mergeCell ref="AH35:AJ36"/>
    <mergeCell ref="A33:B33"/>
    <mergeCell ref="AS33:AW36"/>
    <mergeCell ref="AX33:BA36"/>
    <mergeCell ref="AS29:AW32"/>
    <mergeCell ref="AX29:BA32"/>
    <mergeCell ref="N32:P32"/>
    <mergeCell ref="Q32:S32"/>
    <mergeCell ref="T32:V32"/>
    <mergeCell ref="W32:Y32"/>
    <mergeCell ref="G29:I31"/>
    <mergeCell ref="J29:M31"/>
    <mergeCell ref="N29:P31"/>
    <mergeCell ref="Q29:S31"/>
    <mergeCell ref="Q33:S33"/>
    <mergeCell ref="Q34:S34"/>
    <mergeCell ref="T34:V34"/>
    <mergeCell ref="W34:Y34"/>
    <mergeCell ref="T33:V33"/>
    <mergeCell ref="W33:Y33"/>
    <mergeCell ref="AS17:AW17"/>
    <mergeCell ref="P11:AM11"/>
    <mergeCell ref="A15:BA15"/>
    <mergeCell ref="P5:AM5"/>
    <mergeCell ref="A6:O6"/>
    <mergeCell ref="AO6:BA6"/>
    <mergeCell ref="A7:O7"/>
    <mergeCell ref="P7:AL7"/>
    <mergeCell ref="AN7:BA7"/>
    <mergeCell ref="A17:A18"/>
    <mergeCell ref="B17:E17"/>
    <mergeCell ref="F17:I17"/>
    <mergeCell ref="J17:M17"/>
    <mergeCell ref="AX17:BA17"/>
    <mergeCell ref="X17:AA17"/>
    <mergeCell ref="AB17:AE17"/>
    <mergeCell ref="AF17:AI17"/>
    <mergeCell ref="AJ17:AN17"/>
    <mergeCell ref="AO17:AR17"/>
    <mergeCell ref="N17:R17"/>
    <mergeCell ref="S17:W17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honeticPr fontId="7" type="noConversion"/>
  <pageMargins left="0.75" right="0.75" top="1" bottom="1" header="0.5" footer="0.5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35"/>
  <sheetViews>
    <sheetView view="pageBreakPreview" zoomScale="75" zoomScaleNormal="50" workbookViewId="0">
      <selection activeCell="Q23" sqref="Q23:S25"/>
    </sheetView>
  </sheetViews>
  <sheetFormatPr defaultColWidth="3.28515625" defaultRowHeight="15.75" x14ac:dyDescent="0.25"/>
  <cols>
    <col min="1" max="3" width="4.28515625" style="492" customWidth="1"/>
    <col min="4" max="4" width="5.42578125" style="492" customWidth="1"/>
    <col min="5" max="10" width="4.28515625" style="492" customWidth="1"/>
    <col min="11" max="11" width="5.42578125" style="492" customWidth="1"/>
    <col min="12" max="12" width="5.140625" style="492" customWidth="1"/>
    <col min="13" max="13" width="6.42578125" style="492" customWidth="1"/>
    <col min="14" max="53" width="4.28515625" style="492" customWidth="1"/>
    <col min="54" max="16384" width="3.28515625" style="492"/>
  </cols>
  <sheetData>
    <row r="1" spans="1:54" ht="26.25" x14ac:dyDescent="0.4">
      <c r="A1" s="1220" t="s">
        <v>84</v>
      </c>
      <c r="B1" s="1220"/>
      <c r="C1" s="1220"/>
      <c r="D1" s="1220"/>
      <c r="E1" s="1220"/>
      <c r="F1" s="1220"/>
      <c r="G1" s="1220"/>
      <c r="H1" s="1220"/>
      <c r="I1" s="1220"/>
      <c r="J1" s="1220"/>
      <c r="K1" s="1220"/>
      <c r="L1" s="1220"/>
      <c r="M1" s="1220"/>
      <c r="N1" s="1220"/>
      <c r="O1" s="1220"/>
      <c r="P1" s="1078" t="s">
        <v>85</v>
      </c>
      <c r="Q1" s="1078"/>
      <c r="R1" s="1078"/>
      <c r="S1" s="1078"/>
      <c r="T1" s="1078"/>
      <c r="U1" s="1078"/>
      <c r="V1" s="1078"/>
      <c r="W1" s="1078"/>
      <c r="X1" s="1078"/>
      <c r="Y1" s="1078"/>
      <c r="Z1" s="1078"/>
      <c r="AA1" s="1078"/>
      <c r="AB1" s="1078"/>
      <c r="AC1" s="1078"/>
      <c r="AD1" s="1078"/>
      <c r="AE1" s="1078"/>
      <c r="AF1" s="1078"/>
      <c r="AG1" s="1078"/>
      <c r="AH1" s="1078"/>
      <c r="AI1" s="1078"/>
      <c r="AJ1" s="1078"/>
      <c r="AK1" s="1078"/>
      <c r="AL1" s="1078"/>
      <c r="AM1" s="1078"/>
      <c r="AN1" s="1078"/>
      <c r="AO1" s="1226"/>
      <c r="AP1" s="1226"/>
      <c r="AQ1" s="1226"/>
      <c r="AR1" s="1226"/>
      <c r="AS1" s="1226"/>
      <c r="AT1" s="1226"/>
      <c r="AU1" s="1226"/>
      <c r="AV1" s="1226"/>
      <c r="AW1" s="1226"/>
      <c r="AX1" s="1226"/>
      <c r="AY1" s="1226"/>
      <c r="AZ1" s="1226"/>
      <c r="BA1" s="1226"/>
    </row>
    <row r="2" spans="1:54" ht="26.25" x14ac:dyDescent="0.4">
      <c r="A2" s="1220" t="s">
        <v>86</v>
      </c>
      <c r="B2" s="1220"/>
      <c r="C2" s="1220"/>
      <c r="D2" s="1220"/>
      <c r="E2" s="1220"/>
      <c r="F2" s="1220"/>
      <c r="G2" s="1220"/>
      <c r="H2" s="1220"/>
      <c r="I2" s="1220"/>
      <c r="J2" s="1220"/>
      <c r="K2" s="1220"/>
      <c r="L2" s="1220"/>
      <c r="M2" s="1220"/>
      <c r="N2" s="1220"/>
      <c r="O2" s="1220"/>
      <c r="P2" s="1228" t="s">
        <v>88</v>
      </c>
      <c r="Q2" s="1228"/>
      <c r="R2" s="1228"/>
      <c r="S2" s="1228"/>
      <c r="T2" s="1228"/>
      <c r="U2" s="1228"/>
      <c r="V2" s="1228"/>
      <c r="W2" s="1228"/>
      <c r="X2" s="1228"/>
      <c r="Y2" s="1228"/>
      <c r="Z2" s="1228"/>
      <c r="AA2" s="1228"/>
      <c r="AB2" s="1228"/>
      <c r="AC2" s="1228"/>
      <c r="AD2" s="1228"/>
      <c r="AE2" s="1228"/>
      <c r="AF2" s="1228"/>
      <c r="AG2" s="1228"/>
      <c r="AH2" s="1228"/>
      <c r="AI2" s="1228"/>
      <c r="AJ2" s="1228"/>
      <c r="AK2" s="1228"/>
      <c r="AL2" s="1228"/>
      <c r="AM2" s="1228"/>
      <c r="AN2" s="1228"/>
      <c r="AO2" s="1232"/>
      <c r="AP2" s="1232"/>
      <c r="AQ2" s="1232"/>
      <c r="AR2" s="1232"/>
      <c r="AS2" s="1232"/>
      <c r="AT2" s="1232"/>
      <c r="AU2" s="1232"/>
      <c r="AV2" s="1232"/>
      <c r="AW2" s="1232"/>
      <c r="AX2" s="1232"/>
      <c r="AY2" s="1232"/>
      <c r="AZ2" s="1232"/>
      <c r="BA2" s="1232"/>
    </row>
    <row r="3" spans="1:54" ht="26.25" x14ac:dyDescent="0.4">
      <c r="A3" s="1220" t="s">
        <v>87</v>
      </c>
      <c r="B3" s="1220"/>
      <c r="C3" s="1220"/>
      <c r="D3" s="1220"/>
      <c r="E3" s="1220"/>
      <c r="F3" s="1220"/>
      <c r="G3" s="1220"/>
      <c r="H3" s="1220"/>
      <c r="I3" s="1220"/>
      <c r="J3" s="1220"/>
      <c r="K3" s="1220"/>
      <c r="L3" s="1220"/>
      <c r="M3" s="1220"/>
      <c r="N3" s="1220"/>
      <c r="O3" s="1220"/>
      <c r="P3" s="1228"/>
      <c r="Q3" s="1228"/>
      <c r="R3" s="1228"/>
      <c r="S3" s="1228"/>
      <c r="T3" s="1228"/>
      <c r="U3" s="1228"/>
      <c r="V3" s="1228"/>
      <c r="W3" s="1228"/>
      <c r="X3" s="1228"/>
      <c r="Y3" s="1228"/>
      <c r="Z3" s="1228"/>
      <c r="AA3" s="1228"/>
      <c r="AB3" s="1228"/>
      <c r="AC3" s="1228"/>
      <c r="AD3" s="1228"/>
      <c r="AE3" s="1228"/>
      <c r="AF3" s="1228"/>
      <c r="AG3" s="1228"/>
      <c r="AH3" s="1228"/>
      <c r="AI3" s="1228"/>
      <c r="AJ3" s="1228"/>
      <c r="AK3" s="1228"/>
      <c r="AL3" s="1228"/>
      <c r="AM3" s="1228"/>
      <c r="AN3" s="1228"/>
      <c r="AO3" s="1229"/>
      <c r="AP3" s="1229"/>
      <c r="AQ3" s="1229"/>
      <c r="AR3" s="1229"/>
      <c r="AS3" s="1229"/>
      <c r="AT3" s="1229"/>
      <c r="AU3" s="1229"/>
      <c r="AV3" s="1229"/>
      <c r="AW3" s="1229"/>
      <c r="AX3" s="1229"/>
      <c r="AY3" s="1229"/>
      <c r="AZ3" s="1229"/>
      <c r="BA3" s="1229"/>
    </row>
    <row r="4" spans="1:54" ht="23.25" customHeight="1" x14ac:dyDescent="0.4">
      <c r="A4" s="1230" t="s">
        <v>526</v>
      </c>
      <c r="B4" s="1220"/>
      <c r="C4" s="1220"/>
      <c r="D4" s="1220"/>
      <c r="E4" s="1220"/>
      <c r="F4" s="1220"/>
      <c r="G4" s="1220"/>
      <c r="H4" s="1220"/>
      <c r="I4" s="1220"/>
      <c r="J4" s="1220"/>
      <c r="K4" s="1220"/>
      <c r="L4" s="1220"/>
      <c r="M4" s="1220"/>
      <c r="N4" s="1220"/>
      <c r="O4" s="1220"/>
      <c r="P4" s="1231" t="s">
        <v>90</v>
      </c>
      <c r="Q4" s="1231"/>
      <c r="R4" s="1231"/>
      <c r="S4" s="1231"/>
      <c r="T4" s="1231"/>
      <c r="U4" s="1231"/>
      <c r="V4" s="1231"/>
      <c r="W4" s="1231"/>
      <c r="X4" s="1231"/>
      <c r="Y4" s="1231"/>
      <c r="Z4" s="1231"/>
      <c r="AA4" s="1231"/>
      <c r="AB4" s="1231"/>
      <c r="AC4" s="1231"/>
      <c r="AD4" s="1231"/>
      <c r="AE4" s="1231"/>
      <c r="AF4" s="1231"/>
      <c r="AG4" s="1231"/>
      <c r="AH4" s="1231"/>
      <c r="AI4" s="1231"/>
      <c r="AJ4" s="1231"/>
      <c r="AK4" s="1231"/>
      <c r="AL4" s="1231"/>
      <c r="AM4" s="1231"/>
      <c r="AN4" s="1231"/>
      <c r="AO4" s="1222" t="s">
        <v>584</v>
      </c>
      <c r="AP4" s="1222"/>
      <c r="AQ4" s="1222"/>
      <c r="AR4" s="1222"/>
      <c r="AS4" s="1222"/>
      <c r="AT4" s="1222"/>
      <c r="AU4" s="1222"/>
      <c r="AV4" s="1222"/>
      <c r="AW4" s="1222"/>
      <c r="AX4" s="1222"/>
      <c r="AY4" s="1222"/>
      <c r="AZ4" s="1222"/>
      <c r="BA4" s="1222"/>
    </row>
    <row r="5" spans="1:54" ht="18.75" customHeight="1" x14ac:dyDescent="0.4">
      <c r="A5" s="580"/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1227" t="s">
        <v>478</v>
      </c>
      <c r="Q5" s="1227"/>
      <c r="R5" s="1227"/>
      <c r="S5" s="1227"/>
      <c r="T5" s="1227"/>
      <c r="U5" s="1227"/>
      <c r="V5" s="1227"/>
      <c r="W5" s="1227"/>
      <c r="X5" s="1227"/>
      <c r="Y5" s="1227"/>
      <c r="Z5" s="1227"/>
      <c r="AA5" s="1227"/>
      <c r="AB5" s="1227"/>
      <c r="AC5" s="1227"/>
      <c r="AD5" s="1227"/>
      <c r="AE5" s="1227"/>
      <c r="AF5" s="1227"/>
      <c r="AG5" s="1227"/>
      <c r="AH5" s="1227"/>
      <c r="AI5" s="1227"/>
      <c r="AJ5" s="1227"/>
      <c r="AK5" s="1227"/>
      <c r="AL5" s="1227"/>
      <c r="AM5" s="1227"/>
      <c r="AN5" s="1227"/>
      <c r="AO5" s="1222"/>
      <c r="AP5" s="1222"/>
      <c r="AQ5" s="1222"/>
      <c r="AR5" s="1222"/>
      <c r="AS5" s="1222"/>
      <c r="AT5" s="1222"/>
      <c r="AU5" s="1222"/>
      <c r="AV5" s="1222"/>
      <c r="AW5" s="1222"/>
      <c r="AX5" s="1222"/>
      <c r="AY5" s="1222"/>
      <c r="AZ5" s="1222"/>
      <c r="BA5" s="1222"/>
    </row>
    <row r="6" spans="1:54" s="493" customFormat="1" ht="26.25" x14ac:dyDescent="0.4">
      <c r="A6" s="1220" t="s">
        <v>91</v>
      </c>
      <c r="B6" s="1220"/>
      <c r="C6" s="1220"/>
      <c r="D6" s="1220"/>
      <c r="E6" s="1220"/>
      <c r="F6" s="1220"/>
      <c r="G6" s="1220"/>
      <c r="H6" s="1220"/>
      <c r="I6" s="1220"/>
      <c r="J6" s="1220"/>
      <c r="K6" s="1220"/>
      <c r="L6" s="1220"/>
      <c r="M6" s="1220"/>
      <c r="N6" s="1220"/>
      <c r="O6" s="1220"/>
      <c r="P6" s="1221" t="s">
        <v>490</v>
      </c>
      <c r="Q6" s="1221"/>
      <c r="R6" s="1221"/>
      <c r="S6" s="1221"/>
      <c r="T6" s="1221"/>
      <c r="U6" s="1221"/>
      <c r="V6" s="1221"/>
      <c r="W6" s="1221"/>
      <c r="X6" s="1221"/>
      <c r="Y6" s="1221"/>
      <c r="Z6" s="1221"/>
      <c r="AA6" s="1221"/>
      <c r="AB6" s="1221"/>
      <c r="AC6" s="1221"/>
      <c r="AD6" s="1221"/>
      <c r="AE6" s="1221"/>
      <c r="AF6" s="1221"/>
      <c r="AG6" s="1221"/>
      <c r="AH6" s="1221"/>
      <c r="AI6" s="1221"/>
      <c r="AJ6" s="1221"/>
      <c r="AK6" s="1221"/>
      <c r="AL6" s="1221"/>
      <c r="AM6" s="1221"/>
      <c r="AN6" s="1221"/>
      <c r="AO6" s="1222" t="s">
        <v>479</v>
      </c>
      <c r="AP6" s="1223"/>
      <c r="AQ6" s="1223"/>
      <c r="AR6" s="1223"/>
      <c r="AS6" s="1223"/>
      <c r="AT6" s="1223"/>
      <c r="AU6" s="1223"/>
      <c r="AV6" s="1223"/>
      <c r="AW6" s="1223"/>
      <c r="AX6" s="1223"/>
      <c r="AY6" s="1223"/>
      <c r="AZ6" s="1223"/>
      <c r="BA6" s="1223"/>
    </row>
    <row r="7" spans="1:54" s="493" customFormat="1" ht="18.75" customHeight="1" x14ac:dyDescent="0.4">
      <c r="A7" s="1220" t="s">
        <v>92</v>
      </c>
      <c r="B7" s="1220"/>
      <c r="C7" s="1220"/>
      <c r="D7" s="1220"/>
      <c r="E7" s="1220"/>
      <c r="F7" s="1220"/>
      <c r="G7" s="1220"/>
      <c r="H7" s="1220"/>
      <c r="I7" s="1220"/>
      <c r="J7" s="1220"/>
      <c r="K7" s="1220"/>
      <c r="L7" s="1220"/>
      <c r="M7" s="1220"/>
      <c r="N7" s="1220"/>
      <c r="O7" s="1220"/>
      <c r="P7" s="1224" t="s">
        <v>504</v>
      </c>
      <c r="Q7" s="1225"/>
      <c r="R7" s="1225"/>
      <c r="S7" s="1225"/>
      <c r="T7" s="1225"/>
      <c r="U7" s="1225"/>
      <c r="V7" s="1225"/>
      <c r="W7" s="1225"/>
      <c r="X7" s="1225"/>
      <c r="Y7" s="1225"/>
      <c r="Z7" s="1225"/>
      <c r="AA7" s="1225"/>
      <c r="AB7" s="1225"/>
      <c r="AC7" s="1225"/>
      <c r="AD7" s="1225"/>
      <c r="AE7" s="1225"/>
      <c r="AF7" s="1225"/>
      <c r="AG7" s="1225"/>
      <c r="AH7" s="1225"/>
      <c r="AI7" s="1225"/>
      <c r="AJ7" s="1225"/>
      <c r="AK7" s="1225"/>
      <c r="AL7" s="1225"/>
      <c r="AM7" s="1225"/>
      <c r="AN7" s="1225"/>
      <c r="AO7" s="1222" t="s">
        <v>96</v>
      </c>
      <c r="AP7" s="1222"/>
      <c r="AQ7" s="1222"/>
      <c r="AR7" s="1222"/>
      <c r="AS7" s="1222"/>
      <c r="AT7" s="1222"/>
      <c r="AU7" s="1222"/>
      <c r="AV7" s="1222"/>
      <c r="AW7" s="1222"/>
      <c r="AX7" s="1222"/>
      <c r="AY7" s="1222"/>
      <c r="AZ7" s="1222"/>
      <c r="BA7" s="1222"/>
      <c r="BB7" s="494"/>
    </row>
    <row r="8" spans="1:54" s="493" customFormat="1" ht="18.75" customHeight="1" x14ac:dyDescent="0.3">
      <c r="A8" s="1226"/>
      <c r="B8" s="1226"/>
      <c r="C8" s="1226"/>
      <c r="D8" s="1226"/>
      <c r="E8" s="1226"/>
      <c r="F8" s="1226"/>
      <c r="G8" s="1226"/>
      <c r="H8" s="1226"/>
      <c r="I8" s="1226"/>
      <c r="J8" s="1226"/>
      <c r="K8" s="1226"/>
      <c r="L8" s="1226"/>
      <c r="M8" s="1226"/>
      <c r="N8" s="1226"/>
      <c r="O8" s="1226"/>
      <c r="P8" s="1224" t="s">
        <v>491</v>
      </c>
      <c r="Q8" s="1224"/>
      <c r="R8" s="1224"/>
      <c r="S8" s="1224"/>
      <c r="T8" s="1224"/>
      <c r="U8" s="1224"/>
      <c r="V8" s="1224"/>
      <c r="W8" s="1224"/>
      <c r="X8" s="1224"/>
      <c r="Y8" s="1224"/>
      <c r="Z8" s="1224"/>
      <c r="AA8" s="1224"/>
      <c r="AB8" s="1224"/>
      <c r="AC8" s="1224"/>
      <c r="AD8" s="1224"/>
      <c r="AE8" s="1224"/>
      <c r="AF8" s="1224"/>
      <c r="AG8" s="1224"/>
      <c r="AH8" s="1224"/>
      <c r="AI8" s="1224"/>
      <c r="AJ8" s="1224"/>
      <c r="AK8" s="1224"/>
      <c r="AL8" s="1224"/>
      <c r="AM8" s="1224"/>
      <c r="AN8" s="1224"/>
      <c r="AO8" s="1222"/>
      <c r="AP8" s="1222"/>
      <c r="AQ8" s="1222"/>
      <c r="AR8" s="1222"/>
      <c r="AS8" s="1222"/>
      <c r="AT8" s="1222"/>
      <c r="AU8" s="1222"/>
      <c r="AV8" s="1222"/>
      <c r="AW8" s="1222"/>
      <c r="AX8" s="1222"/>
      <c r="AY8" s="1222"/>
      <c r="AZ8" s="1222"/>
      <c r="BA8" s="1222"/>
      <c r="BB8" s="494"/>
    </row>
    <row r="9" spans="1:54" s="493" customFormat="1" ht="18.75" customHeight="1" x14ac:dyDescent="0.3">
      <c r="P9" s="1227" t="s">
        <v>492</v>
      </c>
      <c r="Q9" s="1227"/>
      <c r="R9" s="1227"/>
      <c r="S9" s="1227"/>
      <c r="T9" s="1227"/>
      <c r="U9" s="1227"/>
      <c r="V9" s="1227"/>
      <c r="W9" s="1227"/>
      <c r="X9" s="1227"/>
      <c r="Y9" s="1227"/>
      <c r="Z9" s="1227"/>
      <c r="AA9" s="1227"/>
      <c r="AB9" s="1227"/>
      <c r="AC9" s="1227"/>
      <c r="AD9" s="1227"/>
      <c r="AE9" s="1227"/>
      <c r="AF9" s="1227"/>
      <c r="AG9" s="1227"/>
      <c r="AH9" s="1227"/>
      <c r="AI9" s="1227"/>
      <c r="AJ9" s="1227"/>
      <c r="AK9" s="1227"/>
      <c r="AL9" s="1227"/>
      <c r="AM9" s="1227"/>
      <c r="AN9" s="1227"/>
      <c r="AO9" s="1222"/>
      <c r="AP9" s="1222"/>
      <c r="AQ9" s="1222"/>
      <c r="AR9" s="1222"/>
      <c r="AS9" s="1222"/>
      <c r="AT9" s="1222"/>
      <c r="AU9" s="1222"/>
      <c r="AV9" s="1222"/>
      <c r="AW9" s="1222"/>
      <c r="AX9" s="1222"/>
      <c r="AY9" s="1222"/>
      <c r="AZ9" s="1222"/>
      <c r="BA9" s="1222"/>
      <c r="BB9" s="494"/>
    </row>
    <row r="10" spans="1:54" s="493" customFormat="1" ht="18.75" customHeight="1" x14ac:dyDescent="0.3">
      <c r="AO10" s="494"/>
      <c r="AP10" s="494"/>
      <c r="AQ10" s="494"/>
      <c r="AR10" s="494"/>
      <c r="AS10" s="494"/>
      <c r="AT10" s="494"/>
      <c r="AU10" s="494"/>
      <c r="AV10" s="494"/>
      <c r="AW10" s="494"/>
      <c r="AX10" s="494"/>
      <c r="AY10" s="494"/>
      <c r="AZ10" s="494"/>
      <c r="BA10" s="494"/>
    </row>
    <row r="11" spans="1:54" s="493" customFormat="1" ht="23.25" thickBot="1" x14ac:dyDescent="0.35">
      <c r="A11" s="1213" t="s">
        <v>527</v>
      </c>
      <c r="B11" s="1213"/>
      <c r="C11" s="1213"/>
      <c r="D11" s="1213"/>
      <c r="E11" s="1213"/>
      <c r="F11" s="1213"/>
      <c r="G11" s="1213"/>
      <c r="H11" s="1213"/>
      <c r="I11" s="1213"/>
      <c r="J11" s="1213"/>
      <c r="K11" s="1213"/>
      <c r="L11" s="1213"/>
      <c r="M11" s="1213"/>
      <c r="N11" s="1213"/>
      <c r="O11" s="1213"/>
      <c r="P11" s="1213"/>
      <c r="Q11" s="1213"/>
      <c r="R11" s="1213"/>
      <c r="S11" s="1213"/>
      <c r="T11" s="1213"/>
      <c r="U11" s="1213"/>
      <c r="V11" s="1213"/>
      <c r="W11" s="1213"/>
      <c r="X11" s="1213"/>
      <c r="Y11" s="1213"/>
      <c r="Z11" s="1213"/>
      <c r="AA11" s="1213"/>
      <c r="AB11" s="1213"/>
      <c r="AC11" s="1213"/>
      <c r="AD11" s="1213"/>
      <c r="AE11" s="1213"/>
      <c r="AF11" s="1213"/>
      <c r="AG11" s="1213"/>
      <c r="AH11" s="1213"/>
      <c r="AI11" s="1213"/>
      <c r="AJ11" s="1213"/>
      <c r="AK11" s="1213"/>
      <c r="AL11" s="1213"/>
      <c r="AM11" s="1213"/>
      <c r="AN11" s="1213"/>
      <c r="AO11" s="1213"/>
      <c r="AP11" s="1213"/>
      <c r="AQ11" s="1213"/>
      <c r="AR11" s="1213"/>
      <c r="AS11" s="1213"/>
      <c r="AT11" s="1213"/>
      <c r="AU11" s="1213"/>
      <c r="AV11" s="1213"/>
      <c r="AW11" s="1213"/>
      <c r="AX11" s="1213"/>
      <c r="AY11" s="1213"/>
      <c r="AZ11" s="1213"/>
      <c r="BA11" s="1213"/>
    </row>
    <row r="12" spans="1:54" s="493" customFormat="1" ht="18.75" customHeight="1" x14ac:dyDescent="0.3">
      <c r="A12" s="1214" t="s">
        <v>99</v>
      </c>
      <c r="B12" s="1202" t="s">
        <v>100</v>
      </c>
      <c r="C12" s="1202"/>
      <c r="D12" s="1202"/>
      <c r="E12" s="1202"/>
      <c r="F12" s="1202" t="s">
        <v>101</v>
      </c>
      <c r="G12" s="1202"/>
      <c r="H12" s="1202"/>
      <c r="I12" s="1202"/>
      <c r="J12" s="1216" t="s">
        <v>102</v>
      </c>
      <c r="K12" s="1217"/>
      <c r="L12" s="1217"/>
      <c r="M12" s="1217"/>
      <c r="N12" s="1217"/>
      <c r="O12" s="1218" t="s">
        <v>103</v>
      </c>
      <c r="P12" s="1217"/>
      <c r="Q12" s="1217"/>
      <c r="R12" s="1219"/>
      <c r="S12" s="1199" t="s">
        <v>104</v>
      </c>
      <c r="T12" s="1203"/>
      <c r="U12" s="1203"/>
      <c r="V12" s="1203"/>
      <c r="W12" s="1201"/>
      <c r="X12" s="1202" t="s">
        <v>105</v>
      </c>
      <c r="Y12" s="1202"/>
      <c r="Z12" s="1202"/>
      <c r="AA12" s="1202"/>
      <c r="AB12" s="1199" t="s">
        <v>106</v>
      </c>
      <c r="AC12" s="1200"/>
      <c r="AD12" s="1200"/>
      <c r="AE12" s="1201"/>
      <c r="AF12" s="1199" t="s">
        <v>107</v>
      </c>
      <c r="AG12" s="1200"/>
      <c r="AH12" s="1200"/>
      <c r="AI12" s="1201"/>
      <c r="AJ12" s="1199" t="s">
        <v>108</v>
      </c>
      <c r="AK12" s="1200"/>
      <c r="AL12" s="1200"/>
      <c r="AM12" s="1200"/>
      <c r="AN12" s="1201"/>
      <c r="AO12" s="1202" t="s">
        <v>109</v>
      </c>
      <c r="AP12" s="1202"/>
      <c r="AQ12" s="1202"/>
      <c r="AR12" s="1202"/>
      <c r="AS12" s="1199" t="s">
        <v>110</v>
      </c>
      <c r="AT12" s="1203"/>
      <c r="AU12" s="1203"/>
      <c r="AV12" s="1203"/>
      <c r="AW12" s="1201"/>
      <c r="AX12" s="1203" t="s">
        <v>111</v>
      </c>
      <c r="AY12" s="1200"/>
      <c r="AZ12" s="1200"/>
      <c r="BA12" s="1204"/>
    </row>
    <row r="13" spans="1:54" x14ac:dyDescent="0.25">
      <c r="A13" s="1215"/>
      <c r="B13" s="495">
        <v>1</v>
      </c>
      <c r="C13" s="495">
        <v>2</v>
      </c>
      <c r="D13" s="495">
        <v>3</v>
      </c>
      <c r="E13" s="495">
        <v>4</v>
      </c>
      <c r="F13" s="495">
        <v>5</v>
      </c>
      <c r="G13" s="495">
        <v>6</v>
      </c>
      <c r="H13" s="495">
        <v>7</v>
      </c>
      <c r="I13" s="495">
        <v>8</v>
      </c>
      <c r="J13" s="495">
        <v>9</v>
      </c>
      <c r="K13" s="495">
        <v>10</v>
      </c>
      <c r="L13" s="495">
        <v>11</v>
      </c>
      <c r="M13" s="495">
        <v>12</v>
      </c>
      <c r="N13" s="495">
        <v>13</v>
      </c>
      <c r="O13" s="495">
        <v>14</v>
      </c>
      <c r="P13" s="495">
        <v>15</v>
      </c>
      <c r="Q13" s="495">
        <v>16</v>
      </c>
      <c r="R13" s="495">
        <v>17</v>
      </c>
      <c r="S13" s="495">
        <v>18</v>
      </c>
      <c r="T13" s="495">
        <v>19</v>
      </c>
      <c r="U13" s="495">
        <v>20</v>
      </c>
      <c r="V13" s="495">
        <v>21</v>
      </c>
      <c r="W13" s="495">
        <v>22</v>
      </c>
      <c r="X13" s="495">
        <v>23</v>
      </c>
      <c r="Y13" s="495">
        <v>24</v>
      </c>
      <c r="Z13" s="495">
        <v>25</v>
      </c>
      <c r="AA13" s="495">
        <v>26</v>
      </c>
      <c r="AB13" s="495">
        <v>27</v>
      </c>
      <c r="AC13" s="495">
        <v>28</v>
      </c>
      <c r="AD13" s="495">
        <v>29</v>
      </c>
      <c r="AE13" s="495">
        <v>30</v>
      </c>
      <c r="AF13" s="495">
        <v>31</v>
      </c>
      <c r="AG13" s="495">
        <v>32</v>
      </c>
      <c r="AH13" s="495">
        <v>33</v>
      </c>
      <c r="AI13" s="495">
        <v>34</v>
      </c>
      <c r="AJ13" s="495">
        <v>35</v>
      </c>
      <c r="AK13" s="495">
        <v>36</v>
      </c>
      <c r="AL13" s="495">
        <v>37</v>
      </c>
      <c r="AM13" s="495">
        <v>38</v>
      </c>
      <c r="AN13" s="495">
        <v>39</v>
      </c>
      <c r="AO13" s="495">
        <v>40</v>
      </c>
      <c r="AP13" s="495">
        <v>41</v>
      </c>
      <c r="AQ13" s="495">
        <v>42</v>
      </c>
      <c r="AR13" s="495">
        <v>43</v>
      </c>
      <c r="AS13" s="495">
        <v>44</v>
      </c>
      <c r="AT13" s="495">
        <v>45</v>
      </c>
      <c r="AU13" s="495">
        <v>46</v>
      </c>
      <c r="AV13" s="495">
        <v>47</v>
      </c>
      <c r="AW13" s="495">
        <v>48</v>
      </c>
      <c r="AX13" s="495">
        <v>49</v>
      </c>
      <c r="AY13" s="495">
        <v>50</v>
      </c>
      <c r="AZ13" s="495">
        <v>51</v>
      </c>
      <c r="BA13" s="586">
        <v>52</v>
      </c>
    </row>
    <row r="14" spans="1:54" ht="18" customHeight="1" x14ac:dyDescent="0.25">
      <c r="A14" s="587" t="s">
        <v>480</v>
      </c>
      <c r="B14" s="496" t="s">
        <v>305</v>
      </c>
      <c r="C14" s="497" t="s">
        <v>481</v>
      </c>
      <c r="D14" s="498" t="s">
        <v>481</v>
      </c>
      <c r="E14" s="497" t="s">
        <v>481</v>
      </c>
      <c r="F14" s="498" t="s">
        <v>481</v>
      </c>
      <c r="G14" s="497" t="s">
        <v>481</v>
      </c>
      <c r="H14" s="498" t="s">
        <v>481</v>
      </c>
      <c r="I14" s="497" t="s">
        <v>481</v>
      </c>
      <c r="J14" s="498" t="s">
        <v>481</v>
      </c>
      <c r="K14" s="497" t="s">
        <v>481</v>
      </c>
      <c r="L14" s="498" t="s">
        <v>481</v>
      </c>
      <c r="M14" s="497" t="s">
        <v>481</v>
      </c>
      <c r="N14" s="498" t="s">
        <v>481</v>
      </c>
      <c r="O14" s="497" t="s">
        <v>481</v>
      </c>
      <c r="P14" s="498" t="s">
        <v>481</v>
      </c>
      <c r="Q14" s="499" t="s">
        <v>113</v>
      </c>
      <c r="R14" s="499" t="s">
        <v>305</v>
      </c>
      <c r="S14" s="499" t="s">
        <v>114</v>
      </c>
      <c r="T14" s="499" t="s">
        <v>114</v>
      </c>
      <c r="U14" s="498" t="s">
        <v>481</v>
      </c>
      <c r="V14" s="497" t="s">
        <v>481</v>
      </c>
      <c r="W14" s="498" t="s">
        <v>481</v>
      </c>
      <c r="X14" s="497" t="s">
        <v>481</v>
      </c>
      <c r="Y14" s="498" t="s">
        <v>481</v>
      </c>
      <c r="Z14" s="498" t="s">
        <v>481</v>
      </c>
      <c r="AA14" s="497" t="s">
        <v>481</v>
      </c>
      <c r="AB14" s="498" t="s">
        <v>481</v>
      </c>
      <c r="AC14" s="497" t="s">
        <v>481</v>
      </c>
      <c r="AD14" s="498" t="s">
        <v>481</v>
      </c>
      <c r="AE14" s="498" t="s">
        <v>481</v>
      </c>
      <c r="AF14" s="497" t="s">
        <v>481</v>
      </c>
      <c r="AG14" s="498" t="s">
        <v>481</v>
      </c>
      <c r="AH14" s="497" t="s">
        <v>481</v>
      </c>
      <c r="AI14" s="498" t="s">
        <v>481</v>
      </c>
      <c r="AJ14" s="498" t="s">
        <v>481</v>
      </c>
      <c r="AK14" s="497" t="s">
        <v>481</v>
      </c>
      <c r="AL14" s="498" t="s">
        <v>481</v>
      </c>
      <c r="AM14" s="497" t="s">
        <v>481</v>
      </c>
      <c r="AN14" s="498" t="s">
        <v>481</v>
      </c>
      <c r="AO14" s="497" t="s">
        <v>481</v>
      </c>
      <c r="AP14" s="498" t="s">
        <v>481</v>
      </c>
      <c r="AQ14" s="499" t="s">
        <v>113</v>
      </c>
      <c r="AR14" s="499" t="s">
        <v>114</v>
      </c>
      <c r="AS14" s="499" t="s">
        <v>114</v>
      </c>
      <c r="AT14" s="499" t="s">
        <v>114</v>
      </c>
      <c r="AU14" s="499" t="s">
        <v>114</v>
      </c>
      <c r="AV14" s="499" t="s">
        <v>114</v>
      </c>
      <c r="AW14" s="499" t="s">
        <v>114</v>
      </c>
      <c r="AX14" s="499" t="s">
        <v>114</v>
      </c>
      <c r="AY14" s="499" t="s">
        <v>114</v>
      </c>
      <c r="AZ14" s="499" t="s">
        <v>114</v>
      </c>
      <c r="BA14" s="588" t="s">
        <v>114</v>
      </c>
    </row>
    <row r="15" spans="1:54" ht="18" customHeight="1" x14ac:dyDescent="0.25">
      <c r="A15" s="587" t="s">
        <v>482</v>
      </c>
      <c r="B15" s="496" t="s">
        <v>305</v>
      </c>
      <c r="C15" s="497" t="s">
        <v>481</v>
      </c>
      <c r="D15" s="498" t="s">
        <v>481</v>
      </c>
      <c r="E15" s="497" t="s">
        <v>481</v>
      </c>
      <c r="F15" s="498" t="s">
        <v>481</v>
      </c>
      <c r="G15" s="497" t="s">
        <v>481</v>
      </c>
      <c r="H15" s="498" t="s">
        <v>481</v>
      </c>
      <c r="I15" s="497" t="s">
        <v>481</v>
      </c>
      <c r="J15" s="498" t="s">
        <v>481</v>
      </c>
      <c r="K15" s="497" t="s">
        <v>481</v>
      </c>
      <c r="L15" s="498" t="s">
        <v>481</v>
      </c>
      <c r="M15" s="497" t="s">
        <v>481</v>
      </c>
      <c r="N15" s="498" t="s">
        <v>481</v>
      </c>
      <c r="O15" s="497" t="s">
        <v>481</v>
      </c>
      <c r="P15" s="498" t="s">
        <v>481</v>
      </c>
      <c r="Q15" s="499" t="s">
        <v>113</v>
      </c>
      <c r="R15" s="499" t="s">
        <v>305</v>
      </c>
      <c r="S15" s="499" t="s">
        <v>114</v>
      </c>
      <c r="T15" s="499" t="s">
        <v>114</v>
      </c>
      <c r="U15" s="497" t="s">
        <v>481</v>
      </c>
      <c r="V15" s="498" t="s">
        <v>481</v>
      </c>
      <c r="W15" s="497" t="s">
        <v>481</v>
      </c>
      <c r="X15" s="498" t="s">
        <v>481</v>
      </c>
      <c r="Y15" s="497" t="s">
        <v>481</v>
      </c>
      <c r="Z15" s="498" t="s">
        <v>481</v>
      </c>
      <c r="AA15" s="497" t="s">
        <v>481</v>
      </c>
      <c r="AB15" s="498" t="s">
        <v>481</v>
      </c>
      <c r="AC15" s="497" t="s">
        <v>481</v>
      </c>
      <c r="AD15" s="498" t="s">
        <v>481</v>
      </c>
      <c r="AE15" s="497" t="s">
        <v>481</v>
      </c>
      <c r="AF15" s="498" t="s">
        <v>481</v>
      </c>
      <c r="AG15" s="497" t="s">
        <v>481</v>
      </c>
      <c r="AH15" s="498" t="s">
        <v>481</v>
      </c>
      <c r="AI15" s="498" t="s">
        <v>481</v>
      </c>
      <c r="AJ15" s="497" t="s">
        <v>481</v>
      </c>
      <c r="AK15" s="498" t="s">
        <v>481</v>
      </c>
      <c r="AL15" s="497" t="s">
        <v>481</v>
      </c>
      <c r="AM15" s="498" t="s">
        <v>481</v>
      </c>
      <c r="AN15" s="498" t="s">
        <v>481</v>
      </c>
      <c r="AO15" s="497" t="s">
        <v>481</v>
      </c>
      <c r="AP15" s="498" t="s">
        <v>481</v>
      </c>
      <c r="AQ15" s="499" t="s">
        <v>113</v>
      </c>
      <c r="AR15" s="499" t="s">
        <v>114</v>
      </c>
      <c r="AS15" s="499" t="s">
        <v>114</v>
      </c>
      <c r="AT15" s="499" t="s">
        <v>114</v>
      </c>
      <c r="AU15" s="499" t="s">
        <v>114</v>
      </c>
      <c r="AV15" s="499" t="s">
        <v>114</v>
      </c>
      <c r="AW15" s="499" t="s">
        <v>114</v>
      </c>
      <c r="AX15" s="499" t="s">
        <v>114</v>
      </c>
      <c r="AY15" s="499" t="s">
        <v>114</v>
      </c>
      <c r="AZ15" s="499" t="s">
        <v>114</v>
      </c>
      <c r="BA15" s="588" t="s">
        <v>114</v>
      </c>
    </row>
    <row r="16" spans="1:54" ht="20.100000000000001" customHeight="1" thickBot="1" x14ac:dyDescent="0.35">
      <c r="A16" s="589" t="s">
        <v>483</v>
      </c>
      <c r="B16" s="590" t="s">
        <v>305</v>
      </c>
      <c r="C16" s="591" t="s">
        <v>305</v>
      </c>
      <c r="D16" s="592" t="s">
        <v>481</v>
      </c>
      <c r="E16" s="593" t="s">
        <v>481</v>
      </c>
      <c r="F16" s="592" t="s">
        <v>481</v>
      </c>
      <c r="G16" s="593" t="s">
        <v>481</v>
      </c>
      <c r="H16" s="592" t="s">
        <v>481</v>
      </c>
      <c r="I16" s="593" t="s">
        <v>481</v>
      </c>
      <c r="J16" s="592" t="s">
        <v>481</v>
      </c>
      <c r="K16" s="593" t="s">
        <v>481</v>
      </c>
      <c r="L16" s="592" t="s">
        <v>481</v>
      </c>
      <c r="M16" s="593" t="s">
        <v>481</v>
      </c>
      <c r="N16" s="592" t="s">
        <v>481</v>
      </c>
      <c r="O16" s="593" t="s">
        <v>481</v>
      </c>
      <c r="P16" s="592" t="s">
        <v>481</v>
      </c>
      <c r="Q16" s="594" t="s">
        <v>113</v>
      </c>
      <c r="R16" s="595" t="s">
        <v>484</v>
      </c>
      <c r="S16" s="594" t="s">
        <v>305</v>
      </c>
      <c r="T16" s="594" t="s">
        <v>114</v>
      </c>
      <c r="U16" s="593" t="s">
        <v>481</v>
      </c>
      <c r="V16" s="592" t="s">
        <v>481</v>
      </c>
      <c r="W16" s="593" t="s">
        <v>481</v>
      </c>
      <c r="X16" s="592" t="s">
        <v>481</v>
      </c>
      <c r="Y16" s="593" t="s">
        <v>481</v>
      </c>
      <c r="Z16" s="592" t="s">
        <v>481</v>
      </c>
      <c r="AA16" s="593" t="s">
        <v>481</v>
      </c>
      <c r="AB16" s="592" t="s">
        <v>481</v>
      </c>
      <c r="AC16" s="593" t="s">
        <v>481</v>
      </c>
      <c r="AD16" s="596" t="s">
        <v>485</v>
      </c>
      <c r="AE16" s="596" t="s">
        <v>113</v>
      </c>
      <c r="AF16" s="594" t="s">
        <v>13</v>
      </c>
      <c r="AG16" s="594" t="s">
        <v>13</v>
      </c>
      <c r="AH16" s="594" t="s">
        <v>115</v>
      </c>
      <c r="AI16" s="594" t="s">
        <v>115</v>
      </c>
      <c r="AJ16" s="594" t="s">
        <v>115</v>
      </c>
      <c r="AK16" s="594" t="s">
        <v>115</v>
      </c>
      <c r="AL16" s="594" t="s">
        <v>115</v>
      </c>
      <c r="AM16" s="594" t="s">
        <v>115</v>
      </c>
      <c r="AN16" s="594" t="s">
        <v>115</v>
      </c>
      <c r="AO16" s="594" t="s">
        <v>115</v>
      </c>
      <c r="AP16" s="597" t="s">
        <v>116</v>
      </c>
      <c r="AQ16" s="597" t="s">
        <v>116</v>
      </c>
      <c r="AR16" s="1205"/>
      <c r="AS16" s="1206"/>
      <c r="AT16" s="1206"/>
      <c r="AU16" s="1206"/>
      <c r="AV16" s="1206"/>
      <c r="AW16" s="1206"/>
      <c r="AX16" s="1206"/>
      <c r="AY16" s="1206"/>
      <c r="AZ16" s="1206"/>
      <c r="BA16" s="1207"/>
    </row>
    <row r="17" spans="1:54" s="500" customFormat="1" ht="20.100000000000001" hidden="1" customHeight="1" x14ac:dyDescent="0.25">
      <c r="A17" s="581"/>
      <c r="B17" s="582"/>
      <c r="C17" s="583"/>
      <c r="D17" s="583"/>
      <c r="E17" s="583"/>
      <c r="F17" s="583"/>
      <c r="G17" s="583"/>
      <c r="H17" s="583"/>
      <c r="I17" s="583"/>
      <c r="J17" s="583"/>
      <c r="K17" s="583"/>
      <c r="L17" s="583"/>
      <c r="M17" s="582"/>
      <c r="N17" s="583"/>
      <c r="O17" s="583"/>
      <c r="P17" s="583"/>
      <c r="Q17" s="583"/>
      <c r="R17" s="582"/>
      <c r="S17" s="584"/>
      <c r="T17" s="584"/>
      <c r="U17" s="583"/>
      <c r="V17" s="582"/>
      <c r="W17" s="584"/>
      <c r="X17" s="584"/>
      <c r="Y17" s="584"/>
      <c r="Z17" s="584"/>
      <c r="AA17" s="584"/>
      <c r="AB17" s="584"/>
      <c r="AC17" s="582"/>
      <c r="AD17" s="582"/>
      <c r="AE17" s="583"/>
      <c r="AF17" s="583"/>
      <c r="AG17" s="583"/>
      <c r="AH17" s="582"/>
      <c r="AI17" s="583"/>
      <c r="AJ17" s="583"/>
      <c r="AK17" s="583"/>
      <c r="AL17" s="583"/>
      <c r="AM17" s="583"/>
      <c r="AN17" s="583"/>
      <c r="AO17" s="583"/>
      <c r="AP17" s="583"/>
      <c r="AQ17" s="583"/>
      <c r="AR17" s="583"/>
      <c r="AS17" s="583" t="s">
        <v>486</v>
      </c>
      <c r="AT17" s="585" t="s">
        <v>486</v>
      </c>
      <c r="AU17" s="585" t="s">
        <v>486</v>
      </c>
      <c r="AV17" s="585" t="s">
        <v>486</v>
      </c>
      <c r="AW17" s="585" t="s">
        <v>486</v>
      </c>
      <c r="AX17" s="585" t="s">
        <v>486</v>
      </c>
      <c r="AY17" s="585" t="s">
        <v>486</v>
      </c>
      <c r="AZ17" s="585" t="s">
        <v>486</v>
      </c>
      <c r="BA17" s="585" t="s">
        <v>486</v>
      </c>
    </row>
    <row r="18" spans="1:54" ht="20.100000000000001" customHeight="1" x14ac:dyDescent="0.25">
      <c r="A18" s="501"/>
      <c r="B18" s="501"/>
      <c r="C18" s="501"/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1"/>
      <c r="P18" s="501"/>
      <c r="Q18" s="501"/>
      <c r="R18" s="501"/>
      <c r="S18" s="501"/>
      <c r="T18" s="501"/>
      <c r="U18" s="501"/>
      <c r="V18" s="501"/>
      <c r="W18" s="501"/>
      <c r="X18" s="501"/>
      <c r="Y18" s="501"/>
      <c r="Z18" s="501"/>
      <c r="AA18" s="501"/>
      <c r="AB18" s="501"/>
      <c r="AC18" s="501"/>
      <c r="AD18" s="501"/>
      <c r="AE18" s="501"/>
      <c r="AF18" s="501"/>
      <c r="AG18" s="501"/>
      <c r="AH18" s="501"/>
      <c r="AI18" s="501"/>
      <c r="AJ18" s="501"/>
      <c r="AK18" s="501"/>
      <c r="AL18" s="501"/>
      <c r="AM18" s="501"/>
      <c r="AN18" s="501"/>
      <c r="AO18" s="501"/>
      <c r="AP18" s="501"/>
      <c r="AQ18" s="501"/>
      <c r="AR18" s="501"/>
      <c r="AS18" s="501"/>
      <c r="AT18" s="501"/>
      <c r="AU18" s="501"/>
      <c r="AV18" s="501"/>
      <c r="AW18" s="501"/>
      <c r="AX18" s="501"/>
      <c r="AY18" s="501"/>
      <c r="AZ18" s="501"/>
      <c r="BA18" s="501"/>
    </row>
    <row r="19" spans="1:54" ht="20.100000000000001" customHeight="1" x14ac:dyDescent="0.25">
      <c r="A19" s="1208" t="s">
        <v>531</v>
      </c>
      <c r="B19" s="1208"/>
      <c r="C19" s="1208"/>
      <c r="D19" s="1208"/>
      <c r="E19" s="1208"/>
      <c r="F19" s="1208"/>
      <c r="G19" s="1208"/>
      <c r="H19" s="1208"/>
      <c r="I19" s="1208"/>
      <c r="J19" s="1209"/>
      <c r="K19" s="1209"/>
      <c r="L19" s="1209"/>
      <c r="M19" s="1209"/>
      <c r="N19" s="1209"/>
      <c r="O19" s="1209"/>
      <c r="P19" s="1209"/>
      <c r="Q19" s="1209"/>
      <c r="R19" s="1209"/>
      <c r="S19" s="1209"/>
      <c r="T19" s="1209"/>
      <c r="U19" s="1209"/>
      <c r="V19" s="1209"/>
      <c r="W19" s="1209"/>
      <c r="X19" s="1209"/>
      <c r="Y19" s="1209"/>
      <c r="Z19" s="1209"/>
      <c r="AA19" s="1209"/>
      <c r="AB19" s="1209"/>
      <c r="AC19" s="1209"/>
      <c r="AD19" s="1209"/>
      <c r="AE19" s="1209"/>
      <c r="AF19" s="1209"/>
      <c r="AG19" s="1209"/>
      <c r="AH19" s="1209"/>
      <c r="AI19" s="1209"/>
      <c r="AJ19" s="1209"/>
      <c r="AK19" s="1209"/>
      <c r="AL19" s="1209"/>
      <c r="AM19" s="1209"/>
      <c r="AN19" s="1209"/>
      <c r="AO19" s="1209"/>
      <c r="AP19" s="1209"/>
      <c r="AQ19" s="1209"/>
      <c r="AR19" s="1209"/>
      <c r="AS19" s="1209"/>
      <c r="AT19" s="1209"/>
      <c r="AU19" s="1209"/>
      <c r="AV19" s="1210"/>
      <c r="AW19" s="1210"/>
      <c r="AX19" s="1210"/>
      <c r="AY19" s="1210"/>
      <c r="AZ19" s="1210"/>
    </row>
    <row r="20" spans="1:54" s="501" customFormat="1" ht="18.75" x14ac:dyDescent="0.3">
      <c r="A20" s="492"/>
      <c r="B20" s="492"/>
      <c r="C20" s="492"/>
      <c r="D20" s="492"/>
      <c r="E20" s="492"/>
      <c r="F20" s="492"/>
      <c r="G20" s="492"/>
      <c r="H20" s="492"/>
      <c r="I20" s="492"/>
      <c r="J20" s="502"/>
      <c r="K20" s="502"/>
      <c r="L20" s="502"/>
      <c r="M20" s="502"/>
      <c r="N20" s="502"/>
      <c r="O20" s="492"/>
      <c r="P20" s="492"/>
      <c r="Q20" s="502"/>
      <c r="R20" s="502"/>
      <c r="S20" s="502"/>
      <c r="T20" s="502"/>
      <c r="U20" s="502"/>
      <c r="V20" s="502"/>
      <c r="W20" s="493"/>
      <c r="X20" s="493"/>
      <c r="Y20" s="502"/>
      <c r="Z20" s="502"/>
      <c r="AA20" s="502"/>
      <c r="AB20" s="502"/>
      <c r="AC20" s="502"/>
      <c r="AD20" s="502"/>
      <c r="AE20" s="493"/>
      <c r="AF20" s="493"/>
      <c r="AG20" s="502"/>
      <c r="AH20" s="502"/>
      <c r="AI20" s="502"/>
      <c r="AJ20" s="502"/>
      <c r="AK20" s="493"/>
      <c r="AL20" s="493"/>
      <c r="AM20" s="502"/>
      <c r="AN20" s="502"/>
      <c r="AO20" s="502"/>
      <c r="AP20" s="502"/>
      <c r="AQ20" s="503"/>
      <c r="AR20" s="493"/>
      <c r="AS20" s="504"/>
      <c r="AT20" s="505"/>
      <c r="AU20" s="505"/>
      <c r="AV20" s="505"/>
      <c r="AW20" s="505"/>
      <c r="AX20" s="493"/>
      <c r="AY20" s="506"/>
      <c r="AZ20" s="506"/>
      <c r="BA20" s="506"/>
    </row>
    <row r="21" spans="1:54" ht="20.25" x14ac:dyDescent="0.3">
      <c r="A21" s="97" t="s">
        <v>528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507"/>
      <c r="AX21" s="507"/>
      <c r="AY21" s="507"/>
      <c r="AZ21" s="507"/>
      <c r="BA21" s="493"/>
    </row>
    <row r="22" spans="1:54" ht="18.75" x14ac:dyDescent="0.3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493"/>
    </row>
    <row r="23" spans="1:54" ht="30" customHeight="1" x14ac:dyDescent="0.25">
      <c r="A23" s="1164" t="s">
        <v>99</v>
      </c>
      <c r="B23" s="1165"/>
      <c r="C23" s="1170" t="s">
        <v>122</v>
      </c>
      <c r="D23" s="1170"/>
      <c r="E23" s="1170"/>
      <c r="F23" s="1170" t="s">
        <v>487</v>
      </c>
      <c r="G23" s="1170"/>
      <c r="H23" s="1170"/>
      <c r="I23" s="1170" t="s">
        <v>488</v>
      </c>
      <c r="J23" s="1170"/>
      <c r="K23" s="1170"/>
      <c r="L23" s="1047" t="s">
        <v>489</v>
      </c>
      <c r="M23" s="1049"/>
      <c r="N23" s="1047" t="s">
        <v>585</v>
      </c>
      <c r="O23" s="1186"/>
      <c r="P23" s="1165"/>
      <c r="Q23" s="1177" t="s">
        <v>586</v>
      </c>
      <c r="R23" s="1178"/>
      <c r="S23" s="1179"/>
      <c r="T23" s="1047" t="s">
        <v>127</v>
      </c>
      <c r="U23" s="1186"/>
      <c r="V23" s="1165"/>
      <c r="W23" s="1047" t="s">
        <v>128</v>
      </c>
      <c r="X23" s="1186"/>
      <c r="Y23" s="1165"/>
      <c r="Z23" s="508"/>
      <c r="AA23" s="1085" t="s">
        <v>129</v>
      </c>
      <c r="AB23" s="1085"/>
      <c r="AC23" s="1085"/>
      <c r="AD23" s="1085"/>
      <c r="AE23" s="1085"/>
      <c r="AF23" s="1085"/>
      <c r="AG23" s="1085"/>
      <c r="AH23" s="1036" t="s">
        <v>130</v>
      </c>
      <c r="AI23" s="1036"/>
      <c r="AJ23" s="1036"/>
      <c r="AK23" s="1081" t="s">
        <v>131</v>
      </c>
      <c r="AL23" s="1081"/>
      <c r="AM23" s="1081"/>
      <c r="AN23" s="509"/>
      <c r="AO23" s="510"/>
      <c r="AP23" s="1026" t="s">
        <v>132</v>
      </c>
      <c r="AQ23" s="1026"/>
      <c r="AR23" s="1026"/>
      <c r="AS23" s="1026"/>
      <c r="AT23" s="1163" t="s">
        <v>530</v>
      </c>
      <c r="AU23" s="1163"/>
      <c r="AV23" s="1163"/>
      <c r="AW23" s="1163"/>
      <c r="AX23" s="1163"/>
      <c r="AY23" s="1198" t="s">
        <v>130</v>
      </c>
      <c r="AZ23" s="1198"/>
      <c r="BA23" s="1198"/>
      <c r="BB23" s="1198"/>
    </row>
    <row r="24" spans="1:54" ht="21" customHeight="1" x14ac:dyDescent="0.25">
      <c r="A24" s="1166"/>
      <c r="B24" s="1167"/>
      <c r="C24" s="1170"/>
      <c r="D24" s="1170"/>
      <c r="E24" s="1170"/>
      <c r="F24" s="1170"/>
      <c r="G24" s="1170"/>
      <c r="H24" s="1170"/>
      <c r="I24" s="1170"/>
      <c r="J24" s="1170"/>
      <c r="K24" s="1170"/>
      <c r="L24" s="1050"/>
      <c r="M24" s="1052"/>
      <c r="N24" s="1166"/>
      <c r="O24" s="1187"/>
      <c r="P24" s="1167"/>
      <c r="Q24" s="1180"/>
      <c r="R24" s="1181"/>
      <c r="S24" s="1182"/>
      <c r="T24" s="1166"/>
      <c r="U24" s="1187"/>
      <c r="V24" s="1167"/>
      <c r="W24" s="1166"/>
      <c r="X24" s="1187"/>
      <c r="Y24" s="1167"/>
      <c r="Z24" s="508"/>
      <c r="AA24" s="1085"/>
      <c r="AB24" s="1085"/>
      <c r="AC24" s="1085"/>
      <c r="AD24" s="1085"/>
      <c r="AE24" s="1085"/>
      <c r="AF24" s="1085"/>
      <c r="AG24" s="1085"/>
      <c r="AH24" s="1036"/>
      <c r="AI24" s="1036"/>
      <c r="AJ24" s="1036"/>
      <c r="AK24" s="1081"/>
      <c r="AL24" s="1081"/>
      <c r="AM24" s="1081"/>
      <c r="AN24" s="509"/>
      <c r="AO24" s="509"/>
      <c r="AP24" s="1026"/>
      <c r="AQ24" s="1026"/>
      <c r="AR24" s="1026"/>
      <c r="AS24" s="1026"/>
      <c r="AT24" s="1163"/>
      <c r="AU24" s="1163"/>
      <c r="AV24" s="1163"/>
      <c r="AW24" s="1163"/>
      <c r="AX24" s="1163"/>
      <c r="AY24" s="1198"/>
      <c r="AZ24" s="1198"/>
      <c r="BA24" s="1198"/>
      <c r="BB24" s="1198"/>
    </row>
    <row r="25" spans="1:54" ht="47.25" customHeight="1" x14ac:dyDescent="0.25">
      <c r="A25" s="1168"/>
      <c r="B25" s="1169"/>
      <c r="C25" s="1170"/>
      <c r="D25" s="1170"/>
      <c r="E25" s="1170"/>
      <c r="F25" s="1170"/>
      <c r="G25" s="1170"/>
      <c r="H25" s="1170"/>
      <c r="I25" s="1170"/>
      <c r="J25" s="1170"/>
      <c r="K25" s="1170"/>
      <c r="L25" s="1053"/>
      <c r="M25" s="1055"/>
      <c r="N25" s="1168"/>
      <c r="O25" s="1188"/>
      <c r="P25" s="1169"/>
      <c r="Q25" s="1183"/>
      <c r="R25" s="1184"/>
      <c r="S25" s="1185"/>
      <c r="T25" s="1168"/>
      <c r="U25" s="1188"/>
      <c r="V25" s="1169"/>
      <c r="W25" s="1168"/>
      <c r="X25" s="1188"/>
      <c r="Y25" s="1169"/>
      <c r="Z25" s="508"/>
      <c r="AA25" s="1085"/>
      <c r="AB25" s="1085"/>
      <c r="AC25" s="1085"/>
      <c r="AD25" s="1085"/>
      <c r="AE25" s="1085"/>
      <c r="AF25" s="1085"/>
      <c r="AG25" s="1085"/>
      <c r="AH25" s="1036"/>
      <c r="AI25" s="1036"/>
      <c r="AJ25" s="1036"/>
      <c r="AK25" s="1081"/>
      <c r="AL25" s="1081"/>
      <c r="AM25" s="1081"/>
      <c r="AN25" s="509"/>
      <c r="AO25" s="509"/>
      <c r="AP25" s="1026"/>
      <c r="AQ25" s="1026"/>
      <c r="AR25" s="1026"/>
      <c r="AS25" s="1026"/>
      <c r="AT25" s="1163"/>
      <c r="AU25" s="1163"/>
      <c r="AV25" s="1163"/>
      <c r="AW25" s="1163"/>
      <c r="AX25" s="1163"/>
      <c r="AY25" s="1198"/>
      <c r="AZ25" s="1198"/>
      <c r="BA25" s="1198"/>
      <c r="BB25" s="1198"/>
    </row>
    <row r="26" spans="1:54" ht="46.5" customHeight="1" x14ac:dyDescent="0.3">
      <c r="A26" s="1211">
        <v>1</v>
      </c>
      <c r="B26" s="1212"/>
      <c r="C26" s="1144">
        <v>36</v>
      </c>
      <c r="D26" s="1145"/>
      <c r="E26" s="1146"/>
      <c r="F26" s="1144">
        <v>2</v>
      </c>
      <c r="G26" s="1145"/>
      <c r="H26" s="1146"/>
      <c r="I26" s="1156">
        <v>2</v>
      </c>
      <c r="J26" s="1156"/>
      <c r="K26" s="1156"/>
      <c r="L26" s="1171"/>
      <c r="M26" s="1172"/>
      <c r="N26" s="1174"/>
      <c r="O26" s="1175"/>
      <c r="P26" s="1176"/>
      <c r="Q26" s="1173"/>
      <c r="R26" s="1158"/>
      <c r="S26" s="1159"/>
      <c r="T26" s="1144">
        <v>12</v>
      </c>
      <c r="U26" s="1145"/>
      <c r="V26" s="1146"/>
      <c r="W26" s="1149">
        <f>SUM(C26:V26)</f>
        <v>52</v>
      </c>
      <c r="X26" s="1147"/>
      <c r="Y26" s="1148"/>
      <c r="Z26" s="508"/>
      <c r="AA26" s="1083" t="s">
        <v>135</v>
      </c>
      <c r="AB26" s="1083"/>
      <c r="AC26" s="1083"/>
      <c r="AD26" s="1083"/>
      <c r="AE26" s="1083"/>
      <c r="AF26" s="1083"/>
      <c r="AG26" s="1083"/>
      <c r="AH26" s="1084">
        <v>6</v>
      </c>
      <c r="AI26" s="1084"/>
      <c r="AJ26" s="1084"/>
      <c r="AK26" s="1084">
        <v>2</v>
      </c>
      <c r="AL26" s="1084"/>
      <c r="AM26" s="1084"/>
      <c r="AN26" s="509"/>
      <c r="AO26" s="511"/>
      <c r="AP26" s="1026" t="s">
        <v>40</v>
      </c>
      <c r="AQ26" s="1026"/>
      <c r="AR26" s="1026"/>
      <c r="AS26" s="1026"/>
      <c r="AT26" s="1189" t="s">
        <v>529</v>
      </c>
      <c r="AU26" s="1190"/>
      <c r="AV26" s="1190"/>
      <c r="AW26" s="1190"/>
      <c r="AX26" s="1191"/>
      <c r="AY26" s="1198">
        <v>6</v>
      </c>
      <c r="AZ26" s="1198"/>
      <c r="BA26" s="1198"/>
      <c r="BB26" s="1198"/>
    </row>
    <row r="27" spans="1:54" ht="20.25" customHeight="1" x14ac:dyDescent="0.3">
      <c r="A27" s="1142">
        <v>2</v>
      </c>
      <c r="B27" s="1143"/>
      <c r="C27" s="1144">
        <v>36</v>
      </c>
      <c r="D27" s="1145"/>
      <c r="E27" s="1146"/>
      <c r="F27" s="1144">
        <v>2</v>
      </c>
      <c r="G27" s="1145"/>
      <c r="H27" s="1146"/>
      <c r="I27" s="1156">
        <v>2</v>
      </c>
      <c r="J27" s="1156"/>
      <c r="K27" s="1156"/>
      <c r="L27" s="1171"/>
      <c r="M27" s="1172"/>
      <c r="N27" s="1160"/>
      <c r="O27" s="1161"/>
      <c r="P27" s="1162"/>
      <c r="Q27" s="1173"/>
      <c r="R27" s="1158"/>
      <c r="S27" s="1159"/>
      <c r="T27" s="1144">
        <v>12</v>
      </c>
      <c r="U27" s="1145"/>
      <c r="V27" s="1146"/>
      <c r="W27" s="1149">
        <f>SUM(C27:V27)</f>
        <v>52</v>
      </c>
      <c r="X27" s="1147"/>
      <c r="Y27" s="1148"/>
      <c r="Z27" s="508"/>
      <c r="AA27" s="1105" t="s">
        <v>43</v>
      </c>
      <c r="AB27" s="1105"/>
      <c r="AC27" s="1105"/>
      <c r="AD27" s="1105"/>
      <c r="AE27" s="1105"/>
      <c r="AF27" s="1105"/>
      <c r="AG27" s="1105"/>
      <c r="AH27" s="1084">
        <v>6</v>
      </c>
      <c r="AI27" s="1084"/>
      <c r="AJ27" s="1084"/>
      <c r="AK27" s="1084">
        <v>8</v>
      </c>
      <c r="AL27" s="1084"/>
      <c r="AM27" s="1084"/>
      <c r="AN27" s="509"/>
      <c r="AO27" s="512"/>
      <c r="AP27" s="1026"/>
      <c r="AQ27" s="1026"/>
      <c r="AR27" s="1026"/>
      <c r="AS27" s="1026"/>
      <c r="AT27" s="1192"/>
      <c r="AU27" s="1193"/>
      <c r="AV27" s="1193"/>
      <c r="AW27" s="1193"/>
      <c r="AX27" s="1194"/>
      <c r="AY27" s="1198"/>
      <c r="AZ27" s="1198"/>
      <c r="BA27" s="1198"/>
      <c r="BB27" s="1198"/>
    </row>
    <row r="28" spans="1:54" ht="20.25" customHeight="1" x14ac:dyDescent="0.3">
      <c r="A28" s="1142">
        <v>3</v>
      </c>
      <c r="B28" s="1143"/>
      <c r="C28" s="1124">
        <v>23</v>
      </c>
      <c r="D28" s="1125"/>
      <c r="E28" s="1126"/>
      <c r="F28" s="1124">
        <v>3</v>
      </c>
      <c r="G28" s="1125"/>
      <c r="H28" s="1126"/>
      <c r="I28" s="1156">
        <v>3</v>
      </c>
      <c r="J28" s="1156"/>
      <c r="K28" s="1156"/>
      <c r="L28" s="1156">
        <v>2</v>
      </c>
      <c r="M28" s="1156"/>
      <c r="N28" s="1160">
        <v>8</v>
      </c>
      <c r="O28" s="1161"/>
      <c r="P28" s="1162"/>
      <c r="Q28" s="1157">
        <v>2</v>
      </c>
      <c r="R28" s="1158"/>
      <c r="S28" s="1159"/>
      <c r="T28" s="1124">
        <v>1</v>
      </c>
      <c r="U28" s="1125"/>
      <c r="V28" s="1126"/>
      <c r="W28" s="1149">
        <f>SUM(C28:V28)</f>
        <v>42</v>
      </c>
      <c r="X28" s="1147"/>
      <c r="Y28" s="1148"/>
      <c r="Z28" s="508"/>
      <c r="AA28" s="1105"/>
      <c r="AB28" s="1105"/>
      <c r="AC28" s="1105"/>
      <c r="AD28" s="1105"/>
      <c r="AE28" s="1105"/>
      <c r="AF28" s="1105"/>
      <c r="AG28" s="1105"/>
      <c r="AH28" s="1084"/>
      <c r="AI28" s="1084"/>
      <c r="AJ28" s="1084"/>
      <c r="AK28" s="1084"/>
      <c r="AL28" s="1084"/>
      <c r="AM28" s="1084"/>
      <c r="AN28" s="509"/>
      <c r="AO28" s="512"/>
      <c r="AP28" s="1026"/>
      <c r="AQ28" s="1026"/>
      <c r="AR28" s="1026"/>
      <c r="AS28" s="1026"/>
      <c r="AT28" s="1195"/>
      <c r="AU28" s="1196"/>
      <c r="AV28" s="1196"/>
      <c r="AW28" s="1196"/>
      <c r="AX28" s="1197"/>
      <c r="AY28" s="1198"/>
      <c r="AZ28" s="1198"/>
      <c r="BA28" s="1198"/>
      <c r="BB28" s="1198"/>
    </row>
    <row r="29" spans="1:54" ht="20.25" hidden="1" customHeight="1" x14ac:dyDescent="0.25">
      <c r="Z29" s="508"/>
      <c r="AA29" s="1083" t="s">
        <v>43</v>
      </c>
      <c r="AB29" s="1083"/>
      <c r="AC29" s="1083"/>
      <c r="AD29" s="1083"/>
      <c r="AE29" s="1083"/>
      <c r="AF29" s="1083"/>
      <c r="AG29" s="1083"/>
      <c r="AH29" s="1084">
        <v>4</v>
      </c>
      <c r="AI29" s="1084"/>
      <c r="AJ29" s="1084"/>
      <c r="AK29" s="1084">
        <v>2</v>
      </c>
      <c r="AL29" s="1084"/>
      <c r="AM29" s="1084"/>
      <c r="AN29" s="513"/>
      <c r="AO29" s="514"/>
      <c r="AP29" s="514"/>
      <c r="AQ29" s="514"/>
      <c r="AR29" s="514"/>
      <c r="AS29" s="514"/>
      <c r="AT29" s="514"/>
      <c r="AU29" s="514"/>
      <c r="AV29" s="514"/>
      <c r="AW29" s="514"/>
      <c r="AX29" s="514"/>
      <c r="AY29" s="514"/>
      <c r="AZ29" s="514"/>
      <c r="BA29" s="514"/>
    </row>
    <row r="30" spans="1:54" ht="20.25" hidden="1" customHeight="1" x14ac:dyDescent="0.25">
      <c r="A30" s="1142"/>
      <c r="B30" s="1143"/>
      <c r="C30" s="1144"/>
      <c r="D30" s="1145"/>
      <c r="E30" s="1146"/>
      <c r="F30" s="1144"/>
      <c r="G30" s="1147"/>
      <c r="H30" s="1148"/>
      <c r="I30" s="1149"/>
      <c r="J30" s="1150"/>
      <c r="K30" s="1150"/>
      <c r="L30" s="1150"/>
      <c r="M30" s="1151"/>
      <c r="N30" s="1152"/>
      <c r="O30" s="1143"/>
      <c r="P30" s="1153"/>
      <c r="Q30" s="1139"/>
      <c r="R30" s="1154"/>
      <c r="S30" s="1155"/>
      <c r="T30" s="1144"/>
      <c r="U30" s="1145"/>
      <c r="V30" s="1146"/>
      <c r="W30" s="1149"/>
      <c r="X30" s="1147"/>
      <c r="Y30" s="1148"/>
      <c r="Z30" s="508"/>
      <c r="AA30" s="1083"/>
      <c r="AB30" s="1083"/>
      <c r="AC30" s="1083"/>
      <c r="AD30" s="1083"/>
      <c r="AE30" s="1083"/>
      <c r="AF30" s="1083"/>
      <c r="AG30" s="1083"/>
      <c r="AH30" s="1084"/>
      <c r="AI30" s="1084"/>
      <c r="AJ30" s="1084"/>
      <c r="AK30" s="1084"/>
      <c r="AL30" s="1084"/>
      <c r="AM30" s="1084"/>
      <c r="AN30" s="515"/>
      <c r="AO30" s="1132"/>
      <c r="AP30" s="1133"/>
      <c r="AQ30" s="1133"/>
      <c r="AR30" s="1133"/>
      <c r="AS30" s="1134"/>
      <c r="AT30" s="1134"/>
      <c r="AU30" s="1134"/>
      <c r="AV30" s="1134"/>
      <c r="AW30" s="1134"/>
      <c r="AX30" s="1134"/>
      <c r="AY30" s="1134"/>
      <c r="AZ30" s="1134"/>
      <c r="BA30" s="1134"/>
    </row>
    <row r="31" spans="1:54" ht="18.75" customHeight="1" x14ac:dyDescent="0.3">
      <c r="A31" s="1122" t="s">
        <v>22</v>
      </c>
      <c r="B31" s="1123"/>
      <c r="C31" s="1124">
        <f>SUM(C26:C30)</f>
        <v>95</v>
      </c>
      <c r="D31" s="1125"/>
      <c r="E31" s="1126"/>
      <c r="F31" s="1124">
        <f>SUM(F26:F30)</f>
        <v>7</v>
      </c>
      <c r="G31" s="1127"/>
      <c r="H31" s="1128"/>
      <c r="I31" s="1129">
        <v>10</v>
      </c>
      <c r="J31" s="1129"/>
      <c r="K31" s="1129"/>
      <c r="L31" s="1135"/>
      <c r="M31" s="1136"/>
      <c r="N31" s="1137">
        <v>10</v>
      </c>
      <c r="O31" s="1123"/>
      <c r="P31" s="1138"/>
      <c r="Q31" s="1139">
        <v>2</v>
      </c>
      <c r="R31" s="1140"/>
      <c r="S31" s="1141"/>
      <c r="T31" s="1124">
        <f>SUM(T26:V30)</f>
        <v>25</v>
      </c>
      <c r="U31" s="1125"/>
      <c r="V31" s="1126"/>
      <c r="W31" s="1124">
        <f>SUM(W26:Y30)</f>
        <v>146</v>
      </c>
      <c r="X31" s="1127"/>
      <c r="Y31" s="1128"/>
      <c r="Z31" s="516"/>
      <c r="AA31" s="516"/>
      <c r="AB31" s="516"/>
      <c r="AC31" s="516"/>
      <c r="AD31" s="516"/>
      <c r="AE31" s="517"/>
      <c r="AF31" s="517"/>
      <c r="AG31" s="516"/>
      <c r="AH31" s="516"/>
      <c r="AI31" s="516"/>
      <c r="AJ31" s="516"/>
      <c r="AK31" s="517"/>
      <c r="AL31" s="517"/>
      <c r="AM31" s="516"/>
      <c r="AN31" s="516"/>
      <c r="AO31" s="516"/>
      <c r="AP31" s="516"/>
      <c r="AQ31" s="518"/>
      <c r="AR31" s="517"/>
      <c r="AS31" s="519"/>
      <c r="AT31" s="519"/>
      <c r="AU31" s="519"/>
      <c r="AV31" s="519"/>
      <c r="AW31" s="519"/>
      <c r="AX31" s="517"/>
      <c r="AY31" s="506"/>
      <c r="AZ31" s="506"/>
      <c r="BA31" s="506"/>
    </row>
    <row r="32" spans="1:54" x14ac:dyDescent="0.25">
      <c r="AP32" s="1118"/>
      <c r="AQ32" s="1119"/>
      <c r="AR32" s="1119"/>
      <c r="AS32" s="1119"/>
      <c r="AT32" s="1120"/>
      <c r="AU32" s="1121"/>
      <c r="AV32" s="1121"/>
      <c r="AW32" s="1121"/>
      <c r="AX32" s="1121"/>
      <c r="AY32" s="1130"/>
      <c r="AZ32" s="1130"/>
      <c r="BA32" s="1130"/>
      <c r="BB32" s="1131"/>
    </row>
    <row r="33" spans="42:54" x14ac:dyDescent="0.25">
      <c r="AP33" s="1119"/>
      <c r="AQ33" s="1119"/>
      <c r="AR33" s="1119"/>
      <c r="AS33" s="1119"/>
      <c r="AT33" s="1121"/>
      <c r="AU33" s="1121"/>
      <c r="AV33" s="1121"/>
      <c r="AW33" s="1121"/>
      <c r="AX33" s="1121"/>
      <c r="AY33" s="1130"/>
      <c r="AZ33" s="1130"/>
      <c r="BA33" s="1130"/>
      <c r="BB33" s="1131"/>
    </row>
    <row r="34" spans="42:54" x14ac:dyDescent="0.25">
      <c r="AP34" s="1119"/>
      <c r="AQ34" s="1119"/>
      <c r="AR34" s="1119"/>
      <c r="AS34" s="1119"/>
      <c r="AT34" s="1121"/>
      <c r="AU34" s="1121"/>
      <c r="AV34" s="1121"/>
      <c r="AW34" s="1121"/>
      <c r="AX34" s="1121"/>
      <c r="AY34" s="1130"/>
      <c r="AZ34" s="1130"/>
      <c r="BA34" s="1130"/>
      <c r="BB34" s="1131"/>
    </row>
    <row r="35" spans="42:54" x14ac:dyDescent="0.25">
      <c r="AP35" s="1119"/>
      <c r="AQ35" s="1119"/>
      <c r="AR35" s="1119"/>
      <c r="AS35" s="1119"/>
      <c r="AT35" s="1121"/>
      <c r="AU35" s="1121"/>
      <c r="AV35" s="1121"/>
      <c r="AW35" s="1121"/>
      <c r="AX35" s="1121"/>
      <c r="AY35" s="1130"/>
      <c r="AZ35" s="1130"/>
      <c r="BA35" s="1130"/>
      <c r="BB35" s="1131"/>
    </row>
  </sheetData>
  <mergeCells count="115">
    <mergeCell ref="A3:O3"/>
    <mergeCell ref="P3:AN3"/>
    <mergeCell ref="AO3:BA3"/>
    <mergeCell ref="A4:O4"/>
    <mergeCell ref="P4:AN4"/>
    <mergeCell ref="AO4:BA5"/>
    <mergeCell ref="P5:AN5"/>
    <mergeCell ref="A1:O1"/>
    <mergeCell ref="P1:AN1"/>
    <mergeCell ref="AO1:BA1"/>
    <mergeCell ref="A2:O2"/>
    <mergeCell ref="P2:AN2"/>
    <mergeCell ref="AO2:BA2"/>
    <mergeCell ref="A6:O6"/>
    <mergeCell ref="P6:AN6"/>
    <mergeCell ref="AO6:BA6"/>
    <mergeCell ref="A7:O7"/>
    <mergeCell ref="P7:AN7"/>
    <mergeCell ref="AO7:BA9"/>
    <mergeCell ref="A8:O8"/>
    <mergeCell ref="P8:AN8"/>
    <mergeCell ref="P9:AN9"/>
    <mergeCell ref="C26:E26"/>
    <mergeCell ref="F26:H26"/>
    <mergeCell ref="A11:BA11"/>
    <mergeCell ref="A12:A13"/>
    <mergeCell ref="B12:E12"/>
    <mergeCell ref="F12:I12"/>
    <mergeCell ref="J12:N12"/>
    <mergeCell ref="O12:R12"/>
    <mergeCell ref="S12:W12"/>
    <mergeCell ref="X12:AA12"/>
    <mergeCell ref="AB12:AE12"/>
    <mergeCell ref="AF12:AI12"/>
    <mergeCell ref="AP23:AS25"/>
    <mergeCell ref="W28:Y28"/>
    <mergeCell ref="F23:H25"/>
    <mergeCell ref="I23:K25"/>
    <mergeCell ref="L23:M25"/>
    <mergeCell ref="N23:P25"/>
    <mergeCell ref="AT26:AX28"/>
    <mergeCell ref="AY26:BB28"/>
    <mergeCell ref="AJ12:AN12"/>
    <mergeCell ref="AO12:AR12"/>
    <mergeCell ref="AS12:AW12"/>
    <mergeCell ref="AX12:BA12"/>
    <mergeCell ref="AR16:BA16"/>
    <mergeCell ref="A19:AZ19"/>
    <mergeCell ref="AH23:AJ25"/>
    <mergeCell ref="AK23:AM25"/>
    <mergeCell ref="AH26:AJ26"/>
    <mergeCell ref="AK26:AM26"/>
    <mergeCell ref="W27:Y27"/>
    <mergeCell ref="AA27:AG28"/>
    <mergeCell ref="AH27:AJ28"/>
    <mergeCell ref="AK27:AM28"/>
    <mergeCell ref="AY23:BB25"/>
    <mergeCell ref="A26:B26"/>
    <mergeCell ref="AT23:AX25"/>
    <mergeCell ref="A23:B25"/>
    <mergeCell ref="C23:E25"/>
    <mergeCell ref="W26:Y26"/>
    <mergeCell ref="AA26:AG26"/>
    <mergeCell ref="L27:M27"/>
    <mergeCell ref="N27:P27"/>
    <mergeCell ref="Q27:S27"/>
    <mergeCell ref="T27:V27"/>
    <mergeCell ref="T26:V26"/>
    <mergeCell ref="A27:B27"/>
    <mergeCell ref="C27:E27"/>
    <mergeCell ref="F27:H27"/>
    <mergeCell ref="I27:K27"/>
    <mergeCell ref="I26:K26"/>
    <mergeCell ref="L26:M26"/>
    <mergeCell ref="N26:P26"/>
    <mergeCell ref="Q26:S26"/>
    <mergeCell ref="AP26:AS28"/>
    <mergeCell ref="L28:M28"/>
    <mergeCell ref="Q23:S25"/>
    <mergeCell ref="T23:V25"/>
    <mergeCell ref="W23:Y25"/>
    <mergeCell ref="AA23:AG25"/>
    <mergeCell ref="A28:B28"/>
    <mergeCell ref="C28:E28"/>
    <mergeCell ref="F28:H28"/>
    <mergeCell ref="I28:K28"/>
    <mergeCell ref="AH29:AJ30"/>
    <mergeCell ref="AK29:AM30"/>
    <mergeCell ref="T30:V30"/>
    <mergeCell ref="W30:Y30"/>
    <mergeCell ref="Q28:S28"/>
    <mergeCell ref="T28:V28"/>
    <mergeCell ref="N28:P28"/>
    <mergeCell ref="AP32:AS35"/>
    <mergeCell ref="AT32:AX35"/>
    <mergeCell ref="A31:B31"/>
    <mergeCell ref="C31:E31"/>
    <mergeCell ref="F31:H31"/>
    <mergeCell ref="I31:K31"/>
    <mergeCell ref="AY32:BB35"/>
    <mergeCell ref="AO30:AR30"/>
    <mergeCell ref="AS30:AW30"/>
    <mergeCell ref="AX30:BA30"/>
    <mergeCell ref="T31:V31"/>
    <mergeCell ref="W31:Y31"/>
    <mergeCell ref="AA29:AG30"/>
    <mergeCell ref="L31:M31"/>
    <mergeCell ref="N31:P31"/>
    <mergeCell ref="Q31:S31"/>
    <mergeCell ref="A30:B30"/>
    <mergeCell ref="C30:E30"/>
    <mergeCell ref="F30:H30"/>
    <mergeCell ref="I30:M30"/>
    <mergeCell ref="N30:P30"/>
    <mergeCell ref="Q30:S30"/>
  </mergeCells>
  <phoneticPr fontId="7" type="noConversion"/>
  <pageMargins left="0.39370078740157483" right="0.39370078740157483" top="0.78740157480314965" bottom="0.39370078740157483" header="0.51181102362204722" footer="0.51181102362204722"/>
  <pageSetup paperSize="9" scale="58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22"/>
  <sheetViews>
    <sheetView tabSelected="1" view="pageBreakPreview" zoomScale="85" zoomScaleNormal="85" zoomScaleSheetLayoutView="85" workbookViewId="0">
      <selection activeCell="J4" sqref="J4:J7"/>
    </sheetView>
  </sheetViews>
  <sheetFormatPr defaultRowHeight="15.75" x14ac:dyDescent="0.25"/>
  <cols>
    <col min="1" max="1" width="11.28515625" style="362" customWidth="1"/>
    <col min="2" max="2" width="44.85546875" style="106" customWidth="1"/>
    <col min="3" max="3" width="5.7109375" style="363" customWidth="1"/>
    <col min="4" max="4" width="12" style="364" customWidth="1"/>
    <col min="5" max="5" width="7.28515625" style="364" customWidth="1"/>
    <col min="6" max="6" width="6.42578125" style="363" customWidth="1"/>
    <col min="7" max="7" width="9.5703125" style="363" customWidth="1"/>
    <col min="8" max="8" width="9.85546875" style="363" customWidth="1"/>
    <col min="9" max="9" width="8.7109375" style="106" customWidth="1"/>
    <col min="10" max="10" width="9" style="106" customWidth="1"/>
    <col min="11" max="11" width="5.85546875" style="106" customWidth="1"/>
    <col min="12" max="12" width="7.85546875" style="106" customWidth="1"/>
    <col min="13" max="13" width="8.85546875" style="106" customWidth="1"/>
    <col min="14" max="14" width="8.140625" style="106" customWidth="1"/>
    <col min="15" max="15" width="5.85546875" style="106" hidden="1" customWidth="1"/>
    <col min="16" max="18" width="5.85546875" style="106" customWidth="1"/>
    <col min="19" max="19" width="6.5703125" style="106" customWidth="1"/>
    <col min="20" max="20" width="5.85546875" style="106" customWidth="1"/>
    <col min="21" max="21" width="4.7109375" style="106" customWidth="1"/>
    <col min="22" max="22" width="4.5703125" style="106" customWidth="1"/>
    <col min="23" max="23" width="4.85546875" style="106" customWidth="1"/>
    <col min="24" max="29" width="0" style="106" hidden="1" customWidth="1"/>
    <col min="30" max="30" width="12.5703125" style="106" hidden="1" customWidth="1"/>
    <col min="31" max="31" width="11.85546875" style="106" hidden="1" customWidth="1"/>
    <col min="32" max="32" width="14.140625" style="106" hidden="1" customWidth="1"/>
    <col min="33" max="33" width="13.140625" style="106" hidden="1" customWidth="1"/>
    <col min="34" max="34" width="12.85546875" style="106" hidden="1" customWidth="1"/>
    <col min="35" max="35" width="12.5703125" style="106" hidden="1" customWidth="1"/>
    <col min="36" max="38" width="0" style="106" hidden="1" customWidth="1"/>
    <col min="39" max="16384" width="9.140625" style="106"/>
  </cols>
  <sheetData>
    <row r="1" spans="1:36" s="104" customFormat="1" ht="18.75" customHeight="1" thickBot="1" x14ac:dyDescent="0.3">
      <c r="A1" s="1350" t="s">
        <v>532</v>
      </c>
      <c r="B1" s="1351"/>
      <c r="C1" s="1351"/>
      <c r="D1" s="1351"/>
      <c r="E1" s="1351"/>
      <c r="F1" s="1351"/>
      <c r="G1" s="1351"/>
      <c r="H1" s="1351"/>
      <c r="I1" s="1351"/>
      <c r="J1" s="1351"/>
      <c r="K1" s="1351"/>
      <c r="L1" s="1351"/>
      <c r="M1" s="1351"/>
      <c r="N1" s="1351"/>
      <c r="O1" s="1351"/>
      <c r="P1" s="1351"/>
      <c r="Q1" s="1351"/>
      <c r="R1" s="1351"/>
      <c r="S1" s="1351"/>
      <c r="T1" s="1351"/>
      <c r="U1" s="1351"/>
      <c r="V1" s="1351"/>
      <c r="W1" s="1351"/>
      <c r="X1" s="1351"/>
    </row>
    <row r="2" spans="1:36" s="104" customFormat="1" x14ac:dyDescent="0.25">
      <c r="A2" s="1254" t="s">
        <v>137</v>
      </c>
      <c r="B2" s="1257" t="s">
        <v>138</v>
      </c>
      <c r="C2" s="1260" t="s">
        <v>139</v>
      </c>
      <c r="D2" s="1261"/>
      <c r="E2" s="1261"/>
      <c r="F2" s="1262"/>
      <c r="G2" s="1263" t="s">
        <v>140</v>
      </c>
      <c r="H2" s="1266" t="s">
        <v>141</v>
      </c>
      <c r="I2" s="1267"/>
      <c r="J2" s="1267"/>
      <c r="K2" s="1267"/>
      <c r="L2" s="1267"/>
      <c r="M2" s="1268"/>
      <c r="N2" s="1365" t="s">
        <v>336</v>
      </c>
      <c r="O2" s="1366"/>
      <c r="P2" s="1366"/>
      <c r="Q2" s="1366"/>
      <c r="R2" s="1366"/>
      <c r="S2" s="1366"/>
      <c r="T2" s="1366"/>
      <c r="U2" s="1366"/>
      <c r="V2" s="1366"/>
      <c r="W2" s="1367"/>
    </row>
    <row r="3" spans="1:36" s="104" customFormat="1" ht="16.5" thickBot="1" x14ac:dyDescent="0.3">
      <c r="A3" s="1255"/>
      <c r="B3" s="1258"/>
      <c r="C3" s="1284" t="s">
        <v>142</v>
      </c>
      <c r="D3" s="1376" t="s">
        <v>143</v>
      </c>
      <c r="E3" s="1380" t="s">
        <v>144</v>
      </c>
      <c r="F3" s="1381"/>
      <c r="G3" s="1264"/>
      <c r="H3" s="1382" t="s">
        <v>6</v>
      </c>
      <c r="I3" s="1248" t="s">
        <v>145</v>
      </c>
      <c r="J3" s="1249"/>
      <c r="K3" s="1249"/>
      <c r="L3" s="1250"/>
      <c r="M3" s="1372" t="s">
        <v>146</v>
      </c>
      <c r="N3" s="1368"/>
      <c r="O3" s="1369"/>
      <c r="P3" s="1369"/>
      <c r="Q3" s="1369"/>
      <c r="R3" s="1369"/>
      <c r="S3" s="1369"/>
      <c r="T3" s="1369"/>
      <c r="U3" s="1370"/>
      <c r="V3" s="1369"/>
      <c r="W3" s="1371"/>
    </row>
    <row r="4" spans="1:36" s="104" customFormat="1" ht="16.5" thickBot="1" x14ac:dyDescent="0.3">
      <c r="A4" s="1255"/>
      <c r="B4" s="1258"/>
      <c r="C4" s="1284"/>
      <c r="D4" s="1376"/>
      <c r="E4" s="1376" t="s">
        <v>147</v>
      </c>
      <c r="F4" s="1378" t="s">
        <v>148</v>
      </c>
      <c r="G4" s="1264"/>
      <c r="H4" s="1383"/>
      <c r="I4" s="1251" t="s">
        <v>22</v>
      </c>
      <c r="J4" s="1251" t="s">
        <v>26</v>
      </c>
      <c r="K4" s="1251" t="s">
        <v>149</v>
      </c>
      <c r="L4" s="1251" t="s">
        <v>150</v>
      </c>
      <c r="M4" s="1373"/>
      <c r="N4" s="1283" t="s">
        <v>151</v>
      </c>
      <c r="O4" s="1281"/>
      <c r="P4" s="1282"/>
      <c r="Q4" s="1283" t="s">
        <v>152</v>
      </c>
      <c r="R4" s="1281"/>
      <c r="S4" s="1294" t="s">
        <v>335</v>
      </c>
      <c r="T4" s="1295"/>
      <c r="U4" s="799"/>
      <c r="V4" s="1281"/>
      <c r="W4" s="1282"/>
    </row>
    <row r="5" spans="1:36" s="104" customFormat="1" ht="16.5" thickBot="1" x14ac:dyDescent="0.3">
      <c r="A5" s="1255"/>
      <c r="B5" s="1258"/>
      <c r="C5" s="1284"/>
      <c r="D5" s="1376"/>
      <c r="E5" s="1376"/>
      <c r="F5" s="1378"/>
      <c r="G5" s="1264"/>
      <c r="H5" s="1383"/>
      <c r="I5" s="1252"/>
      <c r="J5" s="1252"/>
      <c r="K5" s="1252"/>
      <c r="L5" s="1252"/>
      <c r="M5" s="1373"/>
      <c r="N5" s="346">
        <v>1</v>
      </c>
      <c r="O5" s="558" t="s">
        <v>63</v>
      </c>
      <c r="P5" s="559">
        <v>2</v>
      </c>
      <c r="Q5" s="346">
        <v>3</v>
      </c>
      <c r="R5" s="560">
        <v>4</v>
      </c>
      <c r="S5" s="347">
        <v>5</v>
      </c>
      <c r="T5" s="558">
        <v>6</v>
      </c>
      <c r="U5" s="350"/>
      <c r="V5" s="347"/>
      <c r="W5" s="348"/>
    </row>
    <row r="6" spans="1:36" s="104" customFormat="1" ht="16.5" thickBot="1" x14ac:dyDescent="0.3">
      <c r="A6" s="1255"/>
      <c r="B6" s="1258"/>
      <c r="C6" s="1284"/>
      <c r="D6" s="1376"/>
      <c r="E6" s="1376"/>
      <c r="F6" s="1378"/>
      <c r="G6" s="1264"/>
      <c r="H6" s="1383"/>
      <c r="I6" s="1252"/>
      <c r="J6" s="1252"/>
      <c r="K6" s="1252"/>
      <c r="L6" s="1252"/>
      <c r="M6" s="1374"/>
      <c r="N6" s="1290" t="s">
        <v>299</v>
      </c>
      <c r="O6" s="1291"/>
      <c r="P6" s="1292"/>
      <c r="Q6" s="1292"/>
      <c r="R6" s="1292"/>
      <c r="S6" s="1292"/>
      <c r="T6" s="1292"/>
      <c r="U6" s="1292"/>
      <c r="V6" s="1292"/>
      <c r="W6" s="1293"/>
    </row>
    <row r="7" spans="1:36" s="104" customFormat="1" ht="20.25" customHeight="1" thickBot="1" x14ac:dyDescent="0.3">
      <c r="A7" s="1256"/>
      <c r="B7" s="1259"/>
      <c r="C7" s="1285"/>
      <c r="D7" s="1377"/>
      <c r="E7" s="1377"/>
      <c r="F7" s="1379"/>
      <c r="G7" s="1265"/>
      <c r="H7" s="1384"/>
      <c r="I7" s="1253"/>
      <c r="J7" s="1253"/>
      <c r="K7" s="1253"/>
      <c r="L7" s="1253"/>
      <c r="M7" s="1375"/>
      <c r="N7" s="346"/>
      <c r="O7" s="558">
        <v>9</v>
      </c>
      <c r="P7" s="348"/>
      <c r="Q7" s="557"/>
      <c r="R7" s="350"/>
      <c r="S7" s="558"/>
      <c r="T7" s="350"/>
      <c r="U7" s="560"/>
      <c r="V7" s="346"/>
      <c r="W7" s="348"/>
    </row>
    <row r="8" spans="1:36" s="104" customFormat="1" ht="16.5" thickBot="1" x14ac:dyDescent="0.3">
      <c r="A8" s="349">
        <v>1</v>
      </c>
      <c r="B8" s="350">
        <v>2</v>
      </c>
      <c r="C8" s="351">
        <v>3</v>
      </c>
      <c r="D8" s="349">
        <v>4</v>
      </c>
      <c r="E8" s="349">
        <v>5</v>
      </c>
      <c r="F8" s="349">
        <v>6</v>
      </c>
      <c r="G8" s="349">
        <v>7</v>
      </c>
      <c r="H8" s="349">
        <v>8</v>
      </c>
      <c r="I8" s="349">
        <v>9</v>
      </c>
      <c r="J8" s="349">
        <v>10</v>
      </c>
      <c r="K8" s="349">
        <v>11</v>
      </c>
      <c r="L8" s="349">
        <v>12</v>
      </c>
      <c r="M8" s="352">
        <v>13</v>
      </c>
      <c r="N8" s="346">
        <v>14</v>
      </c>
      <c r="O8" s="557">
        <v>15</v>
      </c>
      <c r="P8" s="346">
        <v>16</v>
      </c>
      <c r="Q8" s="557">
        <v>17</v>
      </c>
      <c r="R8" s="350">
        <v>18</v>
      </c>
      <c r="S8" s="347">
        <v>19</v>
      </c>
      <c r="T8" s="557">
        <v>20</v>
      </c>
      <c r="U8" s="346"/>
      <c r="V8" s="557"/>
      <c r="W8" s="350"/>
      <c r="X8" s="351">
        <v>25</v>
      </c>
      <c r="Y8" s="349">
        <v>26</v>
      </c>
      <c r="Z8" s="352">
        <v>27</v>
      </c>
      <c r="AA8" s="349">
        <v>28</v>
      </c>
      <c r="AB8" s="352">
        <v>29</v>
      </c>
    </row>
    <row r="9" spans="1:36" s="104" customFormat="1" ht="16.5" thickBot="1" x14ac:dyDescent="0.3">
      <c r="A9" s="1286" t="s">
        <v>153</v>
      </c>
      <c r="B9" s="1287"/>
      <c r="C9" s="1288"/>
      <c r="D9" s="1288"/>
      <c r="E9" s="1288"/>
      <c r="F9" s="1288"/>
      <c r="G9" s="1288"/>
      <c r="H9" s="1288"/>
      <c r="I9" s="1288"/>
      <c r="J9" s="1288"/>
      <c r="K9" s="1288"/>
      <c r="L9" s="1288"/>
      <c r="M9" s="1288"/>
      <c r="N9" s="1287"/>
      <c r="O9" s="1287"/>
      <c r="P9" s="1287"/>
      <c r="Q9" s="1287"/>
      <c r="R9" s="1287"/>
      <c r="S9" s="1287"/>
      <c r="T9" s="1287"/>
      <c r="U9" s="1287"/>
      <c r="V9" s="1287"/>
      <c r="W9" s="1289"/>
    </row>
    <row r="10" spans="1:36" s="104" customFormat="1" ht="16.5" thickBot="1" x14ac:dyDescent="0.3">
      <c r="A10" s="1296" t="s">
        <v>154</v>
      </c>
      <c r="B10" s="1297"/>
      <c r="C10" s="1297"/>
      <c r="D10" s="1297"/>
      <c r="E10" s="1297"/>
      <c r="F10" s="1297"/>
      <c r="G10" s="1297"/>
      <c r="H10" s="1297"/>
      <c r="I10" s="1297"/>
      <c r="J10" s="1297"/>
      <c r="K10" s="1297"/>
      <c r="L10" s="1297"/>
      <c r="M10" s="1297"/>
      <c r="N10" s="1297"/>
      <c r="O10" s="1297"/>
      <c r="P10" s="1297"/>
      <c r="Q10" s="1297"/>
      <c r="R10" s="1297"/>
      <c r="S10" s="1297"/>
      <c r="T10" s="1297"/>
      <c r="U10" s="1297"/>
      <c r="V10" s="1297"/>
      <c r="W10" s="1298"/>
    </row>
    <row r="11" spans="1:36" s="104" customFormat="1" ht="32.25" hidden="1" customHeight="1" thickBot="1" x14ac:dyDescent="0.3">
      <c r="A11" s="270" t="s">
        <v>155</v>
      </c>
      <c r="B11" s="464" t="s">
        <v>39</v>
      </c>
      <c r="C11" s="271"/>
      <c r="D11" s="126"/>
      <c r="E11" s="272"/>
      <c r="F11" s="273"/>
      <c r="G11" s="274">
        <f>G12+G13</f>
        <v>3</v>
      </c>
      <c r="H11" s="275">
        <f t="shared" ref="H11:H20" si="0">G11*30</f>
        <v>90</v>
      </c>
      <c r="I11" s="276"/>
      <c r="J11" s="445"/>
      <c r="K11" s="445"/>
      <c r="L11" s="445"/>
      <c r="M11" s="277"/>
      <c r="N11" s="278"/>
      <c r="O11" s="279"/>
      <c r="P11" s="280"/>
      <c r="Q11" s="281"/>
      <c r="R11" s="119"/>
      <c r="S11" s="278"/>
      <c r="T11" s="279"/>
      <c r="U11" s="280"/>
      <c r="V11" s="281"/>
      <c r="W11" s="292"/>
      <c r="AC11" s="104">
        <f>SUM(N11:R11)</f>
        <v>0</v>
      </c>
      <c r="AD11" s="346"/>
      <c r="AE11" s="558"/>
      <c r="AF11" s="559"/>
      <c r="AG11" s="346"/>
      <c r="AH11" s="560"/>
      <c r="AI11" s="347"/>
      <c r="AJ11" s="558"/>
    </row>
    <row r="12" spans="1:36" s="104" customFormat="1" ht="21.75" hidden="1" customHeight="1" x14ac:dyDescent="0.25">
      <c r="A12" s="747"/>
      <c r="B12" s="748" t="s">
        <v>360</v>
      </c>
      <c r="C12" s="445"/>
      <c r="D12" s="441"/>
      <c r="E12" s="441"/>
      <c r="F12" s="749"/>
      <c r="G12" s="643">
        <f>'Семестровка -ввод данных'!D104</f>
        <v>0</v>
      </c>
      <c r="H12" s="445">
        <f t="shared" si="0"/>
        <v>0</v>
      </c>
      <c r="I12" s="750"/>
      <c r="J12" s="445"/>
      <c r="K12" s="445"/>
      <c r="L12" s="445"/>
      <c r="M12" s="445"/>
      <c r="N12" s="750"/>
      <c r="O12" s="750"/>
      <c r="P12" s="750"/>
      <c r="Q12" s="750"/>
      <c r="R12" s="750"/>
      <c r="S12" s="750"/>
      <c r="T12" s="750"/>
      <c r="U12" s="750"/>
      <c r="V12" s="750"/>
      <c r="W12" s="751"/>
      <c r="AC12" s="104">
        <f>SUM(N12:R12)</f>
        <v>0</v>
      </c>
    </row>
    <row r="13" spans="1:36" s="105" customFormat="1" ht="31.5" x14ac:dyDescent="0.25">
      <c r="A13" s="297" t="s">
        <v>155</v>
      </c>
      <c r="B13" s="752" t="s">
        <v>39</v>
      </c>
      <c r="C13" s="771"/>
      <c r="D13" s="753">
        <v>5</v>
      </c>
      <c r="E13" s="753"/>
      <c r="F13" s="772"/>
      <c r="G13" s="690">
        <v>3</v>
      </c>
      <c r="H13" s="780">
        <f t="shared" si="0"/>
        <v>90</v>
      </c>
      <c r="I13" s="771">
        <f>'Семестровка -ввод данных'!AF104</f>
        <v>8</v>
      </c>
      <c r="J13" s="754" t="str">
        <f>'Семестровка -ввод данных'!T104</f>
        <v>4/4</v>
      </c>
      <c r="K13" s="754"/>
      <c r="L13" s="754"/>
      <c r="M13" s="298">
        <f>H13-I13</f>
        <v>82</v>
      </c>
      <c r="N13" s="793"/>
      <c r="O13" s="617"/>
      <c r="P13" s="794"/>
      <c r="Q13" s="793"/>
      <c r="R13" s="854"/>
      <c r="S13" s="802" t="str">
        <f>'Семестровка -ввод данных'!W104</f>
        <v>4/4</v>
      </c>
      <c r="T13" s="800"/>
      <c r="U13" s="784"/>
      <c r="V13" s="617"/>
      <c r="W13" s="755"/>
      <c r="AC13" s="104">
        <f>SUM(N13:R13)</f>
        <v>0</v>
      </c>
      <c r="AD13" s="104"/>
      <c r="AE13" s="104"/>
      <c r="AF13" s="104"/>
      <c r="AG13" s="104"/>
      <c r="AH13" s="104"/>
      <c r="AI13" s="104"/>
    </row>
    <row r="14" spans="1:36" s="104" customFormat="1" ht="31.5" x14ac:dyDescent="0.25">
      <c r="A14" s="759" t="s">
        <v>337</v>
      </c>
      <c r="B14" s="465" t="s">
        <v>536</v>
      </c>
      <c r="C14" s="271"/>
      <c r="D14" s="126"/>
      <c r="E14" s="126"/>
      <c r="F14" s="773"/>
      <c r="G14" s="777">
        <v>16</v>
      </c>
      <c r="H14" s="781">
        <f>G14*30</f>
        <v>480</v>
      </c>
      <c r="I14" s="281"/>
      <c r="J14" s="290"/>
      <c r="K14" s="290"/>
      <c r="L14" s="290"/>
      <c r="M14" s="786"/>
      <c r="N14" s="281"/>
      <c r="O14" s="119"/>
      <c r="P14" s="280"/>
      <c r="Q14" s="281"/>
      <c r="R14" s="280"/>
      <c r="S14" s="281"/>
      <c r="T14" s="280"/>
      <c r="U14" s="278"/>
      <c r="V14" s="119"/>
      <c r="W14" s="280"/>
      <c r="AC14" s="104">
        <f>SUM(N14:R14)</f>
        <v>0</v>
      </c>
    </row>
    <row r="15" spans="1:36" s="104" customFormat="1" x14ac:dyDescent="0.25">
      <c r="A15" s="759" t="s">
        <v>156</v>
      </c>
      <c r="B15" s="765" t="s">
        <v>510</v>
      </c>
      <c r="C15" s="271"/>
      <c r="D15" s="126" t="s">
        <v>161</v>
      </c>
      <c r="E15" s="126"/>
      <c r="F15" s="773"/>
      <c r="G15" s="777">
        <v>1</v>
      </c>
      <c r="H15" s="781">
        <f>G15*30</f>
        <v>30</v>
      </c>
      <c r="I15" s="281">
        <v>4</v>
      </c>
      <c r="J15" s="290" t="s">
        <v>306</v>
      </c>
      <c r="K15" s="290"/>
      <c r="L15" s="290"/>
      <c r="M15" s="285">
        <f>H15-I15</f>
        <v>26</v>
      </c>
      <c r="N15" s="281" t="s">
        <v>306</v>
      </c>
      <c r="O15" s="119"/>
      <c r="P15" s="280"/>
      <c r="Q15" s="281"/>
      <c r="R15" s="280"/>
      <c r="S15" s="281"/>
      <c r="T15" s="280"/>
      <c r="U15" s="278"/>
      <c r="V15" s="119"/>
      <c r="W15" s="280"/>
    </row>
    <row r="16" spans="1:36" s="105" customFormat="1" ht="19.5" customHeight="1" x14ac:dyDescent="0.25">
      <c r="A16" s="1278" t="s">
        <v>158</v>
      </c>
      <c r="B16" s="766" t="s">
        <v>287</v>
      </c>
      <c r="C16" s="271"/>
      <c r="D16" s="126"/>
      <c r="E16" s="126"/>
      <c r="F16" s="273"/>
      <c r="G16" s="691">
        <f>G17+G18</f>
        <v>6</v>
      </c>
      <c r="H16" s="781">
        <f t="shared" si="0"/>
        <v>180</v>
      </c>
      <c r="I16" s="271"/>
      <c r="J16" s="446"/>
      <c r="K16" s="446"/>
      <c r="L16" s="446"/>
      <c r="M16" s="285"/>
      <c r="N16" s="281"/>
      <c r="O16" s="119"/>
      <c r="P16" s="280"/>
      <c r="Q16" s="281"/>
      <c r="R16" s="280"/>
      <c r="S16" s="281"/>
      <c r="T16" s="280"/>
      <c r="U16" s="278"/>
      <c r="V16" s="119"/>
      <c r="W16" s="292"/>
      <c r="AC16" s="104">
        <f t="shared" ref="AC16:AC41" si="1">SUM(N16:R16)</f>
        <v>0</v>
      </c>
      <c r="AD16" s="104"/>
      <c r="AE16" s="104"/>
      <c r="AF16" s="104"/>
      <c r="AG16" s="104"/>
      <c r="AH16" s="104"/>
      <c r="AI16" s="104"/>
    </row>
    <row r="17" spans="1:35" s="105" customFormat="1" ht="15.75" customHeight="1" x14ac:dyDescent="0.25">
      <c r="A17" s="1279"/>
      <c r="B17" s="299" t="s">
        <v>537</v>
      </c>
      <c r="C17" s="271"/>
      <c r="D17" s="126"/>
      <c r="E17" s="126"/>
      <c r="F17" s="273"/>
      <c r="G17" s="691">
        <v>3</v>
      </c>
      <c r="H17" s="781">
        <f t="shared" si="0"/>
        <v>90</v>
      </c>
      <c r="I17" s="271"/>
      <c r="J17" s="446"/>
      <c r="K17" s="446"/>
      <c r="L17" s="446"/>
      <c r="M17" s="285"/>
      <c r="N17" s="281"/>
      <c r="O17" s="119"/>
      <c r="P17" s="280"/>
      <c r="Q17" s="281"/>
      <c r="R17" s="280"/>
      <c r="S17" s="281"/>
      <c r="T17" s="280"/>
      <c r="U17" s="278"/>
      <c r="V17" s="119"/>
      <c r="W17" s="292"/>
      <c r="AC17" s="104">
        <f t="shared" si="1"/>
        <v>0</v>
      </c>
      <c r="AD17" s="104"/>
      <c r="AE17" s="104"/>
      <c r="AF17" s="104"/>
      <c r="AG17" s="104"/>
      <c r="AH17" s="104"/>
      <c r="AI17" s="104"/>
    </row>
    <row r="18" spans="1:35" s="105" customFormat="1" ht="18" customHeight="1" x14ac:dyDescent="0.25">
      <c r="A18" s="1280"/>
      <c r="B18" s="471" t="s">
        <v>197</v>
      </c>
      <c r="C18" s="271"/>
      <c r="D18" s="126" t="s">
        <v>161</v>
      </c>
      <c r="E18" s="126"/>
      <c r="F18" s="273"/>
      <c r="G18" s="691">
        <v>3</v>
      </c>
      <c r="H18" s="781">
        <f t="shared" si="0"/>
        <v>90</v>
      </c>
      <c r="I18" s="281">
        <f>'Семестровка -ввод данных'!AF16</f>
        <v>12</v>
      </c>
      <c r="J18" s="290" t="str">
        <f>'Семестровка -ввод данных'!T16</f>
        <v>4/0</v>
      </c>
      <c r="K18" s="290" t="str">
        <f>'Семестровка -ввод данных'!U16</f>
        <v>4/4</v>
      </c>
      <c r="L18" s="290"/>
      <c r="M18" s="787">
        <f>H18-I18</f>
        <v>78</v>
      </c>
      <c r="N18" s="795" t="str">
        <f>'Семестровка -ввод данных'!W16</f>
        <v>8/4</v>
      </c>
      <c r="O18" s="119"/>
      <c r="P18" s="280"/>
      <c r="Q18" s="281"/>
      <c r="R18" s="280"/>
      <c r="S18" s="281"/>
      <c r="T18" s="280"/>
      <c r="U18" s="278"/>
      <c r="V18" s="119"/>
      <c r="W18" s="292"/>
      <c r="AC18" s="104">
        <f t="shared" si="1"/>
        <v>0</v>
      </c>
      <c r="AD18" s="104"/>
      <c r="AE18" s="104"/>
      <c r="AF18" s="104"/>
      <c r="AG18" s="104"/>
      <c r="AH18" s="104"/>
      <c r="AI18" s="104"/>
    </row>
    <row r="19" spans="1:35" s="104" customFormat="1" x14ac:dyDescent="0.25">
      <c r="A19" s="228" t="s">
        <v>159</v>
      </c>
      <c r="B19" s="760" t="str">
        <f>'Семестровка -ввод данных'!C11</f>
        <v>Історія України та української культури</v>
      </c>
      <c r="C19" s="447"/>
      <c r="D19" s="287"/>
      <c r="E19" s="287"/>
      <c r="F19" s="448"/>
      <c r="G19" s="760">
        <f>G20+G21</f>
        <v>7</v>
      </c>
      <c r="H19" s="781">
        <f t="shared" si="0"/>
        <v>210</v>
      </c>
      <c r="I19" s="447"/>
      <c r="J19" s="287"/>
      <c r="K19" s="287"/>
      <c r="L19" s="287"/>
      <c r="M19" s="448"/>
      <c r="N19" s="447"/>
      <c r="O19" s="287"/>
      <c r="P19" s="448"/>
      <c r="Q19" s="447"/>
      <c r="R19" s="448"/>
      <c r="S19" s="447"/>
      <c r="T19" s="448"/>
      <c r="U19" s="764"/>
      <c r="V19" s="287"/>
      <c r="W19" s="448"/>
      <c r="AC19" s="104">
        <f t="shared" si="1"/>
        <v>0</v>
      </c>
    </row>
    <row r="20" spans="1:35" s="104" customFormat="1" ht="31.5" x14ac:dyDescent="0.25">
      <c r="A20" s="760" t="s">
        <v>251</v>
      </c>
      <c r="B20" s="767" t="s">
        <v>538</v>
      </c>
      <c r="C20" s="447"/>
      <c r="D20" s="287"/>
      <c r="E20" s="287"/>
      <c r="F20" s="448"/>
      <c r="G20" s="760">
        <f>'Семестровка -ввод данных'!D12</f>
        <v>3</v>
      </c>
      <c r="H20" s="781">
        <f t="shared" si="0"/>
        <v>90</v>
      </c>
      <c r="I20" s="447"/>
      <c r="J20" s="287"/>
      <c r="K20" s="287"/>
      <c r="L20" s="287"/>
      <c r="M20" s="448"/>
      <c r="N20" s="447"/>
      <c r="O20" s="287"/>
      <c r="P20" s="448"/>
      <c r="Q20" s="447"/>
      <c r="R20" s="448"/>
      <c r="S20" s="447"/>
      <c r="T20" s="448"/>
      <c r="U20" s="764"/>
      <c r="V20" s="287"/>
      <c r="W20" s="448"/>
      <c r="AC20" s="104">
        <f t="shared" si="1"/>
        <v>0</v>
      </c>
    </row>
    <row r="21" spans="1:35" s="104" customFormat="1" x14ac:dyDescent="0.25">
      <c r="A21" s="1362" t="s">
        <v>252</v>
      </c>
      <c r="B21" s="768" t="s">
        <v>80</v>
      </c>
      <c r="C21" s="271"/>
      <c r="D21" s="126"/>
      <c r="E21" s="126"/>
      <c r="F21" s="773"/>
      <c r="G21" s="777">
        <f>G22+G23</f>
        <v>4</v>
      </c>
      <c r="H21" s="781">
        <f>G21*30</f>
        <v>120</v>
      </c>
      <c r="I21" s="788"/>
      <c r="J21" s="290"/>
      <c r="K21" s="290"/>
      <c r="L21" s="290"/>
      <c r="M21" s="786"/>
      <c r="N21" s="281"/>
      <c r="O21" s="119"/>
      <c r="P21" s="280"/>
      <c r="Q21" s="281"/>
      <c r="R21" s="280"/>
      <c r="S21" s="281"/>
      <c r="T21" s="280"/>
      <c r="U21" s="278"/>
      <c r="V21" s="119"/>
      <c r="W21" s="280"/>
      <c r="AC21" s="104">
        <f t="shared" si="1"/>
        <v>0</v>
      </c>
    </row>
    <row r="22" spans="1:35" s="104" customFormat="1" x14ac:dyDescent="0.25">
      <c r="A22" s="1363"/>
      <c r="B22" s="299" t="s">
        <v>537</v>
      </c>
      <c r="C22" s="271"/>
      <c r="D22" s="126"/>
      <c r="E22" s="126"/>
      <c r="F22" s="773"/>
      <c r="G22" s="777">
        <f>'Семестровка -ввод данных'!D13</f>
        <v>2</v>
      </c>
      <c r="H22" s="781">
        <f>G22*30</f>
        <v>60</v>
      </c>
      <c r="I22" s="788"/>
      <c r="J22" s="290"/>
      <c r="K22" s="290"/>
      <c r="L22" s="290"/>
      <c r="M22" s="786"/>
      <c r="N22" s="281"/>
      <c r="O22" s="119"/>
      <c r="P22" s="280"/>
      <c r="Q22" s="281"/>
      <c r="R22" s="280"/>
      <c r="S22" s="281"/>
      <c r="T22" s="280"/>
      <c r="U22" s="278"/>
      <c r="V22" s="119"/>
      <c r="W22" s="280"/>
      <c r="AC22" s="104">
        <f t="shared" si="1"/>
        <v>0</v>
      </c>
    </row>
    <row r="23" spans="1:35" s="104" customFormat="1" x14ac:dyDescent="0.25">
      <c r="A23" s="1364"/>
      <c r="B23" s="286" t="s">
        <v>197</v>
      </c>
      <c r="C23" s="271"/>
      <c r="D23" s="126" t="s">
        <v>161</v>
      </c>
      <c r="E23" s="126"/>
      <c r="F23" s="773"/>
      <c r="G23" s="777">
        <f>'Семестровка -ввод данных'!E13</f>
        <v>2</v>
      </c>
      <c r="H23" s="781">
        <f>G23*30</f>
        <v>60</v>
      </c>
      <c r="I23" s="451">
        <f>'Семестровка -ввод данных'!AD13</f>
        <v>4</v>
      </c>
      <c r="J23" s="290" t="str">
        <f>'Семестровка -ввод данных'!T13</f>
        <v>4/0</v>
      </c>
      <c r="K23" s="290"/>
      <c r="L23" s="290"/>
      <c r="M23" s="787">
        <f>H23-I23</f>
        <v>56</v>
      </c>
      <c r="N23" s="454" t="str">
        <f>'Семестровка -ввод данных'!W13</f>
        <v>4/0</v>
      </c>
      <c r="O23" s="119"/>
      <c r="P23" s="280"/>
      <c r="Q23" s="281"/>
      <c r="R23" s="280"/>
      <c r="S23" s="281"/>
      <c r="T23" s="280"/>
      <c r="U23" s="278"/>
      <c r="V23" s="119"/>
      <c r="W23" s="280"/>
      <c r="AC23" s="104">
        <f t="shared" si="1"/>
        <v>0</v>
      </c>
    </row>
    <row r="24" spans="1:35" s="104" customFormat="1" ht="18.75" customHeight="1" x14ac:dyDescent="0.25">
      <c r="A24" s="228" t="s">
        <v>205</v>
      </c>
      <c r="B24" s="464" t="s">
        <v>79</v>
      </c>
      <c r="C24" s="271"/>
      <c r="D24" s="126"/>
      <c r="E24" s="126"/>
      <c r="F24" s="273"/>
      <c r="G24" s="691">
        <f>G25+G28</f>
        <v>14.5</v>
      </c>
      <c r="H24" s="691">
        <f>H25+H28</f>
        <v>435</v>
      </c>
      <c r="I24" s="271"/>
      <c r="J24" s="446"/>
      <c r="K24" s="446"/>
      <c r="L24" s="446"/>
      <c r="M24" s="285"/>
      <c r="N24" s="281"/>
      <c r="O24" s="119"/>
      <c r="P24" s="280"/>
      <c r="Q24" s="281"/>
      <c r="R24" s="280"/>
      <c r="S24" s="281"/>
      <c r="T24" s="280"/>
      <c r="U24" s="278"/>
      <c r="V24" s="119"/>
      <c r="W24" s="292"/>
      <c r="AC24" s="104">
        <f t="shared" si="1"/>
        <v>0</v>
      </c>
    </row>
    <row r="25" spans="1:35" s="104" customFormat="1" ht="19.5" customHeight="1" x14ac:dyDescent="0.25">
      <c r="A25" s="1278" t="s">
        <v>566</v>
      </c>
      <c r="B25" s="464" t="s">
        <v>286</v>
      </c>
      <c r="C25" s="271"/>
      <c r="D25" s="126"/>
      <c r="E25" s="126"/>
      <c r="F25" s="273"/>
      <c r="G25" s="691">
        <f>G26+G27</f>
        <v>6</v>
      </c>
      <c r="H25" s="742">
        <f>G25*30</f>
        <v>180</v>
      </c>
      <c r="I25" s="271"/>
      <c r="J25" s="446"/>
      <c r="K25" s="446"/>
      <c r="L25" s="446"/>
      <c r="M25" s="285"/>
      <c r="N25" s="281"/>
      <c r="O25" s="119"/>
      <c r="P25" s="280"/>
      <c r="Q25" s="281"/>
      <c r="R25" s="280"/>
      <c r="S25" s="281"/>
      <c r="T25" s="280"/>
      <c r="U25" s="278"/>
      <c r="V25" s="119"/>
      <c r="W25" s="292"/>
      <c r="AC25" s="104">
        <f t="shared" si="1"/>
        <v>0</v>
      </c>
    </row>
    <row r="26" spans="1:35" s="104" customFormat="1" ht="16.5" customHeight="1" x14ac:dyDescent="0.25">
      <c r="A26" s="1279"/>
      <c r="B26" s="299" t="s">
        <v>537</v>
      </c>
      <c r="C26" s="271"/>
      <c r="D26" s="126"/>
      <c r="E26" s="126"/>
      <c r="F26" s="273"/>
      <c r="G26" s="691">
        <v>3</v>
      </c>
      <c r="H26" s="742">
        <f>G26*30</f>
        <v>90</v>
      </c>
      <c r="I26" s="271"/>
      <c r="J26" s="446"/>
      <c r="K26" s="446"/>
      <c r="L26" s="446"/>
      <c r="M26" s="285"/>
      <c r="N26" s="281"/>
      <c r="O26" s="119"/>
      <c r="P26" s="280"/>
      <c r="Q26" s="281"/>
      <c r="R26" s="280"/>
      <c r="S26" s="281"/>
      <c r="T26" s="280"/>
      <c r="U26" s="278"/>
      <c r="V26" s="119"/>
      <c r="W26" s="292"/>
      <c r="AC26" s="104">
        <f t="shared" si="1"/>
        <v>0</v>
      </c>
    </row>
    <row r="27" spans="1:35" s="104" customFormat="1" ht="17.25" customHeight="1" x14ac:dyDescent="0.25">
      <c r="A27" s="1280"/>
      <c r="B27" s="286" t="s">
        <v>197</v>
      </c>
      <c r="C27" s="271"/>
      <c r="D27" s="126" t="s">
        <v>161</v>
      </c>
      <c r="E27" s="126"/>
      <c r="F27" s="273"/>
      <c r="G27" s="691">
        <v>3</v>
      </c>
      <c r="H27" s="742">
        <f>G27*30</f>
        <v>90</v>
      </c>
      <c r="I27" s="281">
        <f>'Семестровка -ввод данных'!AF15</f>
        <v>16</v>
      </c>
      <c r="J27" s="290" t="str">
        <f>'Семестровка -ввод данных'!T15</f>
        <v>8/4</v>
      </c>
      <c r="K27" s="290"/>
      <c r="L27" s="290" t="str">
        <f>'Семестровка -ввод данных'!V15</f>
        <v>0/4</v>
      </c>
      <c r="M27" s="787">
        <f>H27-I27</f>
        <v>74</v>
      </c>
      <c r="N27" s="454" t="str">
        <f>'Семестровка -ввод данных'!W15</f>
        <v>8/8</v>
      </c>
      <c r="O27" s="119"/>
      <c r="P27" s="280"/>
      <c r="Q27" s="281"/>
      <c r="R27" s="280"/>
      <c r="S27" s="281"/>
      <c r="T27" s="280"/>
      <c r="U27" s="278"/>
      <c r="V27" s="119"/>
      <c r="W27" s="292"/>
      <c r="AC27" s="104">
        <f t="shared" si="1"/>
        <v>0</v>
      </c>
    </row>
    <row r="28" spans="1:35" s="104" customFormat="1" ht="20.25" customHeight="1" x14ac:dyDescent="0.25">
      <c r="A28" s="1278" t="s">
        <v>567</v>
      </c>
      <c r="B28" s="464" t="s">
        <v>33</v>
      </c>
      <c r="C28" s="271"/>
      <c r="D28" s="126"/>
      <c r="E28" s="126"/>
      <c r="F28" s="273"/>
      <c r="G28" s="691">
        <f>G29+G30</f>
        <v>8.5</v>
      </c>
      <c r="H28" s="691">
        <f>H29+H30</f>
        <v>255</v>
      </c>
      <c r="I28" s="271"/>
      <c r="J28" s="446"/>
      <c r="K28" s="446"/>
      <c r="L28" s="446"/>
      <c r="M28" s="285"/>
      <c r="N28" s="281"/>
      <c r="O28" s="119"/>
      <c r="P28" s="280"/>
      <c r="Q28" s="281"/>
      <c r="R28" s="280"/>
      <c r="S28" s="281"/>
      <c r="T28" s="280"/>
      <c r="U28" s="278"/>
      <c r="V28" s="119"/>
      <c r="W28" s="292"/>
      <c r="AC28" s="104">
        <f t="shared" si="1"/>
        <v>0</v>
      </c>
    </row>
    <row r="29" spans="1:35" s="104" customFormat="1" ht="19.5" customHeight="1" x14ac:dyDescent="0.25">
      <c r="A29" s="1279"/>
      <c r="B29" s="299" t="s">
        <v>537</v>
      </c>
      <c r="C29" s="271"/>
      <c r="D29" s="126"/>
      <c r="E29" s="126"/>
      <c r="F29" s="273"/>
      <c r="G29" s="691">
        <v>0.5</v>
      </c>
      <c r="H29" s="742">
        <f t="shared" ref="H29:H37" si="2">G29*30</f>
        <v>15</v>
      </c>
      <c r="I29" s="271"/>
      <c r="J29" s="446"/>
      <c r="K29" s="446"/>
      <c r="L29" s="446"/>
      <c r="M29" s="285"/>
      <c r="N29" s="281"/>
      <c r="O29" s="119"/>
      <c r="P29" s="280"/>
      <c r="Q29" s="281"/>
      <c r="R29" s="280"/>
      <c r="S29" s="281"/>
      <c r="T29" s="280"/>
      <c r="U29" s="278"/>
      <c r="V29" s="119"/>
      <c r="W29" s="292"/>
      <c r="AC29" s="104">
        <f t="shared" si="1"/>
        <v>0</v>
      </c>
    </row>
    <row r="30" spans="1:35" s="104" customFormat="1" ht="18" customHeight="1" x14ac:dyDescent="0.25">
      <c r="A30" s="1280"/>
      <c r="B30" s="286" t="s">
        <v>197</v>
      </c>
      <c r="C30" s="271"/>
      <c r="D30" s="126" t="s">
        <v>331</v>
      </c>
      <c r="E30" s="126"/>
      <c r="F30" s="273"/>
      <c r="G30" s="691">
        <v>8</v>
      </c>
      <c r="H30" s="742">
        <f t="shared" si="2"/>
        <v>240</v>
      </c>
      <c r="I30" s="451">
        <f>'Семестровка -ввод данных'!AF67</f>
        <v>12</v>
      </c>
      <c r="J30" s="126" t="str">
        <f>'Семестровка -ввод данных'!T67</f>
        <v>8/0</v>
      </c>
      <c r="K30" s="126"/>
      <c r="L30" s="126" t="str">
        <f>'Семестровка -ввод данных'!V67</f>
        <v>4/0</v>
      </c>
      <c r="M30" s="285">
        <f>H30-I30</f>
        <v>228</v>
      </c>
      <c r="N30" s="281"/>
      <c r="O30" s="119"/>
      <c r="P30" s="455"/>
      <c r="Q30" s="454" t="str">
        <f>'Семестровка -ввод данных'!W67</f>
        <v>12/0</v>
      </c>
      <c r="R30" s="280"/>
      <c r="S30" s="281"/>
      <c r="T30" s="280"/>
      <c r="U30" s="278"/>
      <c r="V30" s="119"/>
      <c r="W30" s="292"/>
      <c r="AC30" s="104">
        <f t="shared" si="1"/>
        <v>0</v>
      </c>
    </row>
    <row r="31" spans="1:35" s="104" customFormat="1" ht="18" customHeight="1" x14ac:dyDescent="0.25">
      <c r="A31" s="1278" t="s">
        <v>206</v>
      </c>
      <c r="B31" s="464" t="s">
        <v>62</v>
      </c>
      <c r="C31" s="271"/>
      <c r="D31" s="126"/>
      <c r="E31" s="126"/>
      <c r="F31" s="273"/>
      <c r="G31" s="691">
        <f>G32+G33</f>
        <v>6</v>
      </c>
      <c r="H31" s="742">
        <f t="shared" si="2"/>
        <v>180</v>
      </c>
      <c r="I31" s="281"/>
      <c r="J31" s="446"/>
      <c r="K31" s="446"/>
      <c r="L31" s="446"/>
      <c r="M31" s="285"/>
      <c r="N31" s="281"/>
      <c r="O31" s="119"/>
      <c r="P31" s="280"/>
      <c r="Q31" s="281"/>
      <c r="R31" s="280"/>
      <c r="S31" s="281"/>
      <c r="T31" s="280"/>
      <c r="U31" s="278"/>
      <c r="V31" s="119"/>
      <c r="W31" s="292"/>
      <c r="AC31" s="104">
        <f t="shared" si="1"/>
        <v>0</v>
      </c>
    </row>
    <row r="32" spans="1:35" s="104" customFormat="1" ht="15.75" customHeight="1" x14ac:dyDescent="0.25">
      <c r="A32" s="1279"/>
      <c r="B32" s="299" t="s">
        <v>537</v>
      </c>
      <c r="C32" s="271"/>
      <c r="D32" s="126"/>
      <c r="E32" s="126"/>
      <c r="F32" s="273"/>
      <c r="G32" s="691">
        <v>1</v>
      </c>
      <c r="H32" s="742">
        <f t="shared" si="2"/>
        <v>30</v>
      </c>
      <c r="I32" s="281"/>
      <c r="J32" s="446"/>
      <c r="K32" s="446"/>
      <c r="L32" s="446"/>
      <c r="M32" s="285"/>
      <c r="N32" s="281"/>
      <c r="O32" s="119"/>
      <c r="P32" s="280"/>
      <c r="Q32" s="281"/>
      <c r="R32" s="280"/>
      <c r="S32" s="281"/>
      <c r="T32" s="280"/>
      <c r="U32" s="278"/>
      <c r="V32" s="119"/>
      <c r="W32" s="292"/>
      <c r="AC32" s="104">
        <f t="shared" si="1"/>
        <v>0</v>
      </c>
    </row>
    <row r="33" spans="1:36" s="104" customFormat="1" ht="16.5" customHeight="1" x14ac:dyDescent="0.25">
      <c r="A33" s="1280"/>
      <c r="B33" s="286" t="s">
        <v>197</v>
      </c>
      <c r="C33" s="271"/>
      <c r="D33" s="126" t="s">
        <v>157</v>
      </c>
      <c r="E33" s="126"/>
      <c r="F33" s="273"/>
      <c r="G33" s="691">
        <f>'Семестровка -ввод данных'!E19</f>
        <v>5</v>
      </c>
      <c r="H33" s="742">
        <f t="shared" si="2"/>
        <v>150</v>
      </c>
      <c r="I33" s="281">
        <f>'Семестровка -ввод данных'!AF19</f>
        <v>12</v>
      </c>
      <c r="J33" s="126" t="str">
        <f>'Семестровка -ввод данных'!T19</f>
        <v>6/2</v>
      </c>
      <c r="K33" s="126"/>
      <c r="L33" s="126" t="str">
        <f>'Семестровка -ввод данных'!V19</f>
        <v>0/4</v>
      </c>
      <c r="M33" s="285">
        <f>H33-I33</f>
        <v>138</v>
      </c>
      <c r="N33" s="454" t="str">
        <f>'Семестровка -ввод данных'!W19</f>
        <v>6/6</v>
      </c>
      <c r="O33" s="119"/>
      <c r="P33" s="280"/>
      <c r="Q33" s="281"/>
      <c r="R33" s="280"/>
      <c r="S33" s="281"/>
      <c r="T33" s="280"/>
      <c r="U33" s="278"/>
      <c r="V33" s="119"/>
      <c r="W33" s="292"/>
      <c r="AC33" s="104">
        <f t="shared" si="1"/>
        <v>0</v>
      </c>
    </row>
    <row r="34" spans="1:36" s="104" customFormat="1" ht="18.75" customHeight="1" x14ac:dyDescent="0.25">
      <c r="A34" s="1278" t="s">
        <v>207</v>
      </c>
      <c r="B34" s="465" t="s">
        <v>359</v>
      </c>
      <c r="C34" s="271"/>
      <c r="D34" s="126"/>
      <c r="E34" s="272"/>
      <c r="F34" s="273"/>
      <c r="G34" s="691">
        <f>G35+G36</f>
        <v>6</v>
      </c>
      <c r="H34" s="742">
        <f t="shared" si="2"/>
        <v>180</v>
      </c>
      <c r="I34" s="276"/>
      <c r="J34" s="445"/>
      <c r="K34" s="445"/>
      <c r="L34" s="445"/>
      <c r="M34" s="277"/>
      <c r="N34" s="281"/>
      <c r="O34" s="279"/>
      <c r="P34" s="280"/>
      <c r="Q34" s="281"/>
      <c r="R34" s="280"/>
      <c r="S34" s="281"/>
      <c r="T34" s="280"/>
      <c r="U34" s="278"/>
      <c r="V34" s="119"/>
      <c r="W34" s="292"/>
      <c r="AC34" s="104">
        <f t="shared" si="1"/>
        <v>0</v>
      </c>
    </row>
    <row r="35" spans="1:36" s="104" customFormat="1" ht="18" customHeight="1" x14ac:dyDescent="0.25">
      <c r="A35" s="1279"/>
      <c r="B35" s="299" t="s">
        <v>537</v>
      </c>
      <c r="C35" s="271"/>
      <c r="D35" s="126"/>
      <c r="E35" s="272"/>
      <c r="F35" s="273"/>
      <c r="G35" s="691">
        <v>3</v>
      </c>
      <c r="H35" s="742">
        <f t="shared" si="2"/>
        <v>90</v>
      </c>
      <c r="I35" s="276"/>
      <c r="J35" s="445"/>
      <c r="K35" s="445"/>
      <c r="L35" s="445"/>
      <c r="M35" s="277"/>
      <c r="N35" s="281"/>
      <c r="O35" s="279"/>
      <c r="P35" s="280"/>
      <c r="Q35" s="281"/>
      <c r="R35" s="280"/>
      <c r="S35" s="281"/>
      <c r="T35" s="280"/>
      <c r="U35" s="278"/>
      <c r="V35" s="119"/>
      <c r="W35" s="292"/>
    </row>
    <row r="36" spans="1:36" s="104" customFormat="1" ht="17.25" customHeight="1" x14ac:dyDescent="0.25">
      <c r="A36" s="1280"/>
      <c r="B36" s="286" t="s">
        <v>197</v>
      </c>
      <c r="C36" s="271"/>
      <c r="D36" s="126" t="s">
        <v>161</v>
      </c>
      <c r="E36" s="272"/>
      <c r="F36" s="273"/>
      <c r="G36" s="691">
        <f>'Семестровка -ввод данных'!E18</f>
        <v>3</v>
      </c>
      <c r="H36" s="742">
        <f t="shared" si="2"/>
        <v>90</v>
      </c>
      <c r="I36" s="276">
        <f>'Семестровка -ввод данных'!AF18</f>
        <v>6</v>
      </c>
      <c r="J36" s="441" t="str">
        <f>'Семестровка -ввод данных'!T18</f>
        <v>4/0</v>
      </c>
      <c r="K36" s="441"/>
      <c r="L36" s="441" t="str">
        <f>'Семестровка -ввод данных'!V18</f>
        <v>0/2</v>
      </c>
      <c r="M36" s="285">
        <f>H36-I36</f>
        <v>84</v>
      </c>
      <c r="N36" s="454" t="str">
        <f>'Семестровка -ввод данных'!W18</f>
        <v>4/2</v>
      </c>
      <c r="O36" s="279"/>
      <c r="P36" s="280"/>
      <c r="Q36" s="281"/>
      <c r="R36" s="280"/>
      <c r="S36" s="281"/>
      <c r="T36" s="280"/>
      <c r="U36" s="278"/>
      <c r="V36" s="119"/>
      <c r="W36" s="292"/>
    </row>
    <row r="37" spans="1:36" ht="31.5" x14ac:dyDescent="0.25">
      <c r="A37" s="228" t="s">
        <v>208</v>
      </c>
      <c r="B37" s="389" t="s">
        <v>539</v>
      </c>
      <c r="C37" s="271"/>
      <c r="D37" s="446"/>
      <c r="E37" s="122"/>
      <c r="F37" s="288"/>
      <c r="G37" s="691">
        <f>'Семестровка -ввод данных'!D44</f>
        <v>5</v>
      </c>
      <c r="H37" s="742">
        <f t="shared" si="2"/>
        <v>150</v>
      </c>
      <c r="I37" s="271"/>
      <c r="J37" s="446"/>
      <c r="K37" s="446"/>
      <c r="L37" s="446"/>
      <c r="M37" s="285"/>
      <c r="N37" s="226"/>
      <c r="O37" s="224"/>
      <c r="P37" s="561"/>
      <c r="Q37" s="226"/>
      <c r="R37" s="225"/>
      <c r="S37" s="226"/>
      <c r="T37" s="225"/>
      <c r="U37" s="743"/>
      <c r="V37" s="227"/>
      <c r="W37" s="225"/>
      <c r="AC37" s="104">
        <f t="shared" si="1"/>
        <v>0</v>
      </c>
      <c r="AD37" s="638"/>
      <c r="AE37" s="638"/>
      <c r="AF37" s="638"/>
      <c r="AG37" s="638"/>
      <c r="AH37" s="638"/>
      <c r="AI37" s="638"/>
    </row>
    <row r="38" spans="1:36" s="104" customFormat="1" ht="51.75" customHeight="1" thickBot="1" x14ac:dyDescent="0.3">
      <c r="A38" s="762" t="s">
        <v>209</v>
      </c>
      <c r="B38" s="980" t="s">
        <v>540</v>
      </c>
      <c r="C38" s="789"/>
      <c r="D38" s="728"/>
      <c r="E38" s="981"/>
      <c r="F38" s="982"/>
      <c r="G38" s="778">
        <f>'Семестровка -ввод данных'!D64</f>
        <v>3.5</v>
      </c>
      <c r="H38" s="783">
        <f t="shared" ref="H38:H44" si="3">G38*30</f>
        <v>105</v>
      </c>
      <c r="I38" s="962"/>
      <c r="J38" s="727"/>
      <c r="K38" s="727"/>
      <c r="L38" s="727"/>
      <c r="M38" s="776"/>
      <c r="N38" s="962"/>
      <c r="O38" s="983"/>
      <c r="P38" s="984"/>
      <c r="Q38" s="962"/>
      <c r="R38" s="984"/>
      <c r="S38" s="962"/>
      <c r="T38" s="984"/>
      <c r="U38" s="957"/>
      <c r="V38" s="631"/>
      <c r="W38" s="985"/>
      <c r="AC38" s="104">
        <f t="shared" si="1"/>
        <v>0</v>
      </c>
    </row>
    <row r="39" spans="1:36" s="105" customFormat="1" ht="18.75" customHeight="1" x14ac:dyDescent="0.25">
      <c r="A39" s="1279" t="s">
        <v>568</v>
      </c>
      <c r="B39" s="766" t="s">
        <v>30</v>
      </c>
      <c r="C39" s="971"/>
      <c r="D39" s="859"/>
      <c r="E39" s="972"/>
      <c r="F39" s="973"/>
      <c r="G39" s="934">
        <f>G40+G41</f>
        <v>6</v>
      </c>
      <c r="H39" s="974">
        <f t="shared" si="3"/>
        <v>180</v>
      </c>
      <c r="I39" s="971"/>
      <c r="J39" s="785"/>
      <c r="K39" s="785"/>
      <c r="L39" s="785"/>
      <c r="M39" s="975"/>
      <c r="N39" s="976"/>
      <c r="O39" s="977"/>
      <c r="P39" s="803"/>
      <c r="Q39" s="976"/>
      <c r="R39" s="803"/>
      <c r="S39" s="976"/>
      <c r="T39" s="803"/>
      <c r="U39" s="978"/>
      <c r="V39" s="792"/>
      <c r="W39" s="979"/>
      <c r="AC39" s="104">
        <f t="shared" si="1"/>
        <v>0</v>
      </c>
      <c r="AD39" s="104"/>
      <c r="AE39" s="104"/>
      <c r="AF39" s="104"/>
      <c r="AG39" s="104"/>
      <c r="AH39" s="104"/>
      <c r="AI39" s="104"/>
    </row>
    <row r="40" spans="1:36" s="105" customFormat="1" ht="18" customHeight="1" x14ac:dyDescent="0.25">
      <c r="A40" s="1279"/>
      <c r="B40" s="299" t="s">
        <v>537</v>
      </c>
      <c r="C40" s="271"/>
      <c r="D40" s="126"/>
      <c r="E40" s="126"/>
      <c r="F40" s="273"/>
      <c r="G40" s="691">
        <v>4</v>
      </c>
      <c r="H40" s="782">
        <f t="shared" si="3"/>
        <v>120</v>
      </c>
      <c r="I40" s="271"/>
      <c r="J40" s="446"/>
      <c r="K40" s="446"/>
      <c r="L40" s="446"/>
      <c r="M40" s="285"/>
      <c r="N40" s="226"/>
      <c r="O40" s="227"/>
      <c r="P40" s="225"/>
      <c r="Q40" s="226"/>
      <c r="R40" s="225"/>
      <c r="S40" s="226"/>
      <c r="T40" s="225"/>
      <c r="U40" s="743"/>
      <c r="V40" s="227"/>
      <c r="W40" s="289"/>
      <c r="AC40" s="104">
        <f t="shared" si="1"/>
        <v>0</v>
      </c>
      <c r="AD40" s="104"/>
      <c r="AE40" s="104"/>
      <c r="AF40" s="104"/>
      <c r="AG40" s="104"/>
      <c r="AH40" s="104"/>
      <c r="AI40" s="104"/>
    </row>
    <row r="41" spans="1:36" s="105" customFormat="1" ht="14.25" customHeight="1" x14ac:dyDescent="0.25">
      <c r="A41" s="1280"/>
      <c r="B41" s="286" t="s">
        <v>197</v>
      </c>
      <c r="C41" s="271"/>
      <c r="D41" s="126" t="s">
        <v>161</v>
      </c>
      <c r="E41" s="126"/>
      <c r="F41" s="273"/>
      <c r="G41" s="691">
        <f>'Семестровка -ввод данных'!E22</f>
        <v>2</v>
      </c>
      <c r="H41" s="782">
        <f t="shared" si="3"/>
        <v>60</v>
      </c>
      <c r="I41" s="281">
        <f>'Семестровка -ввод данных'!AF22</f>
        <v>4</v>
      </c>
      <c r="J41" s="126" t="str">
        <f>'Семестровка -ввод данных'!T22</f>
        <v>4/0</v>
      </c>
      <c r="K41" s="126"/>
      <c r="L41" s="126"/>
      <c r="M41" s="285">
        <f>H41-I41</f>
        <v>56</v>
      </c>
      <c r="N41" s="796" t="str">
        <f>'Семестровка -ввод данных'!W22</f>
        <v>4/0</v>
      </c>
      <c r="O41" s="227"/>
      <c r="P41" s="225"/>
      <c r="Q41" s="456"/>
      <c r="R41" s="225"/>
      <c r="S41" s="226"/>
      <c r="T41" s="225"/>
      <c r="U41" s="743"/>
      <c r="V41" s="227"/>
      <c r="W41" s="289"/>
      <c r="AC41" s="104">
        <f t="shared" si="1"/>
        <v>0</v>
      </c>
      <c r="AD41" s="104"/>
      <c r="AE41" s="104"/>
      <c r="AF41" s="104"/>
      <c r="AG41" s="104"/>
      <c r="AH41" s="104"/>
      <c r="AI41" s="104"/>
    </row>
    <row r="42" spans="1:36" s="105" customFormat="1" ht="32.25" customHeight="1" x14ac:dyDescent="0.25">
      <c r="A42" s="228" t="s">
        <v>569</v>
      </c>
      <c r="B42" s="389" t="s">
        <v>539</v>
      </c>
      <c r="C42" s="271"/>
      <c r="D42" s="446"/>
      <c r="E42" s="122"/>
      <c r="F42" s="288"/>
      <c r="G42" s="691">
        <v>5</v>
      </c>
      <c r="H42" s="782">
        <f t="shared" si="3"/>
        <v>150</v>
      </c>
      <c r="I42" s="271"/>
      <c r="J42" s="446"/>
      <c r="K42" s="446"/>
      <c r="L42" s="446"/>
      <c r="M42" s="285"/>
      <c r="N42" s="226"/>
      <c r="O42" s="279"/>
      <c r="P42" s="562"/>
      <c r="Q42" s="226"/>
      <c r="R42" s="225"/>
      <c r="S42" s="226"/>
      <c r="T42" s="225"/>
      <c r="U42" s="743"/>
      <c r="V42" s="227"/>
      <c r="W42" s="225"/>
      <c r="X42" s="745"/>
      <c r="AC42" s="104"/>
      <c r="AD42" s="104"/>
      <c r="AE42" s="104"/>
      <c r="AF42" s="104"/>
      <c r="AG42" s="104"/>
      <c r="AH42" s="104"/>
      <c r="AI42" s="104"/>
    </row>
    <row r="43" spans="1:36" s="105" customFormat="1" ht="15.75" customHeight="1" x14ac:dyDescent="0.25">
      <c r="A43" s="761" t="s">
        <v>579</v>
      </c>
      <c r="B43" s="769" t="s">
        <v>368</v>
      </c>
      <c r="C43" s="774"/>
      <c r="D43" s="446" t="s">
        <v>467</v>
      </c>
      <c r="E43" s="446"/>
      <c r="F43" s="285"/>
      <c r="G43" s="691">
        <v>6</v>
      </c>
      <c r="H43" s="742">
        <f t="shared" si="3"/>
        <v>180</v>
      </c>
      <c r="I43" s="271">
        <v>10</v>
      </c>
      <c r="J43" s="126" t="s">
        <v>307</v>
      </c>
      <c r="K43" s="126"/>
      <c r="L43" s="126" t="s">
        <v>312</v>
      </c>
      <c r="M43" s="758">
        <f>H43-I43</f>
        <v>170</v>
      </c>
      <c r="N43" s="451"/>
      <c r="O43" s="125"/>
      <c r="P43" s="453"/>
      <c r="Q43" s="454" t="s">
        <v>409</v>
      </c>
      <c r="R43" s="453"/>
      <c r="S43" s="451"/>
      <c r="T43" s="453"/>
      <c r="U43" s="779"/>
      <c r="V43" s="125"/>
      <c r="W43" s="453"/>
      <c r="X43" s="744"/>
      <c r="AC43" s="104"/>
      <c r="AD43" s="104"/>
      <c r="AE43" s="104"/>
      <c r="AF43" s="104"/>
      <c r="AG43" s="104"/>
      <c r="AH43" s="104"/>
      <c r="AI43" s="104"/>
    </row>
    <row r="44" spans="1:36" ht="18" customHeight="1" thickBot="1" x14ac:dyDescent="0.3">
      <c r="A44" s="762" t="s">
        <v>570</v>
      </c>
      <c r="B44" s="770" t="s">
        <v>511</v>
      </c>
      <c r="C44" s="775"/>
      <c r="D44" s="727" t="s">
        <v>470</v>
      </c>
      <c r="E44" s="727"/>
      <c r="F44" s="776"/>
      <c r="G44" s="778">
        <v>3</v>
      </c>
      <c r="H44" s="783">
        <f t="shared" si="3"/>
        <v>90</v>
      </c>
      <c r="I44" s="789">
        <v>4</v>
      </c>
      <c r="J44" s="728" t="s">
        <v>306</v>
      </c>
      <c r="K44" s="728"/>
      <c r="L44" s="728"/>
      <c r="M44" s="790">
        <f>H44-I44</f>
        <v>86</v>
      </c>
      <c r="N44" s="797"/>
      <c r="O44" s="798"/>
      <c r="P44" s="790" t="s">
        <v>306</v>
      </c>
      <c r="Q44" s="801"/>
      <c r="R44" s="855"/>
      <c r="S44" s="801"/>
      <c r="T44" s="790"/>
      <c r="U44" s="842"/>
      <c r="V44" s="798"/>
      <c r="W44" s="790"/>
      <c r="AD44" s="327"/>
      <c r="AE44" s="327"/>
      <c r="AF44" s="327"/>
      <c r="AG44" s="327"/>
      <c r="AH44" s="327"/>
      <c r="AI44" s="327"/>
      <c r="AJ44" s="327"/>
    </row>
    <row r="45" spans="1:36" s="105" customFormat="1" ht="16.5" thickBot="1" x14ac:dyDescent="0.3">
      <c r="A45" s="1238" t="s">
        <v>541</v>
      </c>
      <c r="B45" s="1239"/>
      <c r="C45" s="1239"/>
      <c r="D45" s="1239"/>
      <c r="E45" s="1239"/>
      <c r="F45" s="1275"/>
      <c r="G45" s="658">
        <f>G14+G17+G20+G22+G26+G29+G32+G35+G37+G38+G40</f>
        <v>44</v>
      </c>
      <c r="H45" s="658">
        <f>H14+H17+H20+H22+H26+H29+H32+H35+H37+H38+H40</f>
        <v>1320</v>
      </c>
      <c r="I45" s="804"/>
      <c r="J45" s="804"/>
      <c r="K45" s="804"/>
      <c r="L45" s="804"/>
      <c r="M45" s="804"/>
      <c r="N45" s="805"/>
      <c r="O45" s="805"/>
      <c r="P45" s="806"/>
      <c r="Q45" s="852"/>
      <c r="R45" s="852"/>
      <c r="S45" s="852"/>
      <c r="T45" s="852"/>
      <c r="U45" s="852"/>
      <c r="V45" s="852"/>
      <c r="W45" s="853"/>
      <c r="AC45" s="134">
        <f>44*30</f>
        <v>1320</v>
      </c>
    </row>
    <row r="46" spans="1:36" s="105" customFormat="1" ht="16.5" thickBot="1" x14ac:dyDescent="0.3">
      <c r="A46" s="1238" t="s">
        <v>210</v>
      </c>
      <c r="B46" s="1239"/>
      <c r="C46" s="1239"/>
      <c r="D46" s="1239"/>
      <c r="E46" s="1239"/>
      <c r="F46" s="1275"/>
      <c r="G46" s="658">
        <f>G13+G15+G18+G23+G27++G43+G30+G33+G36+G41+G44</f>
        <v>39</v>
      </c>
      <c r="H46" s="658">
        <f>H13+H15+H18+H23+H27++H43+H30+H33+H36+H41+H44</f>
        <v>1170</v>
      </c>
      <c r="I46" s="658">
        <f>I13+I15+I18+I23+I27++I43+I30+I33+I36+I41+I44</f>
        <v>92</v>
      </c>
      <c r="J46" s="659" t="s">
        <v>571</v>
      </c>
      <c r="K46" s="659" t="s">
        <v>309</v>
      </c>
      <c r="L46" s="659" t="s">
        <v>572</v>
      </c>
      <c r="M46" s="658">
        <f>M13+M15+M18+M23+M27++M43+M30+M33+M36+M41+M44</f>
        <v>1078</v>
      </c>
      <c r="N46" s="807" t="s">
        <v>550</v>
      </c>
      <c r="O46" s="808"/>
      <c r="P46" s="809" t="s">
        <v>306</v>
      </c>
      <c r="Q46" s="809" t="s">
        <v>573</v>
      </c>
      <c r="R46" s="809"/>
      <c r="S46" s="809" t="s">
        <v>309</v>
      </c>
      <c r="T46" s="809"/>
      <c r="U46" s="810"/>
      <c r="V46" s="810"/>
      <c r="W46" s="811"/>
      <c r="AC46" s="105">
        <f>33*30</f>
        <v>990</v>
      </c>
    </row>
    <row r="47" spans="1:36" s="104" customFormat="1" ht="16.5" customHeight="1" thickBot="1" x14ac:dyDescent="0.3">
      <c r="A47" s="1272" t="s">
        <v>211</v>
      </c>
      <c r="B47" s="1273"/>
      <c r="C47" s="1273"/>
      <c r="D47" s="1273"/>
      <c r="E47" s="1273"/>
      <c r="F47" s="1274"/>
      <c r="G47" s="663">
        <f>G45+G46</f>
        <v>83</v>
      </c>
      <c r="H47" s="663">
        <f>H45+H46</f>
        <v>2490</v>
      </c>
      <c r="I47" s="663">
        <f>I45+I46</f>
        <v>92</v>
      </c>
      <c r="J47" s="659" t="s">
        <v>571</v>
      </c>
      <c r="K47" s="659" t="s">
        <v>309</v>
      </c>
      <c r="L47" s="659" t="s">
        <v>572</v>
      </c>
      <c r="M47" s="658">
        <f>M14+M16+M19+M24+M28++M44+M31+M34+M37+M42+M45</f>
        <v>86</v>
      </c>
      <c r="N47" s="807" t="s">
        <v>550</v>
      </c>
      <c r="O47" s="808"/>
      <c r="P47" s="809" t="s">
        <v>306</v>
      </c>
      <c r="Q47" s="809" t="s">
        <v>573</v>
      </c>
      <c r="R47" s="809"/>
      <c r="S47" s="809" t="s">
        <v>309</v>
      </c>
      <c r="T47" s="107"/>
      <c r="U47" s="107"/>
      <c r="V47" s="107"/>
      <c r="W47" s="107"/>
      <c r="X47" s="746">
        <f>SUM(X21:X44)</f>
        <v>0</v>
      </c>
      <c r="Y47" s="107">
        <f>SUM(Y21:Y44)</f>
        <v>0</v>
      </c>
      <c r="Z47" s="107">
        <f>SUM(Z21:Z44)</f>
        <v>0</v>
      </c>
      <c r="AA47" s="107">
        <f>SUM(AA21:AA44)</f>
        <v>0</v>
      </c>
      <c r="AB47" s="107">
        <f>SUM(AB21:AB44)</f>
        <v>0</v>
      </c>
      <c r="AC47" s="104">
        <f>77*30</f>
        <v>2310</v>
      </c>
      <c r="AE47" s="105"/>
    </row>
    <row r="48" spans="1:36" ht="16.5" customHeight="1" thickBot="1" x14ac:dyDescent="0.3">
      <c r="A48" s="1269" t="s">
        <v>160</v>
      </c>
      <c r="B48" s="1270"/>
      <c r="C48" s="1270"/>
      <c r="D48" s="1270"/>
      <c r="E48" s="1270"/>
      <c r="F48" s="1270"/>
      <c r="G48" s="1270"/>
      <c r="H48" s="1270"/>
      <c r="I48" s="1270"/>
      <c r="J48" s="1270"/>
      <c r="K48" s="1270"/>
      <c r="L48" s="1270"/>
      <c r="M48" s="1270"/>
      <c r="N48" s="1270"/>
      <c r="O48" s="1270"/>
      <c r="P48" s="1270"/>
      <c r="Q48" s="1270"/>
      <c r="R48" s="1270"/>
      <c r="S48" s="1270"/>
      <c r="T48" s="1270"/>
      <c r="U48" s="1270"/>
      <c r="V48" s="1270"/>
      <c r="W48" s="1271"/>
      <c r="AD48" s="346"/>
      <c r="AE48" s="558"/>
      <c r="AF48" s="559"/>
      <c r="AG48" s="346"/>
      <c r="AH48" s="560"/>
      <c r="AI48" s="347"/>
    </row>
    <row r="49" spans="1:36" ht="16.5" customHeight="1" x14ac:dyDescent="0.25">
      <c r="A49" s="1357" t="s">
        <v>351</v>
      </c>
      <c r="B49" s="752" t="s">
        <v>362</v>
      </c>
      <c r="C49" s="771"/>
      <c r="D49" s="753"/>
      <c r="E49" s="753"/>
      <c r="F49" s="298"/>
      <c r="G49" s="690">
        <f>G50+G51+G52</f>
        <v>7</v>
      </c>
      <c r="H49" s="843">
        <f>30*G49</f>
        <v>210</v>
      </c>
      <c r="I49" s="771"/>
      <c r="J49" s="753"/>
      <c r="K49" s="753"/>
      <c r="L49" s="753"/>
      <c r="M49" s="298"/>
      <c r="N49" s="771"/>
      <c r="O49" s="753"/>
      <c r="P49" s="298"/>
      <c r="Q49" s="771"/>
      <c r="R49" s="298"/>
      <c r="S49" s="771"/>
      <c r="T49" s="298"/>
      <c r="U49" s="763"/>
      <c r="V49" s="753"/>
      <c r="W49" s="298"/>
      <c r="AD49" s="638"/>
      <c r="AE49" s="638"/>
      <c r="AF49" s="638"/>
      <c r="AG49" s="638"/>
      <c r="AH49" s="638"/>
      <c r="AI49" s="638"/>
    </row>
    <row r="50" spans="1:36" ht="16.5" customHeight="1" x14ac:dyDescent="0.25">
      <c r="A50" s="1361"/>
      <c r="B50" s="299" t="s">
        <v>537</v>
      </c>
      <c r="C50" s="271"/>
      <c r="D50" s="446"/>
      <c r="E50" s="446"/>
      <c r="F50" s="285"/>
      <c r="G50" s="691">
        <v>2</v>
      </c>
      <c r="H50" s="844">
        <f>30*G50</f>
        <v>60</v>
      </c>
      <c r="I50" s="271"/>
      <c r="J50" s="446"/>
      <c r="K50" s="446"/>
      <c r="L50" s="446"/>
      <c r="M50" s="285"/>
      <c r="N50" s="271"/>
      <c r="O50" s="446"/>
      <c r="P50" s="285"/>
      <c r="Q50" s="271"/>
      <c r="R50" s="285"/>
      <c r="S50" s="271"/>
      <c r="T50" s="285"/>
      <c r="U50" s="645"/>
      <c r="V50" s="446"/>
      <c r="W50" s="285"/>
      <c r="AD50" s="638"/>
      <c r="AE50" s="638"/>
      <c r="AF50" s="638"/>
      <c r="AG50" s="638"/>
      <c r="AH50" s="638"/>
      <c r="AI50" s="638"/>
    </row>
    <row r="51" spans="1:36" ht="16.5" customHeight="1" x14ac:dyDescent="0.25">
      <c r="A51" s="814" t="s">
        <v>363</v>
      </c>
      <c r="B51" s="286" t="s">
        <v>197</v>
      </c>
      <c r="C51" s="271">
        <v>2</v>
      </c>
      <c r="D51" s="446"/>
      <c r="E51" s="446"/>
      <c r="F51" s="285"/>
      <c r="G51" s="742">
        <v>4</v>
      </c>
      <c r="H51" s="844">
        <f t="shared" ref="H51:H58" si="4">30*G51</f>
        <v>120</v>
      </c>
      <c r="I51" s="271">
        <f>'Семестровка -ввод данных'!AF41</f>
        <v>8</v>
      </c>
      <c r="J51" s="126" t="str">
        <f>'Семестровка -ввод данных'!T41</f>
        <v>6/0</v>
      </c>
      <c r="K51" s="126"/>
      <c r="L51" s="126" t="str">
        <f>'Семестровка -ввод данных'!V41</f>
        <v>2/0</v>
      </c>
      <c r="M51" s="280">
        <f>H51-I51</f>
        <v>112</v>
      </c>
      <c r="N51" s="271"/>
      <c r="O51" s="446"/>
      <c r="P51" s="849" t="str">
        <f>'Семестровка -ввод данных'!W41</f>
        <v>8/0</v>
      </c>
      <c r="Q51" s="271"/>
      <c r="R51" s="285"/>
      <c r="S51" s="271"/>
      <c r="T51" s="285"/>
      <c r="U51" s="645"/>
      <c r="V51" s="446"/>
      <c r="W51" s="285"/>
      <c r="AD51" s="638"/>
      <c r="AE51" s="638"/>
      <c r="AF51" s="638"/>
      <c r="AG51" s="638"/>
      <c r="AH51" s="638"/>
      <c r="AI51" s="638"/>
    </row>
    <row r="52" spans="1:36" ht="16.5" customHeight="1" x14ac:dyDescent="0.25">
      <c r="A52" s="814" t="s">
        <v>364</v>
      </c>
      <c r="B52" s="286" t="s">
        <v>365</v>
      </c>
      <c r="C52" s="271"/>
      <c r="D52" s="446"/>
      <c r="E52" s="446"/>
      <c r="F52" s="285" t="s">
        <v>467</v>
      </c>
      <c r="G52" s="742">
        <v>1</v>
      </c>
      <c r="H52" s="844">
        <f t="shared" si="4"/>
        <v>30</v>
      </c>
      <c r="I52" s="271">
        <f>'Семестровка -ввод данных'!AF62</f>
        <v>4</v>
      </c>
      <c r="J52" s="446"/>
      <c r="K52" s="446"/>
      <c r="L52" s="126" t="str">
        <f>'Семестровка -ввод данных'!W62</f>
        <v>4/0</v>
      </c>
      <c r="M52" s="280">
        <f>H52-I52</f>
        <v>26</v>
      </c>
      <c r="N52" s="271"/>
      <c r="O52" s="446"/>
      <c r="P52" s="285"/>
      <c r="Q52" s="756" t="str">
        <f>'Семестровка -ввод данных'!W62</f>
        <v>4/0</v>
      </c>
      <c r="R52" s="285"/>
      <c r="S52" s="271"/>
      <c r="T52" s="285"/>
      <c r="U52" s="645"/>
      <c r="V52" s="446"/>
      <c r="W52" s="285"/>
      <c r="AD52" s="638"/>
      <c r="AE52" s="638"/>
      <c r="AF52" s="638"/>
      <c r="AG52" s="638"/>
      <c r="AH52" s="638"/>
      <c r="AI52" s="638"/>
    </row>
    <row r="53" spans="1:36" s="323" customFormat="1" x14ac:dyDescent="0.25">
      <c r="A53" s="1360" t="s">
        <v>352</v>
      </c>
      <c r="B53" s="466" t="s">
        <v>54</v>
      </c>
      <c r="C53" s="271"/>
      <c r="D53" s="446"/>
      <c r="E53" s="446"/>
      <c r="F53" s="288"/>
      <c r="G53" s="691">
        <f>G54+G55</f>
        <v>6</v>
      </c>
      <c r="H53" s="844">
        <f t="shared" si="4"/>
        <v>180</v>
      </c>
      <c r="I53" s="447"/>
      <c r="J53" s="287"/>
      <c r="K53" s="287"/>
      <c r="L53" s="287"/>
      <c r="M53" s="448"/>
      <c r="N53" s="226"/>
      <c r="O53" s="227"/>
      <c r="P53" s="562"/>
      <c r="Q53" s="226"/>
      <c r="R53" s="225"/>
      <c r="S53" s="226"/>
      <c r="T53" s="225"/>
      <c r="U53" s="743"/>
      <c r="V53" s="227"/>
      <c r="W53" s="225"/>
      <c r="AC53" s="322">
        <f>SUM(N53:R53)</f>
        <v>0</v>
      </c>
      <c r="AD53" s="638"/>
      <c r="AE53" s="638"/>
      <c r="AF53" s="638"/>
      <c r="AG53" s="638"/>
      <c r="AH53" s="638"/>
      <c r="AI53" s="638"/>
      <c r="AJ53" s="640"/>
    </row>
    <row r="54" spans="1:36" s="323" customFormat="1" x14ac:dyDescent="0.25">
      <c r="A54" s="1303"/>
      <c r="B54" s="299" t="s">
        <v>537</v>
      </c>
      <c r="C54" s="271"/>
      <c r="D54" s="446"/>
      <c r="E54" s="446"/>
      <c r="F54" s="288"/>
      <c r="G54" s="691">
        <v>1</v>
      </c>
      <c r="H54" s="844">
        <f t="shared" si="4"/>
        <v>30</v>
      </c>
      <c r="I54" s="447"/>
      <c r="J54" s="287"/>
      <c r="K54" s="287"/>
      <c r="L54" s="287"/>
      <c r="M54" s="448"/>
      <c r="N54" s="226"/>
      <c r="O54" s="227"/>
      <c r="P54" s="562"/>
      <c r="Q54" s="226"/>
      <c r="R54" s="225"/>
      <c r="S54" s="226"/>
      <c r="T54" s="225"/>
      <c r="U54" s="743"/>
      <c r="V54" s="227"/>
      <c r="W54" s="225"/>
      <c r="AC54" s="322">
        <f>SUM(N54:R54)</f>
        <v>0</v>
      </c>
      <c r="AD54" s="638"/>
      <c r="AE54" s="638"/>
      <c r="AF54" s="638"/>
      <c r="AG54" s="638"/>
      <c r="AH54" s="638"/>
      <c r="AI54" s="638"/>
    </row>
    <row r="55" spans="1:36" s="323" customFormat="1" x14ac:dyDescent="0.25">
      <c r="A55" s="1361"/>
      <c r="B55" s="286" t="s">
        <v>197</v>
      </c>
      <c r="C55" s="449"/>
      <c r="D55" s="108" t="s">
        <v>350</v>
      </c>
      <c r="E55" s="108"/>
      <c r="F55" s="450"/>
      <c r="G55" s="483">
        <v>5</v>
      </c>
      <c r="H55" s="844">
        <f t="shared" si="4"/>
        <v>150</v>
      </c>
      <c r="I55" s="281">
        <f>'Семестровка -ввод данных'!AD37</f>
        <v>12</v>
      </c>
      <c r="J55" s="442" t="str">
        <f>'Семестровка -ввод данных'!T37</f>
        <v>8/0</v>
      </c>
      <c r="K55" s="442"/>
      <c r="L55" s="442" t="str">
        <f>'Семестровка -ввод данных'!V37</f>
        <v>4/0</v>
      </c>
      <c r="M55" s="280">
        <f>H55-I55</f>
        <v>138</v>
      </c>
      <c r="N55" s="451"/>
      <c r="O55" s="125"/>
      <c r="P55" s="453" t="str">
        <f>'Семестровка -ввод данных'!W37</f>
        <v>12/0</v>
      </c>
      <c r="Q55" s="454"/>
      <c r="R55" s="453"/>
      <c r="S55" s="451"/>
      <c r="T55" s="453"/>
      <c r="U55" s="779"/>
      <c r="V55" s="125"/>
      <c r="W55" s="453"/>
      <c r="AC55" s="322">
        <f>SUM(N55:R55)</f>
        <v>0</v>
      </c>
      <c r="AD55" s="638"/>
      <c r="AE55" s="638"/>
      <c r="AF55" s="638"/>
      <c r="AG55" s="638"/>
      <c r="AH55" s="638"/>
      <c r="AI55" s="638"/>
    </row>
    <row r="56" spans="1:36" s="323" customFormat="1" x14ac:dyDescent="0.25">
      <c r="A56" s="822" t="s">
        <v>162</v>
      </c>
      <c r="B56" s="464" t="s">
        <v>366</v>
      </c>
      <c r="C56" s="449">
        <v>2</v>
      </c>
      <c r="D56" s="108"/>
      <c r="E56" s="108"/>
      <c r="F56" s="450"/>
      <c r="G56" s="483">
        <f>'Семестровка -ввод данных'!E40</f>
        <v>6</v>
      </c>
      <c r="H56" s="844">
        <f t="shared" si="4"/>
        <v>180</v>
      </c>
      <c r="I56" s="281">
        <f>'Семестровка -ввод данных'!AF40</f>
        <v>10</v>
      </c>
      <c r="J56" s="442" t="str">
        <f>'Семестровка -ввод данных'!T40</f>
        <v>8/0</v>
      </c>
      <c r="K56" s="442"/>
      <c r="L56" s="442" t="str">
        <f>'Семестровка -ввод данных'!V40</f>
        <v>0/2</v>
      </c>
      <c r="M56" s="280">
        <f>H56-I56</f>
        <v>170</v>
      </c>
      <c r="N56" s="451"/>
      <c r="O56" s="125"/>
      <c r="P56" s="455" t="str">
        <f>'Семестровка -ввод данных'!W40</f>
        <v>8/2</v>
      </c>
      <c r="Q56" s="451"/>
      <c r="R56" s="453"/>
      <c r="S56" s="451"/>
      <c r="T56" s="453"/>
      <c r="U56" s="779"/>
      <c r="V56" s="125"/>
      <c r="W56" s="453"/>
      <c r="AC56" s="322"/>
      <c r="AD56" s="638"/>
      <c r="AE56" s="638"/>
      <c r="AF56" s="638"/>
      <c r="AG56" s="638"/>
      <c r="AH56" s="638"/>
      <c r="AI56" s="638"/>
    </row>
    <row r="57" spans="1:36" s="323" customFormat="1" x14ac:dyDescent="0.25">
      <c r="A57" s="1352" t="s">
        <v>163</v>
      </c>
      <c r="B57" s="769" t="s">
        <v>370</v>
      </c>
      <c r="C57" s="449"/>
      <c r="D57" s="108"/>
      <c r="E57" s="108"/>
      <c r="F57" s="450"/>
      <c r="G57" s="691">
        <f>G58+G59</f>
        <v>5.5</v>
      </c>
      <c r="H57" s="844">
        <f t="shared" si="4"/>
        <v>165</v>
      </c>
      <c r="I57" s="281"/>
      <c r="J57" s="442"/>
      <c r="K57" s="442"/>
      <c r="L57" s="442"/>
      <c r="M57" s="280"/>
      <c r="N57" s="451"/>
      <c r="O57" s="125"/>
      <c r="P57" s="453"/>
      <c r="Q57" s="454"/>
      <c r="R57" s="453"/>
      <c r="S57" s="451"/>
      <c r="T57" s="453"/>
      <c r="U57" s="779"/>
      <c r="V57" s="125"/>
      <c r="W57" s="453"/>
      <c r="AC57" s="322"/>
      <c r="AD57" s="638"/>
      <c r="AE57" s="638"/>
      <c r="AF57" s="638"/>
      <c r="AG57" s="638"/>
      <c r="AH57" s="638"/>
      <c r="AI57" s="638"/>
    </row>
    <row r="58" spans="1:36" s="323" customFormat="1" x14ac:dyDescent="0.25">
      <c r="A58" s="1352"/>
      <c r="B58" s="299" t="s">
        <v>537</v>
      </c>
      <c r="C58" s="449"/>
      <c r="D58" s="108"/>
      <c r="E58" s="108"/>
      <c r="F58" s="450"/>
      <c r="G58" s="483">
        <v>0.5</v>
      </c>
      <c r="H58" s="844">
        <f t="shared" si="4"/>
        <v>15</v>
      </c>
      <c r="I58" s="281"/>
      <c r="J58" s="442"/>
      <c r="K58" s="442"/>
      <c r="L58" s="442"/>
      <c r="M58" s="280"/>
      <c r="N58" s="451"/>
      <c r="O58" s="125"/>
      <c r="P58" s="453"/>
      <c r="Q58" s="454"/>
      <c r="R58" s="453"/>
      <c r="S58" s="451"/>
      <c r="T58" s="453"/>
      <c r="U58" s="779"/>
      <c r="V58" s="125"/>
      <c r="W58" s="453"/>
      <c r="AC58" s="322"/>
      <c r="AD58" s="638"/>
      <c r="AE58" s="638"/>
      <c r="AF58" s="638"/>
      <c r="AG58" s="638"/>
      <c r="AH58" s="638"/>
      <c r="AI58" s="638"/>
    </row>
    <row r="59" spans="1:36" s="639" customFormat="1" ht="16.5" customHeight="1" x14ac:dyDescent="0.25">
      <c r="A59" s="1352"/>
      <c r="B59" s="286" t="s">
        <v>197</v>
      </c>
      <c r="C59" s="271">
        <v>1</v>
      </c>
      <c r="D59" s="446"/>
      <c r="E59" s="446"/>
      <c r="F59" s="285"/>
      <c r="G59" s="742">
        <v>5</v>
      </c>
      <c r="H59" s="844">
        <f t="shared" ref="H59:H66" si="5">G59*30</f>
        <v>150</v>
      </c>
      <c r="I59" s="271">
        <f>'Семестровка -ввод данных'!AF14</f>
        <v>8</v>
      </c>
      <c r="J59" s="126" t="str">
        <f>'Семестровка -ввод данных'!T14</f>
        <v>4/4</v>
      </c>
      <c r="K59" s="446"/>
      <c r="L59" s="446"/>
      <c r="M59" s="280">
        <f>H59-I59</f>
        <v>142</v>
      </c>
      <c r="N59" s="454" t="str">
        <f>'Семестровка -ввод данных'!W14</f>
        <v>4/4</v>
      </c>
      <c r="O59" s="446"/>
      <c r="P59" s="285"/>
      <c r="Q59" s="271"/>
      <c r="R59" s="285"/>
      <c r="S59" s="271"/>
      <c r="T59" s="285"/>
      <c r="U59" s="645"/>
      <c r="V59" s="446"/>
      <c r="W59" s="285"/>
      <c r="AC59" s="638">
        <f>SUM(N59:R59)</f>
        <v>0</v>
      </c>
      <c r="AD59" s="638"/>
      <c r="AE59" s="638"/>
      <c r="AF59" s="638"/>
      <c r="AG59" s="638"/>
      <c r="AH59" s="638"/>
      <c r="AI59" s="638"/>
    </row>
    <row r="60" spans="1:36" s="323" customFormat="1" hidden="1" x14ac:dyDescent="0.25">
      <c r="A60" s="822" t="s">
        <v>164</v>
      </c>
      <c r="B60" s="464" t="s">
        <v>44</v>
      </c>
      <c r="C60" s="271"/>
      <c r="D60" s="446"/>
      <c r="E60" s="446"/>
      <c r="F60" s="448"/>
      <c r="G60" s="691">
        <f>G61+G62</f>
        <v>6</v>
      </c>
      <c r="H60" s="844">
        <f t="shared" si="5"/>
        <v>180</v>
      </c>
      <c r="I60" s="281"/>
      <c r="J60" s="119"/>
      <c r="K60" s="119"/>
      <c r="L60" s="119"/>
      <c r="M60" s="280"/>
      <c r="N60" s="226"/>
      <c r="O60" s="227"/>
      <c r="P60" s="292"/>
      <c r="Q60" s="226"/>
      <c r="R60" s="225"/>
      <c r="S60" s="226"/>
      <c r="T60" s="225"/>
      <c r="U60" s="743"/>
      <c r="V60" s="227"/>
      <c r="W60" s="225"/>
      <c r="AC60" s="322">
        <f>SUM(N60:R60)</f>
        <v>0</v>
      </c>
      <c r="AD60" s="638"/>
      <c r="AE60" s="638"/>
      <c r="AF60" s="638"/>
      <c r="AG60" s="638"/>
      <c r="AH60" s="638"/>
      <c r="AI60" s="638"/>
    </row>
    <row r="61" spans="1:36" s="323" customFormat="1" hidden="1" x14ac:dyDescent="0.25">
      <c r="A61" s="815"/>
      <c r="B61" s="299" t="s">
        <v>360</v>
      </c>
      <c r="C61" s="271"/>
      <c r="D61" s="446"/>
      <c r="E61" s="446"/>
      <c r="F61" s="448"/>
      <c r="G61" s="483">
        <f>'Семестровка -ввод данных'!D21</f>
        <v>0</v>
      </c>
      <c r="H61" s="844">
        <f t="shared" si="5"/>
        <v>0</v>
      </c>
      <c r="I61" s="281"/>
      <c r="J61" s="119"/>
      <c r="K61" s="119"/>
      <c r="L61" s="119"/>
      <c r="M61" s="280"/>
      <c r="N61" s="226"/>
      <c r="O61" s="227"/>
      <c r="P61" s="292"/>
      <c r="Q61" s="226"/>
      <c r="R61" s="225"/>
      <c r="S61" s="226"/>
      <c r="T61" s="225"/>
      <c r="U61" s="743"/>
      <c r="V61" s="227"/>
      <c r="W61" s="225"/>
      <c r="AC61" s="322">
        <f>SUM(N61:R61)</f>
        <v>0</v>
      </c>
      <c r="AD61" s="638"/>
      <c r="AE61" s="638"/>
      <c r="AF61" s="638"/>
      <c r="AG61" s="638"/>
      <c r="AH61" s="638"/>
      <c r="AI61" s="638"/>
    </row>
    <row r="62" spans="1:36" s="323" customFormat="1" ht="17.25" customHeight="1" x14ac:dyDescent="0.25">
      <c r="A62" s="822" t="s">
        <v>164</v>
      </c>
      <c r="B62" s="464" t="s">
        <v>44</v>
      </c>
      <c r="C62" s="271"/>
      <c r="D62" s="446">
        <v>1</v>
      </c>
      <c r="E62" s="446"/>
      <c r="F62" s="448"/>
      <c r="G62" s="483">
        <v>6</v>
      </c>
      <c r="H62" s="844">
        <f t="shared" si="5"/>
        <v>180</v>
      </c>
      <c r="I62" s="281">
        <f>'Семестровка -ввод данных'!AF21</f>
        <v>8</v>
      </c>
      <c r="J62" s="442" t="str">
        <f>'Семестровка -ввод данных'!T21</f>
        <v>4/2</v>
      </c>
      <c r="K62" s="442"/>
      <c r="L62" s="442" t="str">
        <f>'Семестровка -ввод данных'!V21</f>
        <v>0/2</v>
      </c>
      <c r="M62" s="280">
        <f>H62-I62</f>
        <v>172</v>
      </c>
      <c r="N62" s="456" t="str">
        <f>'Семестровка -ввод данных'!W21</f>
        <v>4/4</v>
      </c>
      <c r="O62" s="227"/>
      <c r="P62" s="292"/>
      <c r="Q62" s="226"/>
      <c r="R62" s="225"/>
      <c r="S62" s="226"/>
      <c r="T62" s="225"/>
      <c r="U62" s="743"/>
      <c r="V62" s="227"/>
      <c r="W62" s="225"/>
      <c r="AC62" s="322">
        <f>SUM(N62:R62)</f>
        <v>0</v>
      </c>
      <c r="AD62" s="638"/>
      <c r="AE62" s="638"/>
      <c r="AF62" s="638"/>
      <c r="AG62" s="638"/>
      <c r="AH62" s="638"/>
      <c r="AI62" s="638"/>
    </row>
    <row r="63" spans="1:36" s="323" customFormat="1" ht="27" hidden="1" customHeight="1" x14ac:dyDescent="0.25">
      <c r="A63" s="815"/>
      <c r="B63" s="286"/>
      <c r="C63" s="271"/>
      <c r="D63" s="446"/>
      <c r="E63" s="446"/>
      <c r="F63" s="448"/>
      <c r="G63" s="483"/>
      <c r="H63" s="844"/>
      <c r="I63" s="281"/>
      <c r="J63" s="442"/>
      <c r="K63" s="125"/>
      <c r="L63" s="442"/>
      <c r="M63" s="280"/>
      <c r="N63" s="456"/>
      <c r="O63" s="227"/>
      <c r="P63" s="292"/>
      <c r="Q63" s="226"/>
      <c r="R63" s="225"/>
      <c r="S63" s="226"/>
      <c r="T63" s="225"/>
      <c r="U63" s="743"/>
      <c r="V63" s="227"/>
      <c r="W63" s="225"/>
      <c r="AC63" s="322"/>
      <c r="AD63" s="638"/>
      <c r="AE63" s="638"/>
      <c r="AF63" s="638"/>
      <c r="AG63" s="638"/>
      <c r="AH63" s="638"/>
      <c r="AI63" s="638"/>
    </row>
    <row r="64" spans="1:36" s="639" customFormat="1" ht="31.5" x14ac:dyDescent="0.25">
      <c r="A64" s="1276" t="s">
        <v>353</v>
      </c>
      <c r="B64" s="464" t="s">
        <v>35</v>
      </c>
      <c r="C64" s="271"/>
      <c r="D64" s="446"/>
      <c r="E64" s="446"/>
      <c r="F64" s="448"/>
      <c r="G64" s="483">
        <f>G66+G65</f>
        <v>5</v>
      </c>
      <c r="H64" s="844">
        <f t="shared" si="5"/>
        <v>150</v>
      </c>
      <c r="I64" s="281"/>
      <c r="J64" s="442"/>
      <c r="K64" s="442"/>
      <c r="L64" s="442"/>
      <c r="M64" s="280"/>
      <c r="N64" s="456"/>
      <c r="O64" s="227"/>
      <c r="P64" s="292"/>
      <c r="Q64" s="226"/>
      <c r="R64" s="225"/>
      <c r="S64" s="226"/>
      <c r="T64" s="225"/>
      <c r="U64" s="743"/>
      <c r="V64" s="227"/>
      <c r="W64" s="225"/>
      <c r="AC64" s="638"/>
      <c r="AD64" s="638"/>
      <c r="AE64" s="638"/>
      <c r="AF64" s="638"/>
      <c r="AG64" s="638"/>
      <c r="AH64" s="638"/>
      <c r="AI64" s="638"/>
    </row>
    <row r="65" spans="1:35" s="639" customFormat="1" ht="18.75" hidden="1" customHeight="1" x14ac:dyDescent="0.25">
      <c r="A65" s="1277"/>
      <c r="B65" s="286"/>
      <c r="C65" s="271"/>
      <c r="D65" s="446"/>
      <c r="E65" s="446"/>
      <c r="F65" s="285"/>
      <c r="G65" s="742"/>
      <c r="H65" s="742"/>
      <c r="I65" s="271"/>
      <c r="J65" s="446"/>
      <c r="K65" s="446"/>
      <c r="L65" s="446"/>
      <c r="M65" s="285"/>
      <c r="N65" s="271"/>
      <c r="O65" s="446"/>
      <c r="P65" s="285"/>
      <c r="Q65" s="271"/>
      <c r="R65" s="285"/>
      <c r="S65" s="271"/>
      <c r="T65" s="285"/>
      <c r="U65" s="645"/>
      <c r="V65" s="446"/>
      <c r="W65" s="285"/>
      <c r="AC65" s="638">
        <f>SUM(N65:R65)</f>
        <v>0</v>
      </c>
      <c r="AD65" s="638"/>
      <c r="AE65" s="638"/>
      <c r="AF65" s="638"/>
      <c r="AG65" s="638"/>
      <c r="AH65" s="638"/>
      <c r="AI65" s="638"/>
    </row>
    <row r="66" spans="1:35" s="639" customFormat="1" ht="16.5" customHeight="1" x14ac:dyDescent="0.25">
      <c r="A66" s="1277"/>
      <c r="B66" s="286" t="s">
        <v>197</v>
      </c>
      <c r="C66" s="271">
        <v>3</v>
      </c>
      <c r="D66" s="446"/>
      <c r="E66" s="446"/>
      <c r="F66" s="285"/>
      <c r="G66" s="742">
        <v>5</v>
      </c>
      <c r="H66" s="742">
        <f t="shared" si="5"/>
        <v>150</v>
      </c>
      <c r="I66" s="271">
        <f>'Семестровка -ввод данных'!AF66</f>
        <v>8</v>
      </c>
      <c r="J66" s="126" t="str">
        <f>'Семестровка -ввод данных'!T66</f>
        <v>6/0</v>
      </c>
      <c r="K66" s="126"/>
      <c r="L66" s="126" t="str">
        <f>'Семестровка -ввод данных'!V66</f>
        <v>2/0</v>
      </c>
      <c r="M66" s="280">
        <f>H66-I66</f>
        <v>142</v>
      </c>
      <c r="N66" s="271"/>
      <c r="O66" s="446"/>
      <c r="P66" s="285"/>
      <c r="Q66" s="756" t="str">
        <f>'Семестровка -ввод данных'!W66</f>
        <v>8/0</v>
      </c>
      <c r="R66" s="285"/>
      <c r="S66" s="271"/>
      <c r="T66" s="285"/>
      <c r="U66" s="645"/>
      <c r="V66" s="446"/>
      <c r="W66" s="285"/>
      <c r="AC66" s="638"/>
      <c r="AD66" s="638"/>
      <c r="AE66" s="638"/>
      <c r="AF66" s="638"/>
      <c r="AG66" s="638"/>
      <c r="AH66" s="638"/>
      <c r="AI66" s="638"/>
    </row>
    <row r="67" spans="1:35" s="323" customFormat="1" ht="35.25" customHeight="1" x14ac:dyDescent="0.25">
      <c r="A67" s="824" t="s">
        <v>165</v>
      </c>
      <c r="B67" s="464" t="s">
        <v>542</v>
      </c>
      <c r="C67" s="271"/>
      <c r="D67" s="446"/>
      <c r="E67" s="446"/>
      <c r="F67" s="285"/>
      <c r="G67" s="742">
        <f>'Семестровка -ввод данных'!D57</f>
        <v>4</v>
      </c>
      <c r="H67" s="742">
        <f>G67*30</f>
        <v>120</v>
      </c>
      <c r="I67" s="271"/>
      <c r="J67" s="223"/>
      <c r="K67" s="223"/>
      <c r="L67" s="223"/>
      <c r="M67" s="453"/>
      <c r="N67" s="847"/>
      <c r="O67" s="223"/>
      <c r="P67" s="758"/>
      <c r="Q67" s="756"/>
      <c r="R67" s="758"/>
      <c r="S67" s="847"/>
      <c r="T67" s="758"/>
      <c r="U67" s="791"/>
      <c r="V67" s="223"/>
      <c r="W67" s="285"/>
      <c r="AC67" s="322">
        <f>SUM(N67:R67)</f>
        <v>0</v>
      </c>
      <c r="AD67" s="322"/>
      <c r="AE67" s="322"/>
      <c r="AF67" s="322"/>
      <c r="AG67" s="322"/>
      <c r="AH67" s="322"/>
      <c r="AI67" s="322"/>
    </row>
    <row r="68" spans="1:35" s="377" customFormat="1" ht="16.5" hidden="1" customHeight="1" x14ac:dyDescent="0.25">
      <c r="A68" s="824"/>
      <c r="B68" s="468"/>
      <c r="C68" s="271"/>
      <c r="D68" s="446"/>
      <c r="E68" s="446"/>
      <c r="F68" s="285"/>
      <c r="G68" s="742"/>
      <c r="H68" s="742"/>
      <c r="I68" s="271"/>
      <c r="J68" s="223"/>
      <c r="K68" s="223"/>
      <c r="L68" s="126"/>
      <c r="M68" s="758"/>
      <c r="N68" s="847"/>
      <c r="O68" s="223"/>
      <c r="P68" s="758"/>
      <c r="Q68" s="847"/>
      <c r="R68" s="849"/>
      <c r="S68" s="847"/>
      <c r="T68" s="758"/>
      <c r="U68" s="791"/>
      <c r="V68" s="223"/>
      <c r="W68" s="285"/>
      <c r="AC68" s="378"/>
      <c r="AD68" s="638"/>
      <c r="AE68" s="638"/>
      <c r="AF68" s="638"/>
      <c r="AG68" s="638"/>
      <c r="AH68" s="638"/>
      <c r="AI68" s="638"/>
    </row>
    <row r="69" spans="1:35" s="323" customFormat="1" hidden="1" x14ac:dyDescent="0.25">
      <c r="A69" s="270" t="s">
        <v>338</v>
      </c>
      <c r="B69" s="571" t="s">
        <v>201</v>
      </c>
      <c r="C69" s="774"/>
      <c r="D69" s="446"/>
      <c r="E69" s="446"/>
      <c r="F69" s="285"/>
      <c r="G69" s="691">
        <f>G70+G71</f>
        <v>5</v>
      </c>
      <c r="H69" s="742">
        <f t="shared" ref="H69:H88" si="6">G69*30</f>
        <v>150</v>
      </c>
      <c r="I69" s="271"/>
      <c r="J69" s="223"/>
      <c r="K69" s="223"/>
      <c r="L69" s="223"/>
      <c r="M69" s="758"/>
      <c r="N69" s="451"/>
      <c r="O69" s="125"/>
      <c r="P69" s="453"/>
      <c r="Q69" s="451"/>
      <c r="R69" s="453"/>
      <c r="S69" s="451"/>
      <c r="T69" s="453"/>
      <c r="U69" s="779"/>
      <c r="V69" s="125"/>
      <c r="W69" s="280"/>
      <c r="AC69" s="322">
        <f>SUM(N69:R69)</f>
        <v>0</v>
      </c>
      <c r="AD69" s="638"/>
      <c r="AE69" s="638"/>
      <c r="AF69" s="638"/>
      <c r="AG69" s="638"/>
      <c r="AH69" s="638"/>
      <c r="AI69" s="638"/>
    </row>
    <row r="70" spans="1:35" s="323" customFormat="1" hidden="1" x14ac:dyDescent="0.25">
      <c r="A70" s="270"/>
      <c r="B70" s="299" t="s">
        <v>360</v>
      </c>
      <c r="C70" s="774"/>
      <c r="D70" s="446"/>
      <c r="E70" s="446"/>
      <c r="F70" s="285"/>
      <c r="G70" s="691">
        <f>'Семестровка -ввод данных'!D38</f>
        <v>0</v>
      </c>
      <c r="H70" s="742">
        <f t="shared" si="6"/>
        <v>0</v>
      </c>
      <c r="I70" s="271"/>
      <c r="J70" s="223"/>
      <c r="K70" s="223"/>
      <c r="L70" s="223"/>
      <c r="M70" s="758"/>
      <c r="N70" s="451"/>
      <c r="O70" s="125"/>
      <c r="P70" s="453"/>
      <c r="Q70" s="451"/>
      <c r="R70" s="453"/>
      <c r="S70" s="451"/>
      <c r="T70" s="453"/>
      <c r="U70" s="779"/>
      <c r="V70" s="125"/>
      <c r="W70" s="280"/>
      <c r="AC70" s="322">
        <f>SUM(N70:R70)</f>
        <v>0</v>
      </c>
      <c r="AD70" s="638"/>
      <c r="AE70" s="638"/>
      <c r="AF70" s="638"/>
      <c r="AG70" s="638"/>
      <c r="AH70" s="638"/>
      <c r="AI70" s="638"/>
    </row>
    <row r="71" spans="1:35" s="323" customFormat="1" x14ac:dyDescent="0.25">
      <c r="A71" s="270" t="s">
        <v>338</v>
      </c>
      <c r="B71" s="571" t="s">
        <v>201</v>
      </c>
      <c r="C71" s="774">
        <v>2</v>
      </c>
      <c r="D71" s="446"/>
      <c r="E71" s="446"/>
      <c r="F71" s="285"/>
      <c r="G71" s="691">
        <v>5</v>
      </c>
      <c r="H71" s="742">
        <f t="shared" si="6"/>
        <v>150</v>
      </c>
      <c r="I71" s="271">
        <f>'Семестровка -ввод данных'!AF38</f>
        <v>8</v>
      </c>
      <c r="J71" s="223" t="str">
        <f>'Семестровка -ввод данных'!T38</f>
        <v>4/2</v>
      </c>
      <c r="K71" s="223"/>
      <c r="L71" s="223" t="str">
        <f>'Семестровка -ввод данных'!V38</f>
        <v>0/2</v>
      </c>
      <c r="M71" s="758">
        <f>H71-I71</f>
        <v>142</v>
      </c>
      <c r="N71" s="451"/>
      <c r="O71" s="125"/>
      <c r="P71" s="455" t="str">
        <f>'Семестровка -ввод данных'!W38</f>
        <v>4/4</v>
      </c>
      <c r="Q71" s="451"/>
      <c r="R71" s="453"/>
      <c r="S71" s="451"/>
      <c r="T71" s="453"/>
      <c r="U71" s="779"/>
      <c r="V71" s="125"/>
      <c r="W71" s="280"/>
      <c r="AC71" s="322">
        <f>SUM(N71:R71)</f>
        <v>0</v>
      </c>
      <c r="AD71" s="638"/>
      <c r="AE71" s="638"/>
      <c r="AF71" s="638"/>
      <c r="AG71" s="638"/>
      <c r="AH71" s="638"/>
      <c r="AI71" s="638"/>
    </row>
    <row r="72" spans="1:35" s="384" customFormat="1" ht="16.5" customHeight="1" x14ac:dyDescent="0.25">
      <c r="A72" s="747" t="s">
        <v>354</v>
      </c>
      <c r="B72" s="389" t="s">
        <v>367</v>
      </c>
      <c r="C72" s="774">
        <v>4</v>
      </c>
      <c r="D72" s="446"/>
      <c r="E72" s="446"/>
      <c r="F72" s="285"/>
      <c r="G72" s="691">
        <v>7</v>
      </c>
      <c r="H72" s="742">
        <f t="shared" si="6"/>
        <v>210</v>
      </c>
      <c r="I72" s="271">
        <v>8</v>
      </c>
      <c r="J72" s="126" t="s">
        <v>313</v>
      </c>
      <c r="K72" s="126"/>
      <c r="L72" s="126" t="s">
        <v>314</v>
      </c>
      <c r="M72" s="758">
        <f>H72-I72</f>
        <v>202</v>
      </c>
      <c r="N72" s="451"/>
      <c r="O72" s="125"/>
      <c r="P72" s="453"/>
      <c r="Q72" s="454"/>
      <c r="R72" s="453" t="s">
        <v>307</v>
      </c>
      <c r="S72" s="451"/>
      <c r="T72" s="453"/>
      <c r="U72" s="779"/>
      <c r="V72" s="125"/>
      <c r="W72" s="453"/>
      <c r="AC72" s="322"/>
      <c r="AD72" s="638"/>
      <c r="AE72" s="638"/>
      <c r="AF72" s="638"/>
      <c r="AG72" s="638"/>
      <c r="AH72" s="638"/>
      <c r="AI72" s="638"/>
    </row>
    <row r="73" spans="1:35" s="322" customFormat="1" ht="18" hidden="1" customHeight="1" x14ac:dyDescent="0.25">
      <c r="A73" s="814"/>
      <c r="B73" s="299"/>
      <c r="C73" s="774"/>
      <c r="D73" s="446"/>
      <c r="E73" s="446"/>
      <c r="F73" s="285"/>
      <c r="G73" s="691"/>
      <c r="H73" s="742"/>
      <c r="I73" s="271"/>
      <c r="J73" s="223"/>
      <c r="K73" s="223"/>
      <c r="L73" s="223"/>
      <c r="M73" s="758"/>
      <c r="N73" s="451"/>
      <c r="O73" s="125"/>
      <c r="P73" s="453"/>
      <c r="Q73" s="451"/>
      <c r="R73" s="453"/>
      <c r="S73" s="451"/>
      <c r="T73" s="453"/>
      <c r="U73" s="779"/>
      <c r="V73" s="125"/>
      <c r="W73" s="453"/>
      <c r="AD73" s="638"/>
      <c r="AE73" s="638"/>
      <c r="AF73" s="638"/>
      <c r="AG73" s="638"/>
      <c r="AH73" s="638"/>
      <c r="AI73" s="638"/>
    </row>
    <row r="74" spans="1:35" s="323" customFormat="1" ht="16.5" hidden="1" customHeight="1" x14ac:dyDescent="0.25">
      <c r="A74" s="832"/>
      <c r="B74" s="286"/>
      <c r="C74" s="774"/>
      <c r="D74" s="446"/>
      <c r="E74" s="446"/>
      <c r="F74" s="285"/>
      <c r="G74" s="691"/>
      <c r="H74" s="742"/>
      <c r="I74" s="271"/>
      <c r="J74" s="126"/>
      <c r="K74" s="126"/>
      <c r="L74" s="126"/>
      <c r="M74" s="758"/>
      <c r="N74" s="451"/>
      <c r="O74" s="125"/>
      <c r="P74" s="453"/>
      <c r="Q74" s="451"/>
      <c r="R74" s="455"/>
      <c r="S74" s="451"/>
      <c r="T74" s="453"/>
      <c r="U74" s="779"/>
      <c r="V74" s="125"/>
      <c r="W74" s="453"/>
      <c r="AC74" s="322"/>
      <c r="AD74" s="638"/>
      <c r="AE74" s="638"/>
      <c r="AF74" s="638"/>
      <c r="AG74" s="638"/>
      <c r="AH74" s="638"/>
      <c r="AI74" s="638"/>
    </row>
    <row r="75" spans="1:35" s="323" customFormat="1" hidden="1" x14ac:dyDescent="0.25">
      <c r="A75" s="823" t="s">
        <v>339</v>
      </c>
      <c r="B75" s="769" t="s">
        <v>368</v>
      </c>
      <c r="C75" s="774"/>
      <c r="D75" s="446"/>
      <c r="E75" s="446"/>
      <c r="F75" s="285"/>
      <c r="G75" s="691" t="e">
        <f>G76+#REF!</f>
        <v>#REF!</v>
      </c>
      <c r="H75" s="742" t="e">
        <f t="shared" si="6"/>
        <v>#REF!</v>
      </c>
      <c r="I75" s="271"/>
      <c r="J75" s="223"/>
      <c r="K75" s="223"/>
      <c r="L75" s="223"/>
      <c r="M75" s="758"/>
      <c r="N75" s="451"/>
      <c r="O75" s="125"/>
      <c r="P75" s="453"/>
      <c r="Q75" s="451"/>
      <c r="R75" s="453"/>
      <c r="S75" s="451"/>
      <c r="T75" s="453"/>
      <c r="U75" s="779"/>
      <c r="V75" s="125"/>
      <c r="W75" s="453"/>
      <c r="AC75" s="322"/>
      <c r="AD75" s="638"/>
      <c r="AE75" s="638"/>
      <c r="AF75" s="638"/>
      <c r="AG75" s="638"/>
      <c r="AH75" s="638"/>
      <c r="AI75" s="638"/>
    </row>
    <row r="76" spans="1:35" s="323" customFormat="1" hidden="1" x14ac:dyDescent="0.25">
      <c r="A76" s="832"/>
      <c r="B76" s="299" t="s">
        <v>360</v>
      </c>
      <c r="C76" s="774"/>
      <c r="D76" s="446"/>
      <c r="E76" s="446"/>
      <c r="F76" s="285"/>
      <c r="G76" s="691">
        <f>'Семестровка -ввод данных'!D58</f>
        <v>0</v>
      </c>
      <c r="H76" s="742">
        <f t="shared" si="6"/>
        <v>0</v>
      </c>
      <c r="I76" s="271"/>
      <c r="J76" s="223"/>
      <c r="K76" s="223"/>
      <c r="L76" s="223"/>
      <c r="M76" s="758"/>
      <c r="N76" s="451"/>
      <c r="O76" s="125"/>
      <c r="P76" s="453"/>
      <c r="Q76" s="451"/>
      <c r="R76" s="453"/>
      <c r="S76" s="451"/>
      <c r="T76" s="453"/>
      <c r="U76" s="779"/>
      <c r="V76" s="125"/>
      <c r="W76" s="757"/>
      <c r="AC76" s="322"/>
      <c r="AD76" s="638"/>
      <c r="AE76" s="638"/>
      <c r="AF76" s="638"/>
      <c r="AG76" s="638"/>
      <c r="AH76" s="638"/>
      <c r="AI76" s="638"/>
    </row>
    <row r="77" spans="1:35" s="323" customFormat="1" hidden="1" x14ac:dyDescent="0.25">
      <c r="A77" s="270" t="s">
        <v>355</v>
      </c>
      <c r="B77" s="389" t="s">
        <v>369</v>
      </c>
      <c r="C77" s="774"/>
      <c r="D77" s="446"/>
      <c r="E77" s="446"/>
      <c r="F77" s="285"/>
      <c r="G77" s="691">
        <f>G78+G79</f>
        <v>5</v>
      </c>
      <c r="H77" s="742">
        <f t="shared" si="6"/>
        <v>150</v>
      </c>
      <c r="I77" s="271"/>
      <c r="J77" s="223"/>
      <c r="K77" s="223"/>
      <c r="L77" s="223"/>
      <c r="M77" s="758"/>
      <c r="N77" s="451"/>
      <c r="O77" s="125"/>
      <c r="P77" s="453"/>
      <c r="Q77" s="451"/>
      <c r="R77" s="453"/>
      <c r="S77" s="451"/>
      <c r="T77" s="453"/>
      <c r="U77" s="779"/>
      <c r="V77" s="125"/>
      <c r="W77" s="757"/>
      <c r="AC77" s="322"/>
      <c r="AD77" s="638"/>
      <c r="AE77" s="638"/>
      <c r="AF77" s="638"/>
      <c r="AG77" s="638"/>
      <c r="AH77" s="638"/>
      <c r="AI77" s="638"/>
    </row>
    <row r="78" spans="1:35" s="323" customFormat="1" hidden="1" x14ac:dyDescent="0.25">
      <c r="A78" s="833"/>
      <c r="B78" s="299" t="s">
        <v>360</v>
      </c>
      <c r="C78" s="774"/>
      <c r="D78" s="446"/>
      <c r="E78" s="446"/>
      <c r="F78" s="285"/>
      <c r="G78" s="691">
        <f>'Семестровка -ввод данных'!D60</f>
        <v>0</v>
      </c>
      <c r="H78" s="742">
        <f t="shared" si="6"/>
        <v>0</v>
      </c>
      <c r="I78" s="271"/>
      <c r="J78" s="223"/>
      <c r="K78" s="223"/>
      <c r="L78" s="223"/>
      <c r="M78" s="758"/>
      <c r="N78" s="451"/>
      <c r="O78" s="125"/>
      <c r="P78" s="453"/>
      <c r="Q78" s="451"/>
      <c r="R78" s="453"/>
      <c r="S78" s="451"/>
      <c r="T78" s="453"/>
      <c r="U78" s="779"/>
      <c r="V78" s="125"/>
      <c r="W78" s="757"/>
      <c r="AC78" s="322"/>
      <c r="AD78" s="638"/>
      <c r="AE78" s="638"/>
      <c r="AF78" s="638"/>
      <c r="AG78" s="638"/>
      <c r="AH78" s="638"/>
      <c r="AI78" s="638"/>
    </row>
    <row r="79" spans="1:35" s="323" customFormat="1" x14ac:dyDescent="0.25">
      <c r="A79" s="270" t="s">
        <v>339</v>
      </c>
      <c r="B79" s="389" t="s">
        <v>369</v>
      </c>
      <c r="C79" s="774">
        <v>4</v>
      </c>
      <c r="D79" s="446"/>
      <c r="E79" s="446"/>
      <c r="F79" s="285"/>
      <c r="G79" s="691">
        <v>5</v>
      </c>
      <c r="H79" s="742">
        <f t="shared" si="6"/>
        <v>150</v>
      </c>
      <c r="I79" s="271">
        <f>'Семестровка -ввод данных'!AF60</f>
        <v>8</v>
      </c>
      <c r="J79" s="126" t="str">
        <f>'Семестровка -ввод данных'!T60</f>
        <v>6/0</v>
      </c>
      <c r="K79" s="126"/>
      <c r="L79" s="126" t="s">
        <v>314</v>
      </c>
      <c r="M79" s="758">
        <f>H79-I79</f>
        <v>142</v>
      </c>
      <c r="N79" s="451"/>
      <c r="O79" s="125"/>
      <c r="P79" s="453"/>
      <c r="Q79" s="454" t="str">
        <f>'Семестровка -ввод данных'!W60</f>
        <v>8/0</v>
      </c>
      <c r="R79" s="453"/>
      <c r="S79" s="451"/>
      <c r="T79" s="453"/>
      <c r="U79" s="779"/>
      <c r="V79" s="125"/>
      <c r="W79" s="757"/>
      <c r="AC79" s="322"/>
      <c r="AD79" s="638"/>
      <c r="AE79" s="638"/>
      <c r="AF79" s="638"/>
      <c r="AG79" s="638"/>
      <c r="AH79" s="638"/>
      <c r="AI79" s="638"/>
    </row>
    <row r="80" spans="1:35" s="323" customFormat="1" x14ac:dyDescent="0.25">
      <c r="A80" s="825" t="s">
        <v>355</v>
      </c>
      <c r="B80" s="389" t="s">
        <v>37</v>
      </c>
      <c r="C80" s="774"/>
      <c r="D80" s="446"/>
      <c r="E80" s="446"/>
      <c r="F80" s="285"/>
      <c r="G80" s="691">
        <f>G81+G82</f>
        <v>5</v>
      </c>
      <c r="H80" s="845">
        <f t="shared" si="6"/>
        <v>150</v>
      </c>
      <c r="I80" s="271"/>
      <c r="J80" s="223"/>
      <c r="K80" s="223"/>
      <c r="L80" s="223"/>
      <c r="M80" s="758"/>
      <c r="N80" s="451"/>
      <c r="O80" s="125"/>
      <c r="P80" s="453"/>
      <c r="Q80" s="451"/>
      <c r="R80" s="453"/>
      <c r="S80" s="451"/>
      <c r="T80" s="453"/>
      <c r="U80" s="779"/>
      <c r="V80" s="125"/>
      <c r="W80" s="757"/>
      <c r="AC80" s="322"/>
      <c r="AD80" s="638"/>
      <c r="AE80" s="638"/>
      <c r="AF80" s="638"/>
      <c r="AG80" s="638"/>
      <c r="AH80" s="638"/>
      <c r="AI80" s="638"/>
    </row>
    <row r="81" spans="1:67" s="332" customFormat="1" ht="16.5" customHeight="1" x14ac:dyDescent="0.25">
      <c r="A81" s="826"/>
      <c r="B81" s="836" t="s">
        <v>537</v>
      </c>
      <c r="C81" s="271"/>
      <c r="D81" s="446"/>
      <c r="E81" s="446"/>
      <c r="F81" s="285"/>
      <c r="G81" s="742">
        <v>2</v>
      </c>
      <c r="H81" s="845">
        <f t="shared" si="6"/>
        <v>60</v>
      </c>
      <c r="I81" s="271"/>
      <c r="J81" s="126"/>
      <c r="K81" s="126"/>
      <c r="L81" s="126"/>
      <c r="M81" s="758"/>
      <c r="N81" s="281"/>
      <c r="O81" s="446"/>
      <c r="P81" s="758"/>
      <c r="Q81" s="847"/>
      <c r="R81" s="849"/>
      <c r="S81" s="847"/>
      <c r="T81" s="758"/>
      <c r="U81" s="791"/>
      <c r="V81" s="223"/>
      <c r="W81" s="758"/>
      <c r="X81" s="816"/>
      <c r="AC81" s="326"/>
      <c r="AD81" s="638"/>
      <c r="AE81" s="638"/>
      <c r="AF81" s="638"/>
      <c r="AG81" s="638"/>
      <c r="AH81" s="638"/>
      <c r="AI81" s="638"/>
      <c r="AJ81" s="740"/>
      <c r="AK81" s="740"/>
      <c r="AL81" s="740"/>
      <c r="AM81" s="740"/>
      <c r="AN81" s="740"/>
      <c r="AO81" s="740"/>
      <c r="AP81" s="740"/>
      <c r="AQ81" s="740"/>
      <c r="AR81" s="740"/>
      <c r="AS81" s="740"/>
      <c r="AT81" s="740"/>
      <c r="AU81" s="740"/>
      <c r="AV81" s="740"/>
      <c r="AW81" s="740"/>
      <c r="AX81" s="740"/>
      <c r="AY81" s="740"/>
      <c r="AZ81" s="740"/>
      <c r="BA81" s="740"/>
      <c r="BB81" s="740"/>
      <c r="BC81" s="740"/>
      <c r="BD81" s="740"/>
      <c r="BE81" s="740"/>
      <c r="BF81" s="740"/>
      <c r="BG81" s="740"/>
      <c r="BH81" s="740"/>
      <c r="BI81" s="740"/>
      <c r="BJ81" s="740"/>
      <c r="BK81" s="740"/>
      <c r="BL81" s="740"/>
      <c r="BM81" s="740"/>
      <c r="BN81" s="740"/>
      <c r="BO81" s="740"/>
    </row>
    <row r="82" spans="1:67" s="641" customFormat="1" ht="16.5" customHeight="1" x14ac:dyDescent="0.25">
      <c r="A82" s="827" t="s">
        <v>581</v>
      </c>
      <c r="B82" s="837" t="s">
        <v>197</v>
      </c>
      <c r="C82" s="840">
        <v>2</v>
      </c>
      <c r="D82" s="445"/>
      <c r="E82" s="445"/>
      <c r="F82" s="277"/>
      <c r="G82" s="841">
        <v>3</v>
      </c>
      <c r="H82" s="845">
        <f t="shared" si="6"/>
        <v>90</v>
      </c>
      <c r="I82" s="444">
        <f>'Семестровка -ввод данных'!AF36</f>
        <v>8</v>
      </c>
      <c r="J82" s="441" t="str">
        <f>'Семестровка -ввод данных'!T36</f>
        <v>8/0</v>
      </c>
      <c r="K82" s="441"/>
      <c r="L82" s="441"/>
      <c r="M82" s="277">
        <f>H82-I82</f>
        <v>82</v>
      </c>
      <c r="N82" s="276"/>
      <c r="O82" s="445"/>
      <c r="P82" s="850" t="str">
        <f>'Семестровка -ввод данных'!W36</f>
        <v>8/0</v>
      </c>
      <c r="Q82" s="856"/>
      <c r="R82" s="828"/>
      <c r="S82" s="856"/>
      <c r="T82" s="828"/>
      <c r="U82" s="848"/>
      <c r="V82" s="469"/>
      <c r="W82" s="828"/>
      <c r="X82" s="817"/>
      <c r="AC82" s="642"/>
      <c r="AD82" s="322"/>
      <c r="AE82" s="322"/>
      <c r="AF82" s="322"/>
      <c r="AG82" s="322"/>
      <c r="AH82" s="322"/>
      <c r="AI82" s="322"/>
      <c r="AJ82" s="740"/>
      <c r="AK82" s="740"/>
      <c r="AL82" s="740"/>
      <c r="AM82" s="740"/>
      <c r="AN82" s="740"/>
      <c r="AO82" s="740"/>
      <c r="AP82" s="740"/>
      <c r="AQ82" s="740"/>
      <c r="AR82" s="740"/>
      <c r="AS82" s="740"/>
      <c r="AT82" s="740"/>
      <c r="AU82" s="740"/>
      <c r="AV82" s="740"/>
      <c r="AW82" s="740"/>
      <c r="AX82" s="740"/>
      <c r="AY82" s="740"/>
      <c r="AZ82" s="740"/>
      <c r="BA82" s="740"/>
      <c r="BB82" s="740"/>
      <c r="BC82" s="740"/>
      <c r="BD82" s="740"/>
      <c r="BE82" s="740"/>
      <c r="BF82" s="740"/>
      <c r="BG82" s="740"/>
      <c r="BH82" s="740"/>
      <c r="BI82" s="740"/>
      <c r="BJ82" s="740"/>
      <c r="BK82" s="740"/>
      <c r="BL82" s="740"/>
      <c r="BM82" s="740"/>
      <c r="BN82" s="740"/>
      <c r="BO82" s="740"/>
    </row>
    <row r="83" spans="1:67" s="332" customFormat="1" ht="16.5" customHeight="1" x14ac:dyDescent="0.25">
      <c r="A83" s="270" t="s">
        <v>580</v>
      </c>
      <c r="B83" s="466" t="s">
        <v>371</v>
      </c>
      <c r="C83" s="774"/>
      <c r="D83" s="446"/>
      <c r="E83" s="446"/>
      <c r="F83" s="285" t="s">
        <v>470</v>
      </c>
      <c r="G83" s="691">
        <f>'Семестровка -ввод данных'!E42</f>
        <v>1</v>
      </c>
      <c r="H83" s="845">
        <f t="shared" si="6"/>
        <v>30</v>
      </c>
      <c r="I83" s="847">
        <f>'Семестровка -ввод данных'!AF42</f>
        <v>4</v>
      </c>
      <c r="J83" s="223"/>
      <c r="K83" s="223"/>
      <c r="L83" s="126" t="str">
        <f>'Семестровка -ввод данных'!V42</f>
        <v>4/0</v>
      </c>
      <c r="M83" s="277">
        <f>H83-I83</f>
        <v>26</v>
      </c>
      <c r="N83" s="451"/>
      <c r="O83" s="223"/>
      <c r="P83" s="849" t="str">
        <f>'Семестровка -ввод данных'!W63</f>
        <v>4/0</v>
      </c>
      <c r="Q83" s="756"/>
      <c r="R83" s="758"/>
      <c r="S83" s="847"/>
      <c r="T83" s="758"/>
      <c r="U83" s="791"/>
      <c r="V83" s="223"/>
      <c r="W83" s="758"/>
      <c r="X83" s="816"/>
      <c r="AC83" s="326"/>
      <c r="AD83" s="638"/>
      <c r="AE83" s="638"/>
      <c r="AF83" s="638"/>
      <c r="AG83" s="638"/>
      <c r="AH83" s="638"/>
      <c r="AI83" s="638"/>
      <c r="AJ83" s="740"/>
      <c r="AK83" s="740"/>
      <c r="AL83" s="740"/>
      <c r="AM83" s="740"/>
      <c r="AN83" s="740"/>
      <c r="AO83" s="740"/>
      <c r="AP83" s="740"/>
      <c r="AQ83" s="740"/>
      <c r="AR83" s="740"/>
      <c r="AS83" s="740"/>
      <c r="AT83" s="740"/>
      <c r="AU83" s="740"/>
      <c r="AV83" s="740"/>
      <c r="AW83" s="740"/>
      <c r="AX83" s="740"/>
      <c r="AY83" s="740"/>
      <c r="AZ83" s="740"/>
      <c r="BA83" s="740"/>
      <c r="BB83" s="740"/>
      <c r="BC83" s="740"/>
      <c r="BD83" s="740"/>
      <c r="BE83" s="740"/>
      <c r="BF83" s="740"/>
      <c r="BG83" s="740"/>
      <c r="BH83" s="740"/>
      <c r="BI83" s="740"/>
      <c r="BJ83" s="740"/>
      <c r="BK83" s="740"/>
      <c r="BL83" s="740"/>
      <c r="BM83" s="740"/>
      <c r="BN83" s="740"/>
      <c r="BO83" s="740"/>
    </row>
    <row r="84" spans="1:67" s="332" customFormat="1" ht="35.25" hidden="1" customHeight="1" x14ac:dyDescent="0.25">
      <c r="A84" s="270" t="s">
        <v>356</v>
      </c>
      <c r="B84" s="466" t="s">
        <v>372</v>
      </c>
      <c r="C84" s="774"/>
      <c r="D84" s="446"/>
      <c r="E84" s="446"/>
      <c r="F84" s="285"/>
      <c r="G84" s="691">
        <f>G85+G86</f>
        <v>7</v>
      </c>
      <c r="H84" s="845">
        <f t="shared" si="6"/>
        <v>210</v>
      </c>
      <c r="I84" s="271"/>
      <c r="J84" s="223"/>
      <c r="K84" s="223"/>
      <c r="L84" s="223"/>
      <c r="M84" s="758"/>
      <c r="N84" s="451"/>
      <c r="O84" s="223"/>
      <c r="P84" s="758"/>
      <c r="Q84" s="847"/>
      <c r="R84" s="758"/>
      <c r="S84" s="847"/>
      <c r="T84" s="758"/>
      <c r="U84" s="791"/>
      <c r="V84" s="223"/>
      <c r="W84" s="758"/>
      <c r="X84" s="816"/>
      <c r="AC84" s="326"/>
      <c r="AD84" s="638"/>
      <c r="AE84" s="638"/>
      <c r="AF84" s="638"/>
      <c r="AG84" s="638"/>
      <c r="AH84" s="638"/>
      <c r="AI84" s="638"/>
      <c r="AJ84" s="740"/>
      <c r="AK84" s="740"/>
      <c r="AL84" s="740"/>
      <c r="AM84" s="740"/>
      <c r="AN84" s="740"/>
      <c r="AO84" s="740"/>
      <c r="AP84" s="740"/>
      <c r="AQ84" s="740"/>
      <c r="AR84" s="740"/>
      <c r="AS84" s="740"/>
      <c r="AT84" s="740"/>
      <c r="AU84" s="740"/>
      <c r="AV84" s="740"/>
      <c r="AW84" s="740"/>
      <c r="AX84" s="740"/>
      <c r="AY84" s="740"/>
      <c r="AZ84" s="740"/>
      <c r="BA84" s="740"/>
      <c r="BB84" s="740"/>
      <c r="BC84" s="740"/>
      <c r="BD84" s="740"/>
      <c r="BE84" s="740"/>
      <c r="BF84" s="740"/>
      <c r="BG84" s="740"/>
      <c r="BH84" s="740"/>
      <c r="BI84" s="740"/>
      <c r="BJ84" s="740"/>
      <c r="BK84" s="740"/>
      <c r="BL84" s="740"/>
      <c r="BM84" s="740"/>
      <c r="BN84" s="740"/>
      <c r="BO84" s="740"/>
    </row>
    <row r="85" spans="1:67" s="332" customFormat="1" ht="16.5" hidden="1" customHeight="1" x14ac:dyDescent="0.25">
      <c r="A85" s="270"/>
      <c r="B85" s="466" t="s">
        <v>360</v>
      </c>
      <c r="C85" s="774"/>
      <c r="D85" s="446"/>
      <c r="E85" s="446"/>
      <c r="F85" s="285"/>
      <c r="G85" s="742">
        <f>'Семестровка -ввод данных'!D84</f>
        <v>0</v>
      </c>
      <c r="H85" s="845">
        <f t="shared" si="6"/>
        <v>0</v>
      </c>
      <c r="I85" s="271"/>
      <c r="J85" s="126"/>
      <c r="K85" s="126"/>
      <c r="L85" s="126"/>
      <c r="M85" s="758"/>
      <c r="N85" s="281"/>
      <c r="O85" s="223"/>
      <c r="P85" s="758"/>
      <c r="Q85" s="847"/>
      <c r="R85" s="758"/>
      <c r="S85" s="847"/>
      <c r="T85" s="758"/>
      <c r="U85" s="791"/>
      <c r="V85" s="223"/>
      <c r="W85" s="758"/>
      <c r="X85" s="816"/>
      <c r="AC85" s="326"/>
      <c r="AD85" s="638"/>
      <c r="AE85" s="638"/>
      <c r="AF85" s="638"/>
      <c r="AG85" s="638"/>
      <c r="AH85" s="638"/>
      <c r="AI85" s="638"/>
      <c r="AJ85" s="740"/>
      <c r="AK85" s="740"/>
      <c r="AL85" s="740"/>
      <c r="AM85" s="740"/>
      <c r="AN85" s="740"/>
      <c r="AO85" s="740"/>
      <c r="AP85" s="740"/>
      <c r="AQ85" s="740"/>
      <c r="AR85" s="740"/>
      <c r="AS85" s="740"/>
      <c r="AT85" s="740"/>
      <c r="AU85" s="740"/>
      <c r="AV85" s="740"/>
      <c r="AW85" s="740"/>
      <c r="AX85" s="740"/>
      <c r="AY85" s="740"/>
      <c r="AZ85" s="740"/>
      <c r="BA85" s="740"/>
      <c r="BB85" s="740"/>
      <c r="BC85" s="740"/>
      <c r="BD85" s="740"/>
      <c r="BE85" s="740"/>
      <c r="BF85" s="740"/>
      <c r="BG85" s="740"/>
      <c r="BH85" s="740"/>
      <c r="BI85" s="740"/>
      <c r="BJ85" s="740"/>
      <c r="BK85" s="740"/>
      <c r="BL85" s="740"/>
      <c r="BM85" s="740"/>
      <c r="BN85" s="740"/>
      <c r="BO85" s="740"/>
    </row>
    <row r="86" spans="1:67" s="332" customFormat="1" ht="33.75" customHeight="1" x14ac:dyDescent="0.25">
      <c r="A86" s="270" t="s">
        <v>340</v>
      </c>
      <c r="B86" s="466" t="s">
        <v>372</v>
      </c>
      <c r="C86" s="774">
        <v>4</v>
      </c>
      <c r="D86" s="446"/>
      <c r="E86" s="446"/>
      <c r="F86" s="285"/>
      <c r="G86" s="841">
        <v>7</v>
      </c>
      <c r="H86" s="845">
        <f t="shared" si="6"/>
        <v>210</v>
      </c>
      <c r="I86" s="444">
        <f>'Семестровка -ввод данных'!AF84</f>
        <v>8</v>
      </c>
      <c r="J86" s="441" t="str">
        <f>'Семестровка -ввод данных'!T84</f>
        <v>6/0</v>
      </c>
      <c r="K86" s="441"/>
      <c r="L86" s="441" t="str">
        <f>'Семестровка -ввод данных'!V84</f>
        <v>2/0</v>
      </c>
      <c r="M86" s="828">
        <f>H86-I86</f>
        <v>202</v>
      </c>
      <c r="N86" s="851"/>
      <c r="O86" s="223"/>
      <c r="P86" s="758"/>
      <c r="Q86" s="847"/>
      <c r="R86" s="849" t="str">
        <f>'Семестровка -ввод данных'!W84</f>
        <v>8/0</v>
      </c>
      <c r="S86" s="847"/>
      <c r="T86" s="758"/>
      <c r="U86" s="791"/>
      <c r="V86" s="223"/>
      <c r="W86" s="758"/>
      <c r="X86" s="816"/>
      <c r="AC86" s="326"/>
      <c r="AD86" s="638"/>
      <c r="AE86" s="638"/>
      <c r="AF86" s="638"/>
      <c r="AG86" s="638"/>
      <c r="AH86" s="638"/>
      <c r="AI86" s="638"/>
      <c r="AJ86" s="740"/>
      <c r="AK86" s="740"/>
      <c r="AL86" s="740"/>
      <c r="AM86" s="740"/>
      <c r="AN86" s="740"/>
      <c r="AO86" s="740"/>
      <c r="AP86" s="740"/>
      <c r="AQ86" s="740"/>
      <c r="AR86" s="740"/>
      <c r="AS86" s="740"/>
      <c r="AT86" s="740"/>
      <c r="AU86" s="740"/>
      <c r="AV86" s="740"/>
      <c r="AW86" s="740"/>
      <c r="AX86" s="740"/>
      <c r="AY86" s="740"/>
      <c r="AZ86" s="740"/>
      <c r="BA86" s="740"/>
      <c r="BB86" s="740"/>
      <c r="BC86" s="740"/>
      <c r="BD86" s="740"/>
      <c r="BE86" s="740"/>
      <c r="BF86" s="740"/>
      <c r="BG86" s="740"/>
      <c r="BH86" s="740"/>
      <c r="BI86" s="740"/>
      <c r="BJ86" s="740"/>
      <c r="BK86" s="740"/>
      <c r="BL86" s="740"/>
      <c r="BM86" s="740"/>
      <c r="BN86" s="740"/>
      <c r="BO86" s="740"/>
    </row>
    <row r="87" spans="1:67" s="332" customFormat="1" ht="18.75" hidden="1" customHeight="1" x14ac:dyDescent="0.25">
      <c r="A87" s="834"/>
      <c r="B87" s="831"/>
      <c r="C87" s="829"/>
      <c r="F87" s="830"/>
      <c r="G87" s="831"/>
      <c r="H87" s="831"/>
      <c r="I87" s="829"/>
      <c r="M87" s="830"/>
      <c r="N87" s="829"/>
      <c r="P87" s="830"/>
      <c r="Q87" s="829"/>
      <c r="R87" s="830"/>
      <c r="S87" s="829"/>
      <c r="T87" s="830"/>
      <c r="U87" s="816"/>
      <c r="W87" s="830"/>
      <c r="X87" s="816"/>
      <c r="AC87" s="326"/>
      <c r="AD87" s="638"/>
      <c r="AE87" s="638"/>
      <c r="AF87" s="638"/>
      <c r="AG87" s="638"/>
      <c r="AH87" s="638"/>
      <c r="AI87" s="638"/>
      <c r="AJ87" s="740"/>
      <c r="AK87" s="740"/>
      <c r="AL87" s="740"/>
      <c r="AM87" s="740"/>
      <c r="AN87" s="740"/>
      <c r="AO87" s="740"/>
      <c r="AP87" s="740"/>
      <c r="AQ87" s="740"/>
      <c r="AR87" s="740"/>
      <c r="AS87" s="740"/>
      <c r="AT87" s="740"/>
      <c r="AU87" s="740"/>
      <c r="AV87" s="740"/>
      <c r="AW87" s="740"/>
      <c r="AX87" s="740"/>
      <c r="AY87" s="740"/>
      <c r="AZ87" s="740"/>
      <c r="BA87" s="740"/>
      <c r="BB87" s="740"/>
      <c r="BC87" s="740"/>
      <c r="BD87" s="740"/>
      <c r="BE87" s="740"/>
      <c r="BF87" s="740"/>
      <c r="BG87" s="740"/>
      <c r="BH87" s="740"/>
      <c r="BI87" s="740"/>
      <c r="BJ87" s="740"/>
      <c r="BK87" s="740"/>
      <c r="BL87" s="740"/>
      <c r="BM87" s="740"/>
      <c r="BN87" s="740"/>
      <c r="BO87" s="740"/>
    </row>
    <row r="88" spans="1:67" s="332" customFormat="1" ht="34.5" customHeight="1" x14ac:dyDescent="0.25">
      <c r="A88" s="270" t="s">
        <v>356</v>
      </c>
      <c r="B88" s="571" t="s">
        <v>512</v>
      </c>
      <c r="C88" s="774"/>
      <c r="D88" s="446">
        <v>5</v>
      </c>
      <c r="E88" s="446"/>
      <c r="F88" s="285"/>
      <c r="G88" s="841">
        <v>5</v>
      </c>
      <c r="H88" s="845">
        <f t="shared" si="6"/>
        <v>150</v>
      </c>
      <c r="I88" s="444">
        <v>4</v>
      </c>
      <c r="J88" s="441"/>
      <c r="K88" s="441"/>
      <c r="L88" s="441" t="s">
        <v>306</v>
      </c>
      <c r="M88" s="828">
        <f>H88-I88</f>
        <v>146</v>
      </c>
      <c r="N88" s="851"/>
      <c r="O88" s="223"/>
      <c r="P88" s="758"/>
      <c r="Q88" s="847"/>
      <c r="R88" s="849"/>
      <c r="S88" s="847" t="s">
        <v>306</v>
      </c>
      <c r="T88" s="758"/>
      <c r="U88" s="791"/>
      <c r="V88" s="223"/>
      <c r="W88" s="758"/>
      <c r="X88" s="816"/>
      <c r="AC88" s="326"/>
      <c r="AD88" s="638"/>
      <c r="AE88" s="638"/>
      <c r="AF88" s="638"/>
      <c r="AG88" s="638"/>
      <c r="AH88" s="638"/>
      <c r="AI88" s="638"/>
      <c r="AJ88" s="740"/>
      <c r="AK88" s="740"/>
      <c r="AL88" s="740"/>
      <c r="AM88" s="740"/>
      <c r="AN88" s="740"/>
      <c r="AO88" s="740"/>
      <c r="AP88" s="740"/>
      <c r="AQ88" s="740"/>
      <c r="AR88" s="740"/>
      <c r="AS88" s="740"/>
      <c r="AT88" s="740"/>
      <c r="AU88" s="740"/>
      <c r="AV88" s="740"/>
      <c r="AW88" s="740"/>
      <c r="AX88" s="740"/>
      <c r="AY88" s="740"/>
      <c r="AZ88" s="740"/>
      <c r="BA88" s="740"/>
      <c r="BB88" s="740"/>
      <c r="BC88" s="740"/>
      <c r="BD88" s="740"/>
      <c r="BE88" s="740"/>
      <c r="BF88" s="740"/>
      <c r="BG88" s="740"/>
      <c r="BH88" s="740"/>
      <c r="BI88" s="740"/>
      <c r="BJ88" s="740"/>
      <c r="BK88" s="740"/>
      <c r="BL88" s="740"/>
      <c r="BM88" s="740"/>
      <c r="BN88" s="740"/>
      <c r="BO88" s="740"/>
    </row>
    <row r="89" spans="1:67" s="332" customFormat="1" ht="16.5" customHeight="1" x14ac:dyDescent="0.25">
      <c r="A89" s="270" t="s">
        <v>341</v>
      </c>
      <c r="B89" s="838" t="s">
        <v>373</v>
      </c>
      <c r="C89" s="774"/>
      <c r="D89" s="446"/>
      <c r="E89" s="446"/>
      <c r="F89" s="285"/>
      <c r="G89" s="691">
        <f>G91+G92</f>
        <v>6</v>
      </c>
      <c r="H89" s="691">
        <f>H91+H92</f>
        <v>180</v>
      </c>
      <c r="I89" s="847"/>
      <c r="J89" s="223"/>
      <c r="K89" s="223"/>
      <c r="L89" s="223"/>
      <c r="M89" s="758"/>
      <c r="N89" s="451"/>
      <c r="O89" s="223"/>
      <c r="P89" s="758"/>
      <c r="Q89" s="847"/>
      <c r="R89" s="758"/>
      <c r="S89" s="847"/>
      <c r="T89" s="758"/>
      <c r="U89" s="791"/>
      <c r="V89" s="223"/>
      <c r="W89" s="758"/>
      <c r="X89" s="816"/>
      <c r="AC89" s="326"/>
      <c r="AD89" s="638"/>
      <c r="AE89" s="638"/>
      <c r="AF89" s="638"/>
      <c r="AG89" s="638"/>
      <c r="AH89" s="638"/>
      <c r="AI89" s="638"/>
      <c r="AJ89" s="740"/>
      <c r="AK89" s="740"/>
      <c r="AL89" s="740"/>
      <c r="AM89" s="740"/>
      <c r="AN89" s="740"/>
      <c r="AO89" s="740"/>
      <c r="AP89" s="740"/>
      <c r="AQ89" s="740"/>
      <c r="AR89" s="740"/>
      <c r="AS89" s="740"/>
      <c r="AT89" s="740"/>
      <c r="AU89" s="740"/>
      <c r="AV89" s="740"/>
      <c r="AW89" s="740"/>
      <c r="AX89" s="740"/>
      <c r="AY89" s="740"/>
      <c r="AZ89" s="740"/>
      <c r="BA89" s="740"/>
      <c r="BB89" s="740"/>
      <c r="BC89" s="740"/>
      <c r="BD89" s="740"/>
      <c r="BE89" s="740"/>
      <c r="BF89" s="740"/>
      <c r="BG89" s="740"/>
      <c r="BH89" s="740"/>
      <c r="BI89" s="740"/>
      <c r="BJ89" s="740"/>
      <c r="BK89" s="740"/>
      <c r="BL89" s="740"/>
      <c r="BM89" s="740"/>
      <c r="BN89" s="740"/>
      <c r="BO89" s="740"/>
    </row>
    <row r="90" spans="1:67" s="332" customFormat="1" ht="16.5" hidden="1" customHeight="1" x14ac:dyDescent="0.25">
      <c r="A90" s="270"/>
      <c r="B90" s="466"/>
      <c r="C90" s="774"/>
      <c r="D90" s="446"/>
      <c r="E90" s="446"/>
      <c r="F90" s="285"/>
      <c r="G90" s="742"/>
      <c r="H90" s="845"/>
      <c r="I90" s="847"/>
      <c r="J90" s="223"/>
      <c r="K90" s="223"/>
      <c r="L90" s="223"/>
      <c r="M90" s="758"/>
      <c r="N90" s="451"/>
      <c r="O90" s="223"/>
      <c r="P90" s="758"/>
      <c r="Q90" s="847"/>
      <c r="R90" s="758"/>
      <c r="S90" s="847"/>
      <c r="T90" s="758"/>
      <c r="U90" s="791"/>
      <c r="V90" s="223"/>
      <c r="W90" s="758"/>
      <c r="X90" s="816"/>
      <c r="AC90" s="326"/>
      <c r="AD90" s="638"/>
      <c r="AE90" s="638"/>
      <c r="AF90" s="638"/>
      <c r="AG90" s="638"/>
      <c r="AH90" s="638"/>
      <c r="AI90" s="638"/>
      <c r="AJ90" s="740"/>
      <c r="AK90" s="740"/>
      <c r="AL90" s="740"/>
      <c r="AM90" s="740"/>
      <c r="AN90" s="740"/>
      <c r="AO90" s="740"/>
      <c r="AP90" s="740"/>
      <c r="AQ90" s="740"/>
      <c r="AR90" s="740"/>
      <c r="AS90" s="740"/>
      <c r="AT90" s="740"/>
      <c r="AU90" s="740"/>
      <c r="AV90" s="740"/>
      <c r="AW90" s="740"/>
      <c r="AX90" s="740"/>
      <c r="AY90" s="740"/>
      <c r="AZ90" s="740"/>
      <c r="BA90" s="740"/>
      <c r="BB90" s="740"/>
      <c r="BC90" s="740"/>
      <c r="BD90" s="740"/>
      <c r="BE90" s="740"/>
      <c r="BF90" s="740"/>
      <c r="BG90" s="740"/>
      <c r="BH90" s="740"/>
      <c r="BI90" s="740"/>
      <c r="BJ90" s="740"/>
      <c r="BK90" s="740"/>
      <c r="BL90" s="740"/>
      <c r="BM90" s="740"/>
      <c r="BN90" s="740"/>
      <c r="BO90" s="740"/>
    </row>
    <row r="91" spans="1:67" s="332" customFormat="1" ht="16.5" customHeight="1" x14ac:dyDescent="0.25">
      <c r="A91" s="270" t="s">
        <v>374</v>
      </c>
      <c r="B91" s="466" t="s">
        <v>373</v>
      </c>
      <c r="C91" s="774">
        <v>6</v>
      </c>
      <c r="D91" s="446"/>
      <c r="E91" s="446"/>
      <c r="F91" s="285"/>
      <c r="G91" s="841">
        <v>5</v>
      </c>
      <c r="H91" s="845">
        <f>G91*30</f>
        <v>150</v>
      </c>
      <c r="I91" s="847">
        <f>'Семестровка -ввод данных'!AF123</f>
        <v>8</v>
      </c>
      <c r="J91" s="126" t="str">
        <f>'Семестровка -ввод данных'!T123</f>
        <v>6/0</v>
      </c>
      <c r="K91" s="126"/>
      <c r="L91" s="126" t="str">
        <f>'Семестровка -ввод данных'!V123</f>
        <v>2/0</v>
      </c>
      <c r="M91" s="277">
        <f>H91-I91</f>
        <v>142</v>
      </c>
      <c r="N91" s="451"/>
      <c r="O91" s="223"/>
      <c r="P91" s="758"/>
      <c r="Q91" s="847"/>
      <c r="R91" s="758"/>
      <c r="S91" s="847"/>
      <c r="T91" s="849" t="str">
        <f>'Семестровка -ввод данных'!W123</f>
        <v>8/0</v>
      </c>
      <c r="U91" s="791"/>
      <c r="V91" s="223"/>
      <c r="W91" s="758"/>
      <c r="X91" s="816"/>
      <c r="AC91" s="326"/>
      <c r="AD91" s="638"/>
      <c r="AE91" s="638"/>
      <c r="AF91" s="638"/>
      <c r="AG91" s="638"/>
      <c r="AH91" s="638"/>
      <c r="AI91" s="638"/>
      <c r="AJ91" s="740"/>
      <c r="AK91" s="740"/>
      <c r="AL91" s="740"/>
      <c r="AM91" s="740"/>
      <c r="AN91" s="740"/>
      <c r="AO91" s="740"/>
      <c r="AP91" s="740"/>
      <c r="AQ91" s="740"/>
      <c r="AR91" s="740"/>
      <c r="AS91" s="740"/>
      <c r="AT91" s="740"/>
      <c r="AU91" s="740"/>
      <c r="AV91" s="740"/>
      <c r="AW91" s="740"/>
      <c r="AX91" s="740"/>
      <c r="AY91" s="740"/>
      <c r="AZ91" s="740"/>
      <c r="BA91" s="740"/>
      <c r="BB91" s="740"/>
      <c r="BC91" s="740"/>
      <c r="BD91" s="740"/>
      <c r="BE91" s="740"/>
      <c r="BF91" s="740"/>
      <c r="BG91" s="740"/>
      <c r="BH91" s="740"/>
      <c r="BI91" s="740"/>
      <c r="BJ91" s="740"/>
      <c r="BK91" s="740"/>
      <c r="BL91" s="740"/>
      <c r="BM91" s="740"/>
      <c r="BN91" s="740"/>
      <c r="BO91" s="740"/>
    </row>
    <row r="92" spans="1:67" s="332" customFormat="1" ht="16.5" customHeight="1" thickBot="1" x14ac:dyDescent="0.3">
      <c r="A92" s="835" t="s">
        <v>375</v>
      </c>
      <c r="B92" s="839" t="s">
        <v>376</v>
      </c>
      <c r="C92" s="775"/>
      <c r="D92" s="727"/>
      <c r="E92" s="727"/>
      <c r="F92" s="776" t="s">
        <v>334</v>
      </c>
      <c r="G92" s="778">
        <f>'Семестровка -ввод данных'!E124</f>
        <v>1</v>
      </c>
      <c r="H92" s="783">
        <f>G92*30</f>
        <v>30</v>
      </c>
      <c r="I92" s="801">
        <f>'Семестровка -ввод данных'!AF124</f>
        <v>4</v>
      </c>
      <c r="J92" s="798"/>
      <c r="K92" s="798"/>
      <c r="L92" s="728" t="str">
        <f>'Семестровка -ввод данных'!V124</f>
        <v>4/0</v>
      </c>
      <c r="M92" s="776">
        <f>H92-I92</f>
        <v>26</v>
      </c>
      <c r="N92" s="797"/>
      <c r="O92" s="798"/>
      <c r="P92" s="790"/>
      <c r="Q92" s="801"/>
      <c r="R92" s="790"/>
      <c r="S92" s="801"/>
      <c r="T92" s="855" t="str">
        <f>'Семестровка -ввод данных'!W124</f>
        <v>4/0</v>
      </c>
      <c r="U92" s="842"/>
      <c r="V92" s="798"/>
      <c r="W92" s="790"/>
      <c r="X92" s="816"/>
      <c r="AC92" s="326"/>
      <c r="AD92" s="638"/>
      <c r="AE92" s="638"/>
      <c r="AF92" s="638"/>
      <c r="AG92" s="638"/>
      <c r="AH92" s="638"/>
      <c r="AI92" s="638"/>
      <c r="AJ92" s="740"/>
      <c r="AK92" s="740"/>
      <c r="AL92" s="740"/>
      <c r="AM92" s="740"/>
      <c r="AN92" s="740"/>
      <c r="AO92" s="740"/>
      <c r="AP92" s="740"/>
      <c r="AQ92" s="740"/>
      <c r="AR92" s="740"/>
      <c r="AS92" s="740"/>
      <c r="AT92" s="740"/>
      <c r="AU92" s="740"/>
      <c r="AV92" s="740"/>
      <c r="AW92" s="740"/>
      <c r="AX92" s="740"/>
      <c r="AY92" s="740"/>
      <c r="AZ92" s="740"/>
      <c r="BA92" s="740"/>
      <c r="BB92" s="740"/>
      <c r="BC92" s="740"/>
      <c r="BD92" s="740"/>
      <c r="BE92" s="740"/>
      <c r="BF92" s="740"/>
      <c r="BG92" s="740"/>
      <c r="BH92" s="740"/>
      <c r="BI92" s="740"/>
      <c r="BJ92" s="740"/>
      <c r="BK92" s="740"/>
      <c r="BL92" s="740"/>
      <c r="BM92" s="740"/>
      <c r="BN92" s="740"/>
      <c r="BO92" s="740"/>
    </row>
    <row r="93" spans="1:67" s="332" customFormat="1" ht="16.5" hidden="1" customHeight="1" x14ac:dyDescent="0.25">
      <c r="A93" s="685"/>
      <c r="B93" s="818"/>
      <c r="C93" s="819"/>
      <c r="D93" s="785"/>
      <c r="E93" s="785"/>
      <c r="F93" s="785"/>
      <c r="G93" s="654"/>
      <c r="H93" s="785"/>
      <c r="I93" s="820"/>
      <c r="J93" s="820"/>
      <c r="K93" s="820"/>
      <c r="L93" s="820"/>
      <c r="M93" s="820"/>
      <c r="N93" s="821"/>
      <c r="O93" s="820"/>
      <c r="P93" s="820"/>
      <c r="Q93" s="820"/>
      <c r="R93" s="820"/>
      <c r="S93" s="820"/>
      <c r="T93" s="820"/>
      <c r="U93" s="820"/>
      <c r="V93" s="820"/>
      <c r="W93" s="820"/>
      <c r="AC93" s="326"/>
      <c r="AD93" s="638"/>
      <c r="AE93" s="638"/>
      <c r="AF93" s="638"/>
      <c r="AG93" s="638"/>
      <c r="AH93" s="638"/>
      <c r="AI93" s="638"/>
      <c r="AJ93" s="740"/>
      <c r="AK93" s="740"/>
      <c r="AL93" s="740"/>
      <c r="AM93" s="740"/>
      <c r="AN93" s="740"/>
      <c r="AO93" s="740"/>
      <c r="AP93" s="740"/>
      <c r="AQ93" s="740"/>
      <c r="AR93" s="740"/>
      <c r="AS93" s="740"/>
      <c r="AT93" s="740"/>
      <c r="AU93" s="740"/>
      <c r="AV93" s="740"/>
      <c r="AW93" s="740"/>
      <c r="AX93" s="740"/>
      <c r="AY93" s="740"/>
      <c r="AZ93" s="740"/>
      <c r="BA93" s="740"/>
      <c r="BB93" s="740"/>
      <c r="BC93" s="740"/>
      <c r="BD93" s="740"/>
      <c r="BE93" s="740"/>
      <c r="BF93" s="740"/>
      <c r="BG93" s="740"/>
      <c r="BH93" s="740"/>
      <c r="BI93" s="740"/>
      <c r="BJ93" s="740"/>
      <c r="BK93" s="740"/>
      <c r="BL93" s="740"/>
      <c r="BM93" s="740"/>
      <c r="BN93" s="740"/>
      <c r="BO93" s="740"/>
    </row>
    <row r="94" spans="1:67" s="332" customFormat="1" ht="16.5" hidden="1" customHeight="1" x14ac:dyDescent="0.25">
      <c r="A94" s="282"/>
      <c r="B94" s="470"/>
      <c r="C94" s="283"/>
      <c r="D94" s="446"/>
      <c r="E94" s="446"/>
      <c r="F94" s="446"/>
      <c r="G94" s="284"/>
      <c r="H94" s="446"/>
      <c r="I94" s="223"/>
      <c r="J94" s="223"/>
      <c r="K94" s="223"/>
      <c r="L94" s="223"/>
      <c r="M94" s="223"/>
      <c r="N94" s="125"/>
      <c r="O94" s="223"/>
      <c r="P94" s="223"/>
      <c r="Q94" s="223"/>
      <c r="R94" s="223"/>
      <c r="S94" s="223"/>
      <c r="T94" s="223"/>
      <c r="U94" s="223"/>
      <c r="V94" s="223"/>
      <c r="W94" s="223"/>
      <c r="AC94" s="326"/>
      <c r="AD94" s="638"/>
      <c r="AE94" s="638"/>
      <c r="AF94" s="638"/>
      <c r="AG94" s="638"/>
      <c r="AH94" s="638"/>
      <c r="AI94" s="638"/>
      <c r="AJ94" s="740"/>
      <c r="AK94" s="740"/>
      <c r="AL94" s="740"/>
      <c r="AM94" s="740"/>
      <c r="AN94" s="740"/>
      <c r="AO94" s="740"/>
      <c r="AP94" s="740"/>
      <c r="AQ94" s="740"/>
      <c r="AR94" s="740"/>
      <c r="AS94" s="740"/>
      <c r="AT94" s="740"/>
      <c r="AU94" s="740"/>
      <c r="AV94" s="740"/>
      <c r="AW94" s="740"/>
      <c r="AX94" s="740"/>
      <c r="AY94" s="740"/>
      <c r="AZ94" s="740"/>
      <c r="BA94" s="740"/>
      <c r="BB94" s="740"/>
      <c r="BC94" s="740"/>
      <c r="BD94" s="740"/>
      <c r="BE94" s="740"/>
      <c r="BF94" s="740"/>
      <c r="BG94" s="740"/>
      <c r="BH94" s="740"/>
      <c r="BI94" s="740"/>
      <c r="BJ94" s="740"/>
      <c r="BK94" s="740"/>
      <c r="BL94" s="740"/>
      <c r="BM94" s="740"/>
      <c r="BN94" s="740"/>
      <c r="BO94" s="740"/>
    </row>
    <row r="95" spans="1:67" s="332" customFormat="1" ht="16.5" hidden="1" customHeight="1" x14ac:dyDescent="0.25">
      <c r="A95" s="282"/>
      <c r="B95" s="470"/>
      <c r="C95" s="283"/>
      <c r="D95" s="446"/>
      <c r="E95" s="446"/>
      <c r="F95" s="446"/>
      <c r="G95" s="284"/>
      <c r="H95" s="446"/>
      <c r="I95" s="223"/>
      <c r="J95" s="223"/>
      <c r="K95" s="223"/>
      <c r="L95" s="223"/>
      <c r="M95" s="223"/>
      <c r="N95" s="125"/>
      <c r="O95" s="223"/>
      <c r="P95" s="223"/>
      <c r="Q95" s="223"/>
      <c r="R95" s="223"/>
      <c r="S95" s="223"/>
      <c r="T95" s="223"/>
      <c r="U95" s="223"/>
      <c r="V95" s="223"/>
      <c r="W95" s="223"/>
      <c r="AC95" s="326"/>
      <c r="AD95" s="326"/>
      <c r="AE95" s="326"/>
      <c r="AF95" s="326"/>
      <c r="AG95" s="739"/>
      <c r="AH95" s="741"/>
      <c r="AI95" s="741"/>
      <c r="AJ95" s="740"/>
      <c r="AK95" s="740"/>
      <c r="AL95" s="740"/>
      <c r="AM95" s="740"/>
      <c r="AN95" s="740"/>
      <c r="AO95" s="740"/>
      <c r="AP95" s="740"/>
      <c r="AQ95" s="740"/>
      <c r="AR95" s="740"/>
      <c r="AS95" s="740"/>
      <c r="AT95" s="740"/>
      <c r="AU95" s="740"/>
      <c r="AV95" s="740"/>
      <c r="AW95" s="740"/>
      <c r="AX95" s="740"/>
      <c r="AY95" s="740"/>
      <c r="AZ95" s="740"/>
      <c r="BA95" s="740"/>
      <c r="BB95" s="740"/>
      <c r="BC95" s="740"/>
      <c r="BD95" s="740"/>
      <c r="BE95" s="740"/>
      <c r="BF95" s="740"/>
      <c r="BG95" s="740"/>
      <c r="BH95" s="740"/>
      <c r="BI95" s="740"/>
      <c r="BJ95" s="740"/>
      <c r="BK95" s="740"/>
      <c r="BL95" s="740"/>
      <c r="BM95" s="740"/>
      <c r="BN95" s="740"/>
      <c r="BO95" s="740"/>
    </row>
    <row r="96" spans="1:67" s="332" customFormat="1" ht="16.5" hidden="1" customHeight="1" x14ac:dyDescent="0.25">
      <c r="A96" s="282"/>
      <c r="B96" s="470"/>
      <c r="C96" s="283"/>
      <c r="D96" s="446"/>
      <c r="E96" s="446"/>
      <c r="F96" s="446"/>
      <c r="G96" s="284"/>
      <c r="H96" s="446"/>
      <c r="I96" s="223"/>
      <c r="J96" s="223"/>
      <c r="K96" s="223"/>
      <c r="L96" s="223"/>
      <c r="M96" s="223"/>
      <c r="N96" s="125"/>
      <c r="O96" s="223"/>
      <c r="P96" s="223"/>
      <c r="Q96" s="223"/>
      <c r="R96" s="223"/>
      <c r="S96" s="223"/>
      <c r="T96" s="223"/>
      <c r="U96" s="223"/>
      <c r="V96" s="223"/>
      <c r="W96" s="223"/>
      <c r="AC96" s="326"/>
      <c r="AD96" s="326"/>
      <c r="AE96" s="326"/>
      <c r="AF96" s="326"/>
      <c r="AG96" s="739"/>
      <c r="AH96" s="741"/>
      <c r="AI96" s="741"/>
      <c r="AJ96" s="740"/>
      <c r="AK96" s="740"/>
      <c r="AL96" s="740"/>
      <c r="AM96" s="740"/>
      <c r="AN96" s="740"/>
      <c r="AO96" s="740"/>
      <c r="AP96" s="740"/>
      <c r="AQ96" s="740"/>
      <c r="AR96" s="740"/>
      <c r="AS96" s="740"/>
      <c r="AT96" s="740"/>
      <c r="AU96" s="740"/>
      <c r="AV96" s="740"/>
      <c r="AW96" s="740"/>
      <c r="AX96" s="740"/>
      <c r="AY96" s="740"/>
      <c r="AZ96" s="740"/>
      <c r="BA96" s="740"/>
      <c r="BB96" s="740"/>
      <c r="BC96" s="740"/>
      <c r="BD96" s="740"/>
      <c r="BE96" s="740"/>
      <c r="BF96" s="740"/>
      <c r="BG96" s="740"/>
      <c r="BH96" s="740"/>
      <c r="BI96" s="740"/>
      <c r="BJ96" s="740"/>
      <c r="BK96" s="740"/>
      <c r="BL96" s="740"/>
      <c r="BM96" s="740"/>
      <c r="BN96" s="740"/>
      <c r="BO96" s="740"/>
    </row>
    <row r="97" spans="1:67" s="332" customFormat="1" ht="16.5" hidden="1" customHeight="1" x14ac:dyDescent="0.25">
      <c r="A97" s="857"/>
      <c r="B97" s="858"/>
      <c r="C97" s="749"/>
      <c r="D97" s="445"/>
      <c r="E97" s="445"/>
      <c r="F97" s="445"/>
      <c r="G97" s="643"/>
      <c r="H97" s="445"/>
      <c r="I97" s="469"/>
      <c r="J97" s="469"/>
      <c r="K97" s="469"/>
      <c r="L97" s="469"/>
      <c r="M97" s="469"/>
      <c r="N97" s="644"/>
      <c r="O97" s="469"/>
      <c r="P97" s="469"/>
      <c r="Q97" s="469"/>
      <c r="R97" s="469"/>
      <c r="S97" s="469"/>
      <c r="T97" s="469"/>
      <c r="U97" s="469"/>
      <c r="V97" s="469"/>
      <c r="W97" s="469"/>
      <c r="AC97" s="326"/>
      <c r="AD97" s="326"/>
      <c r="AE97" s="326"/>
      <c r="AF97" s="326"/>
      <c r="AG97" s="739"/>
      <c r="AH97" s="741"/>
      <c r="AI97" s="741"/>
      <c r="AJ97" s="740"/>
      <c r="AK97" s="740"/>
      <c r="AL97" s="740"/>
      <c r="AM97" s="740"/>
      <c r="AN97" s="740"/>
      <c r="AO97" s="740"/>
      <c r="AP97" s="740"/>
      <c r="AQ97" s="740"/>
      <c r="AR97" s="740"/>
      <c r="AS97" s="740"/>
      <c r="AT97" s="740"/>
      <c r="AU97" s="740"/>
      <c r="AV97" s="740"/>
      <c r="AW97" s="740"/>
      <c r="AX97" s="740"/>
      <c r="AY97" s="740"/>
      <c r="AZ97" s="740"/>
      <c r="BA97" s="740"/>
      <c r="BB97" s="740"/>
      <c r="BC97" s="740"/>
      <c r="BD97" s="740"/>
      <c r="BE97" s="740"/>
      <c r="BF97" s="740"/>
      <c r="BG97" s="740"/>
      <c r="BH97" s="740"/>
      <c r="BI97" s="740"/>
      <c r="BJ97" s="740"/>
      <c r="BK97" s="740"/>
      <c r="BL97" s="740"/>
      <c r="BM97" s="740"/>
      <c r="BN97" s="740"/>
      <c r="BO97" s="740"/>
    </row>
    <row r="98" spans="1:67" s="488" customFormat="1" ht="19.5" customHeight="1" thickBot="1" x14ac:dyDescent="0.3">
      <c r="A98" s="1238" t="s">
        <v>541</v>
      </c>
      <c r="B98" s="1239"/>
      <c r="C98" s="1239"/>
      <c r="D98" s="1239"/>
      <c r="E98" s="1239"/>
      <c r="F98" s="1275"/>
      <c r="G98" s="658">
        <f>G50+G54+G58+G67+G81</f>
        <v>9.5</v>
      </c>
      <c r="H98" s="658">
        <f>H50+H54+H58+H67+H81</f>
        <v>285</v>
      </c>
      <c r="I98" s="652"/>
      <c r="J98" s="652"/>
      <c r="K98" s="652"/>
      <c r="L98" s="652"/>
      <c r="M98" s="658">
        <f>M50+M54+M58+M67+M81</f>
        <v>0</v>
      </c>
      <c r="N98" s="652"/>
      <c r="O98" s="652"/>
      <c r="P98" s="652"/>
      <c r="Q98" s="652"/>
      <c r="R98" s="652"/>
      <c r="S98" s="652"/>
      <c r="T98" s="652"/>
      <c r="U98" s="652"/>
      <c r="V98" s="652"/>
      <c r="W98" s="656"/>
      <c r="AC98" s="489">
        <f>SUM(N98:R98)</f>
        <v>0</v>
      </c>
      <c r="AD98" s="490"/>
      <c r="AE98" s="490"/>
      <c r="AF98" s="490"/>
      <c r="AG98" s="490"/>
      <c r="AH98" s="490"/>
      <c r="AI98" s="490"/>
      <c r="AJ98" s="490"/>
    </row>
    <row r="99" spans="1:67" s="488" customFormat="1" ht="19.5" customHeight="1" thickBot="1" x14ac:dyDescent="0.3">
      <c r="A99" s="1238" t="s">
        <v>210</v>
      </c>
      <c r="B99" s="1239"/>
      <c r="C99" s="1239"/>
      <c r="D99" s="1239"/>
      <c r="E99" s="1239"/>
      <c r="F99" s="1275"/>
      <c r="G99" s="860">
        <f>G51+G52+G55+G56+G59+G62+G66+G71+G72+G79+G82+G83+G86+G88+G91+G92</f>
        <v>71</v>
      </c>
      <c r="H99" s="860">
        <f>H51+H52+H55+H56+H59+H62+H66+H71+H72+H79+H82+H83+H86+H88+H91+H92</f>
        <v>2130</v>
      </c>
      <c r="I99" s="860">
        <f>I51+I52+I55+I56+I59+I62+I66+I71+I72+I79+I82+I83+I86+I88+I91+I92</f>
        <v>118</v>
      </c>
      <c r="J99" s="659" t="s">
        <v>574</v>
      </c>
      <c r="K99" s="659"/>
      <c r="L99" s="659" t="s">
        <v>575</v>
      </c>
      <c r="M99" s="860">
        <f>M51+M52+M55+M56+M59+M62+M66+M71+M72+M79+M82+M83+M86+M88+M91+M92</f>
        <v>2012</v>
      </c>
      <c r="N99" s="651" t="s">
        <v>358</v>
      </c>
      <c r="O99" s="651"/>
      <c r="P99" s="651" t="s">
        <v>551</v>
      </c>
      <c r="Q99" s="651" t="s">
        <v>477</v>
      </c>
      <c r="R99" s="651" t="s">
        <v>475</v>
      </c>
      <c r="S99" s="651" t="s">
        <v>306</v>
      </c>
      <c r="T99" s="651" t="s">
        <v>308</v>
      </c>
      <c r="U99" s="651"/>
      <c r="V99" s="804"/>
      <c r="W99" s="813"/>
      <c r="AC99" s="489"/>
      <c r="AE99" s="491"/>
    </row>
    <row r="100" spans="1:67" ht="19.5" customHeight="1" thickBot="1" x14ac:dyDescent="0.3">
      <c r="A100" s="1272" t="s">
        <v>166</v>
      </c>
      <c r="B100" s="1273"/>
      <c r="C100" s="1273"/>
      <c r="D100" s="1273"/>
      <c r="E100" s="1273"/>
      <c r="F100" s="1274"/>
      <c r="G100" s="861">
        <f>G98+G99</f>
        <v>80.5</v>
      </c>
      <c r="H100" s="861">
        <f>H98+H99</f>
        <v>2415</v>
      </c>
      <c r="I100" s="861">
        <f>I98+I99</f>
        <v>118</v>
      </c>
      <c r="J100" s="659" t="s">
        <v>574</v>
      </c>
      <c r="K100" s="659"/>
      <c r="L100" s="659" t="s">
        <v>575</v>
      </c>
      <c r="M100" s="861">
        <f>M98+M99</f>
        <v>2012</v>
      </c>
      <c r="N100" s="651" t="s">
        <v>358</v>
      </c>
      <c r="O100" s="651"/>
      <c r="P100" s="651" t="s">
        <v>551</v>
      </c>
      <c r="Q100" s="651" t="s">
        <v>477</v>
      </c>
      <c r="R100" s="651" t="s">
        <v>475</v>
      </c>
      <c r="S100" s="651" t="s">
        <v>306</v>
      </c>
      <c r="T100" s="651" t="s">
        <v>308</v>
      </c>
      <c r="U100" s="268"/>
      <c r="V100" s="268"/>
      <c r="W100" s="268"/>
      <c r="X100" s="294" t="e">
        <f>SUM(#REF!)</f>
        <v>#REF!</v>
      </c>
      <c r="Y100" s="268" t="e">
        <f>SUM(#REF!)</f>
        <v>#REF!</v>
      </c>
      <c r="Z100" s="268" t="e">
        <f>SUM(#REF!)</f>
        <v>#REF!</v>
      </c>
      <c r="AA100" s="268" t="e">
        <f>SUM(#REF!)</f>
        <v>#REF!</v>
      </c>
      <c r="AB100" s="268" t="e">
        <f>SUM(#REF!)</f>
        <v>#REF!</v>
      </c>
      <c r="AE100" s="105"/>
    </row>
    <row r="101" spans="1:67" ht="20.25" customHeight="1" thickBot="1" x14ac:dyDescent="0.3">
      <c r="A101" s="1354" t="s">
        <v>167</v>
      </c>
      <c r="B101" s="1355"/>
      <c r="C101" s="1355"/>
      <c r="D101" s="1355"/>
      <c r="E101" s="1355"/>
      <c r="F101" s="1355"/>
      <c r="G101" s="1355"/>
      <c r="H101" s="1355"/>
      <c r="I101" s="1355"/>
      <c r="J101" s="1355"/>
      <c r="K101" s="1355"/>
      <c r="L101" s="1355"/>
      <c r="M101" s="1355"/>
      <c r="N101" s="1355"/>
      <c r="O101" s="1355"/>
      <c r="P101" s="1355"/>
      <c r="Q101" s="1355"/>
      <c r="R101" s="1355"/>
      <c r="S101" s="1355"/>
      <c r="T101" s="1355"/>
      <c r="U101" s="1355"/>
      <c r="V101" s="1355"/>
      <c r="W101" s="1355"/>
      <c r="X101" s="1356"/>
      <c r="AC101" s="106">
        <f>9.5*30</f>
        <v>285</v>
      </c>
    </row>
    <row r="102" spans="1:67" ht="20.25" customHeight="1" thickBot="1" x14ac:dyDescent="0.3">
      <c r="A102" s="864" t="s">
        <v>582</v>
      </c>
      <c r="B102" s="899" t="s">
        <v>45</v>
      </c>
      <c r="C102" s="864"/>
      <c r="D102" s="687" t="s">
        <v>334</v>
      </c>
      <c r="E102" s="687"/>
      <c r="F102" s="878"/>
      <c r="G102" s="681">
        <v>6</v>
      </c>
      <c r="H102" s="812">
        <f>G102*30</f>
        <v>180</v>
      </c>
      <c r="I102" s="883"/>
      <c r="J102" s="688"/>
      <c r="K102" s="688"/>
      <c r="L102" s="688"/>
      <c r="M102" s="876">
        <v>180</v>
      </c>
      <c r="N102" s="883"/>
      <c r="O102" s="688"/>
      <c r="P102" s="876"/>
      <c r="Q102" s="883"/>
      <c r="R102" s="876"/>
      <c r="S102" s="883"/>
      <c r="T102" s="876"/>
      <c r="U102" s="877"/>
      <c r="V102" s="687"/>
      <c r="W102" s="865"/>
    </row>
    <row r="103" spans="1:67" ht="16.5" hidden="1" thickBot="1" x14ac:dyDescent="0.3">
      <c r="A103" s="685"/>
      <c r="B103" s="863"/>
      <c r="C103" s="685"/>
      <c r="D103" s="685"/>
      <c r="E103" s="685"/>
      <c r="F103" s="879"/>
      <c r="G103" s="680"/>
      <c r="H103" s="886"/>
      <c r="I103" s="889"/>
      <c r="J103" s="685"/>
      <c r="K103" s="685"/>
      <c r="L103" s="685"/>
      <c r="M103" s="890"/>
      <c r="N103" s="889"/>
      <c r="O103" s="685"/>
      <c r="P103" s="890"/>
      <c r="Q103" s="889"/>
      <c r="R103" s="890"/>
      <c r="S103" s="889"/>
      <c r="T103" s="890"/>
      <c r="U103" s="684"/>
      <c r="V103" s="685"/>
      <c r="W103" s="685"/>
    </row>
    <row r="104" spans="1:67" ht="32.25" hidden="1" customHeight="1" x14ac:dyDescent="0.25">
      <c r="A104" s="282"/>
      <c r="B104" s="353"/>
      <c r="C104" s="282"/>
      <c r="D104" s="282"/>
      <c r="E104" s="282"/>
      <c r="F104" s="880"/>
      <c r="G104" s="678"/>
      <c r="H104" s="886"/>
      <c r="I104" s="884"/>
      <c r="J104" s="295"/>
      <c r="K104" s="295"/>
      <c r="L104" s="295"/>
      <c r="M104" s="891"/>
      <c r="N104" s="884"/>
      <c r="O104" s="295"/>
      <c r="P104" s="891"/>
      <c r="Q104" s="884"/>
      <c r="R104" s="891"/>
      <c r="S104" s="884"/>
      <c r="T104" s="891"/>
      <c r="U104" s="677"/>
      <c r="V104" s="282"/>
      <c r="W104" s="282"/>
    </row>
    <row r="105" spans="1:67" s="104" customFormat="1" ht="16.5" hidden="1" thickBot="1" x14ac:dyDescent="0.3">
      <c r="A105" s="857"/>
      <c r="B105" s="866"/>
      <c r="C105" s="867"/>
      <c r="D105" s="868"/>
      <c r="E105" s="868"/>
      <c r="F105" s="881"/>
      <c r="G105" s="869"/>
      <c r="H105" s="887"/>
      <c r="I105" s="444"/>
      <c r="J105" s="445"/>
      <c r="K105" s="445"/>
      <c r="L105" s="445"/>
      <c r="M105" s="277"/>
      <c r="N105" s="872"/>
      <c r="O105" s="870"/>
      <c r="P105" s="871"/>
      <c r="Q105" s="872"/>
      <c r="R105" s="895"/>
      <c r="S105" s="872"/>
      <c r="T105" s="895"/>
      <c r="U105" s="897"/>
      <c r="V105" s="872"/>
      <c r="W105" s="871"/>
    </row>
    <row r="106" spans="1:67" s="104" customFormat="1" ht="16.5" thickBot="1" x14ac:dyDescent="0.3">
      <c r="A106" s="1238" t="s">
        <v>541</v>
      </c>
      <c r="B106" s="1239"/>
      <c r="C106" s="1239"/>
      <c r="D106" s="1239"/>
      <c r="E106" s="1239"/>
      <c r="F106" s="1239"/>
      <c r="G106" s="681">
        <v>0</v>
      </c>
      <c r="H106" s="888"/>
      <c r="I106" s="892"/>
      <c r="J106" s="804"/>
      <c r="K106" s="804"/>
      <c r="L106" s="804"/>
      <c r="M106" s="813"/>
      <c r="N106" s="893"/>
      <c r="O106" s="873"/>
      <c r="P106" s="874"/>
      <c r="Q106" s="893"/>
      <c r="R106" s="896"/>
      <c r="S106" s="893"/>
      <c r="T106" s="896"/>
      <c r="U106" s="898"/>
      <c r="V106" s="873"/>
      <c r="W106" s="874"/>
      <c r="AE106" s="105"/>
    </row>
    <row r="107" spans="1:67" s="104" customFormat="1" ht="16.5" thickBot="1" x14ac:dyDescent="0.3">
      <c r="A107" s="1238" t="s">
        <v>210</v>
      </c>
      <c r="B107" s="1239"/>
      <c r="C107" s="1239"/>
      <c r="D107" s="1239"/>
      <c r="E107" s="1239"/>
      <c r="F107" s="1239"/>
      <c r="G107" s="681">
        <f>G102</f>
        <v>6</v>
      </c>
      <c r="H107" s="888">
        <f>H102</f>
        <v>180</v>
      </c>
      <c r="I107" s="883"/>
      <c r="J107" s="688"/>
      <c r="K107" s="688"/>
      <c r="L107" s="688"/>
      <c r="M107" s="876">
        <f>M102</f>
        <v>180</v>
      </c>
      <c r="N107" s="883"/>
      <c r="O107" s="688"/>
      <c r="P107" s="876"/>
      <c r="Q107" s="883"/>
      <c r="R107" s="876"/>
      <c r="S107" s="883"/>
      <c r="T107" s="876"/>
      <c r="U107" s="877"/>
      <c r="V107" s="688"/>
      <c r="W107" s="876"/>
      <c r="AE107" s="105"/>
    </row>
    <row r="108" spans="1:67" s="104" customFormat="1" ht="16.5" thickBot="1" x14ac:dyDescent="0.3">
      <c r="A108" s="1303" t="s">
        <v>168</v>
      </c>
      <c r="B108" s="1304"/>
      <c r="C108" s="1304"/>
      <c r="D108" s="1304"/>
      <c r="E108" s="1304"/>
      <c r="F108" s="1304"/>
      <c r="G108" s="267">
        <f>G106+G107</f>
        <v>6</v>
      </c>
      <c r="H108" s="885">
        <f>H106+H107</f>
        <v>180</v>
      </c>
      <c r="I108" s="882"/>
      <c r="J108" s="875"/>
      <c r="K108" s="875"/>
      <c r="L108" s="875"/>
      <c r="M108" s="296">
        <f>M106+M107</f>
        <v>180</v>
      </c>
      <c r="N108" s="894"/>
      <c r="O108" s="894"/>
      <c r="P108" s="894"/>
      <c r="Q108" s="894"/>
      <c r="R108" s="894"/>
      <c r="S108" s="894"/>
      <c r="T108" s="894"/>
      <c r="U108" s="882"/>
      <c r="V108" s="875"/>
      <c r="W108" s="875"/>
      <c r="AE108" s="105"/>
    </row>
    <row r="109" spans="1:67" ht="16.5" thickBot="1" x14ac:dyDescent="0.3">
      <c r="A109" s="1357" t="s">
        <v>549</v>
      </c>
      <c r="B109" s="1358"/>
      <c r="C109" s="1358"/>
      <c r="D109" s="1358"/>
      <c r="E109" s="1358"/>
      <c r="F109" s="1358"/>
      <c r="G109" s="1358"/>
      <c r="H109" s="1358"/>
      <c r="I109" s="1358"/>
      <c r="J109" s="1358"/>
      <c r="K109" s="1358"/>
      <c r="L109" s="1358"/>
      <c r="M109" s="1358"/>
      <c r="N109" s="1358"/>
      <c r="O109" s="1358"/>
      <c r="P109" s="1358"/>
      <c r="Q109" s="1358"/>
      <c r="R109" s="1358"/>
      <c r="S109" s="1358"/>
      <c r="T109" s="1358"/>
      <c r="U109" s="1358"/>
      <c r="V109" s="1358"/>
      <c r="W109" s="1358"/>
      <c r="X109" s="1359"/>
    </row>
    <row r="110" spans="1:67" s="104" customFormat="1" ht="16.5" hidden="1" thickBot="1" x14ac:dyDescent="0.3">
      <c r="A110" s="679"/>
      <c r="B110" s="900"/>
      <c r="C110" s="901"/>
      <c r="D110" s="902"/>
      <c r="E110" s="902"/>
      <c r="F110" s="903"/>
      <c r="G110" s="904"/>
      <c r="H110" s="905"/>
      <c r="I110" s="906"/>
      <c r="J110" s="907"/>
      <c r="K110" s="907"/>
      <c r="L110" s="907"/>
      <c r="M110" s="908"/>
      <c r="N110" s="909"/>
      <c r="O110" s="910"/>
      <c r="P110" s="911"/>
      <c r="Q110" s="912"/>
      <c r="R110" s="910"/>
      <c r="S110" s="912"/>
      <c r="T110" s="910"/>
      <c r="U110" s="911"/>
      <c r="V110" s="912"/>
      <c r="W110" s="913"/>
    </row>
    <row r="111" spans="1:67" s="104" customFormat="1" ht="16.5" thickBot="1" x14ac:dyDescent="0.3">
      <c r="A111" s="914" t="s">
        <v>212</v>
      </c>
      <c r="B111" s="915" t="s">
        <v>529</v>
      </c>
      <c r="C111" s="916">
        <v>6</v>
      </c>
      <c r="D111" s="917"/>
      <c r="E111" s="917"/>
      <c r="F111" s="918"/>
      <c r="G111" s="681">
        <v>6</v>
      </c>
      <c r="H111" s="919">
        <f>G111*30</f>
        <v>180</v>
      </c>
      <c r="I111" s="563">
        <f>J111+K111+L111</f>
        <v>0</v>
      </c>
      <c r="J111" s="920"/>
      <c r="K111" s="922"/>
      <c r="L111" s="920"/>
      <c r="M111" s="925">
        <f>H111-I111</f>
        <v>180</v>
      </c>
      <c r="N111" s="920"/>
      <c r="O111" s="922"/>
      <c r="P111" s="928"/>
      <c r="Q111" s="920"/>
      <c r="R111" s="922"/>
      <c r="S111" s="920"/>
      <c r="T111" s="922"/>
      <c r="U111" s="920"/>
      <c r="V111" s="922"/>
      <c r="W111" s="920"/>
    </row>
    <row r="112" spans="1:67" s="104" customFormat="1" ht="16.5" thickBot="1" x14ac:dyDescent="0.3">
      <c r="A112" s="1323" t="s">
        <v>169</v>
      </c>
      <c r="B112" s="1324"/>
      <c r="C112" s="1324"/>
      <c r="D112" s="1324"/>
      <c r="E112" s="1324"/>
      <c r="F112" s="1325"/>
      <c r="G112" s="681">
        <f>SUM(G110:G111)</f>
        <v>6</v>
      </c>
      <c r="H112" s="682">
        <f>SUM(H110:H111)</f>
        <v>180</v>
      </c>
      <c r="I112" s="682">
        <f t="shared" ref="I112:T112" si="7">I110</f>
        <v>0</v>
      </c>
      <c r="J112" s="682">
        <f t="shared" si="7"/>
        <v>0</v>
      </c>
      <c r="K112" s="923">
        <f t="shared" si="7"/>
        <v>0</v>
      </c>
      <c r="L112" s="682">
        <f t="shared" si="7"/>
        <v>0</v>
      </c>
      <c r="M112" s="923">
        <f>SUM(M110:M111)</f>
        <v>180</v>
      </c>
      <c r="N112" s="682">
        <f t="shared" si="7"/>
        <v>0</v>
      </c>
      <c r="O112" s="683"/>
      <c r="P112" s="929">
        <f t="shared" si="7"/>
        <v>0</v>
      </c>
      <c r="Q112" s="682">
        <f t="shared" si="7"/>
        <v>0</v>
      </c>
      <c r="R112" s="923">
        <f t="shared" si="7"/>
        <v>0</v>
      </c>
      <c r="S112" s="682">
        <f t="shared" si="7"/>
        <v>0</v>
      </c>
      <c r="T112" s="923">
        <f t="shared" si="7"/>
        <v>0</v>
      </c>
      <c r="U112" s="682"/>
      <c r="V112" s="923"/>
      <c r="W112" s="682"/>
    </row>
    <row r="113" spans="1:35" s="104" customFormat="1" ht="16.5" thickBot="1" x14ac:dyDescent="0.3">
      <c r="A113" s="1299" t="s">
        <v>543</v>
      </c>
      <c r="B113" s="1300"/>
      <c r="C113" s="1300"/>
      <c r="D113" s="1300"/>
      <c r="E113" s="1300"/>
      <c r="F113" s="1301"/>
      <c r="G113" s="681">
        <f>G45+G98+G106</f>
        <v>53.5</v>
      </c>
      <c r="H113" s="681">
        <f>H45+H98+H106</f>
        <v>1605</v>
      </c>
      <c r="I113" s="682"/>
      <c r="J113" s="682"/>
      <c r="K113" s="923"/>
      <c r="L113" s="682"/>
      <c r="M113" s="923"/>
      <c r="N113" s="682"/>
      <c r="O113" s="686"/>
      <c r="P113" s="930"/>
      <c r="Q113" s="682"/>
      <c r="R113" s="923"/>
      <c r="S113" s="682"/>
      <c r="T113" s="923"/>
      <c r="U113" s="682"/>
      <c r="V113" s="923"/>
      <c r="W113" s="682"/>
      <c r="AE113" s="105"/>
    </row>
    <row r="114" spans="1:35" s="104" customFormat="1" ht="16.5" customHeight="1" thickBot="1" x14ac:dyDescent="0.3">
      <c r="A114" s="1332" t="s">
        <v>216</v>
      </c>
      <c r="B114" s="1333"/>
      <c r="C114" s="1333"/>
      <c r="D114" s="1333"/>
      <c r="E114" s="1333"/>
      <c r="F114" s="1334"/>
      <c r="G114" s="681">
        <f>G46+G99+G107+G112</f>
        <v>122</v>
      </c>
      <c r="H114" s="681">
        <f>H46+H99+H107+H112</f>
        <v>3660</v>
      </c>
      <c r="I114" s="681">
        <f>I46+I99+I107+I112</f>
        <v>210</v>
      </c>
      <c r="J114" s="914" t="s">
        <v>558</v>
      </c>
      <c r="K114" s="862" t="s">
        <v>309</v>
      </c>
      <c r="L114" s="914" t="s">
        <v>559</v>
      </c>
      <c r="M114" s="926">
        <f>M46+M99+M107+M112</f>
        <v>3450</v>
      </c>
      <c r="N114" s="914" t="s">
        <v>565</v>
      </c>
      <c r="O114" s="877"/>
      <c r="P114" s="878" t="s">
        <v>357</v>
      </c>
      <c r="Q114" s="914" t="s">
        <v>576</v>
      </c>
      <c r="R114" s="862" t="s">
        <v>475</v>
      </c>
      <c r="S114" s="914" t="s">
        <v>311</v>
      </c>
      <c r="T114" s="862" t="s">
        <v>308</v>
      </c>
      <c r="U114" s="682"/>
      <c r="V114" s="923"/>
      <c r="W114" s="682"/>
      <c r="AE114" s="105"/>
    </row>
    <row r="115" spans="1:35" ht="16.5" thickBot="1" x14ac:dyDescent="0.3">
      <c r="A115" s="1326" t="s">
        <v>170</v>
      </c>
      <c r="B115" s="1327"/>
      <c r="C115" s="1327"/>
      <c r="D115" s="1327"/>
      <c r="E115" s="1327"/>
      <c r="F115" s="1328"/>
      <c r="G115" s="657">
        <f>G113+G114</f>
        <v>175.5</v>
      </c>
      <c r="H115" s="657">
        <f>H113+H114</f>
        <v>5265</v>
      </c>
      <c r="I115" s="657">
        <f>I113+I114</f>
        <v>210</v>
      </c>
      <c r="J115" s="921" t="s">
        <v>558</v>
      </c>
      <c r="K115" s="924" t="s">
        <v>309</v>
      </c>
      <c r="L115" s="921" t="s">
        <v>559</v>
      </c>
      <c r="M115" s="665">
        <f>M113+M114</f>
        <v>3450</v>
      </c>
      <c r="N115" s="921" t="s">
        <v>565</v>
      </c>
      <c r="O115" s="927"/>
      <c r="P115" s="931" t="s">
        <v>357</v>
      </c>
      <c r="Q115" s="921" t="s">
        <v>576</v>
      </c>
      <c r="R115" s="924" t="s">
        <v>475</v>
      </c>
      <c r="S115" s="921" t="s">
        <v>311</v>
      </c>
      <c r="T115" s="924" t="s">
        <v>308</v>
      </c>
      <c r="U115" s="293"/>
      <c r="V115" s="932"/>
      <c r="W115" s="293"/>
      <c r="X115" s="104">
        <f>30*G115</f>
        <v>5265</v>
      </c>
      <c r="AC115" s="106">
        <f>122+18+8+32+18</f>
        <v>198</v>
      </c>
      <c r="AE115" s="105"/>
    </row>
    <row r="116" spans="1:35" ht="20.25" customHeight="1" thickBot="1" x14ac:dyDescent="0.3">
      <c r="A116" s="1329" t="s">
        <v>171</v>
      </c>
      <c r="B116" s="1330"/>
      <c r="C116" s="1330"/>
      <c r="D116" s="1330"/>
      <c r="E116" s="1330"/>
      <c r="F116" s="1330"/>
      <c r="G116" s="1330"/>
      <c r="H116" s="1330"/>
      <c r="I116" s="1330"/>
      <c r="J116" s="1330"/>
      <c r="K116" s="1330"/>
      <c r="L116" s="1330"/>
      <c r="M116" s="1330"/>
      <c r="N116" s="1330"/>
      <c r="O116" s="1330"/>
      <c r="P116" s="1330"/>
      <c r="Q116" s="1330"/>
      <c r="R116" s="1330"/>
      <c r="S116" s="1330"/>
      <c r="T116" s="1330"/>
      <c r="U116" s="1330"/>
      <c r="V116" s="1330"/>
      <c r="W116" s="1331"/>
    </row>
    <row r="117" spans="1:35" ht="16.5" thickBot="1" x14ac:dyDescent="0.3">
      <c r="A117" s="1244" t="s">
        <v>172</v>
      </c>
      <c r="B117" s="1245"/>
      <c r="C117" s="1245"/>
      <c r="D117" s="1245"/>
      <c r="E117" s="1245"/>
      <c r="F117" s="1245"/>
      <c r="G117" s="1245"/>
      <c r="H117" s="1245"/>
      <c r="I117" s="1245"/>
      <c r="J117" s="1245"/>
      <c r="K117" s="1245"/>
      <c r="L117" s="1245"/>
      <c r="M117" s="1245"/>
      <c r="N117" s="1245"/>
      <c r="O117" s="1245"/>
      <c r="P117" s="1245"/>
      <c r="Q117" s="1245"/>
      <c r="R117" s="1245"/>
      <c r="S117" s="1245"/>
      <c r="T117" s="1245"/>
      <c r="U117" s="1245"/>
      <c r="V117" s="1245"/>
      <c r="W117" s="1246"/>
      <c r="AD117" s="346"/>
      <c r="AE117" s="558"/>
      <c r="AF117" s="559"/>
      <c r="AG117" s="346"/>
      <c r="AH117" s="560"/>
      <c r="AI117" s="347"/>
    </row>
    <row r="118" spans="1:35" x14ac:dyDescent="0.25">
      <c r="A118" s="933" t="s">
        <v>173</v>
      </c>
      <c r="B118" s="942" t="s">
        <v>77</v>
      </c>
      <c r="C118" s="701"/>
      <c r="D118" s="689"/>
      <c r="E118" s="689"/>
      <c r="F118" s="694"/>
      <c r="G118" s="945"/>
      <c r="H118" s="945"/>
      <c r="I118" s="701"/>
      <c r="J118" s="689"/>
      <c r="K118" s="689"/>
      <c r="L118" s="689"/>
      <c r="M118" s="694"/>
      <c r="N118" s="701"/>
      <c r="O118" s="689"/>
      <c r="P118" s="694"/>
      <c r="Q118" s="701"/>
      <c r="R118" s="694"/>
      <c r="S118" s="701"/>
      <c r="T118" s="694"/>
      <c r="U118" s="692"/>
      <c r="V118" s="689"/>
      <c r="W118" s="694"/>
      <c r="AD118" s="104"/>
      <c r="AE118" s="104"/>
      <c r="AF118" s="104"/>
      <c r="AG118" s="104"/>
      <c r="AH118" s="104"/>
      <c r="AI118" s="104"/>
    </row>
    <row r="119" spans="1:35" s="639" customFormat="1" x14ac:dyDescent="0.25">
      <c r="A119" s="1247" t="s">
        <v>202</v>
      </c>
      <c r="B119" s="391" t="s">
        <v>471</v>
      </c>
      <c r="C119" s="480"/>
      <c r="D119" s="109"/>
      <c r="E119" s="109"/>
      <c r="F119" s="478"/>
      <c r="G119" s="483">
        <f>G120+G121</f>
        <v>3.5</v>
      </c>
      <c r="H119" s="949">
        <f t="shared" ref="H119:H127" si="8">G119*30</f>
        <v>105</v>
      </c>
      <c r="I119" s="708"/>
      <c r="J119" s="110"/>
      <c r="K119" s="110"/>
      <c r="L119" s="110"/>
      <c r="M119" s="705"/>
      <c r="N119" s="480"/>
      <c r="O119" s="109"/>
      <c r="P119" s="478"/>
      <c r="Q119" s="480"/>
      <c r="R119" s="478"/>
      <c r="S119" s="480"/>
      <c r="T119" s="478"/>
      <c r="U119" s="704"/>
      <c r="V119" s="109"/>
      <c r="W119" s="478"/>
      <c r="AC119" s="638">
        <f>SUM(N119:R119)</f>
        <v>0</v>
      </c>
      <c r="AD119" s="638"/>
      <c r="AE119" s="638"/>
      <c r="AF119" s="638"/>
      <c r="AG119" s="638"/>
      <c r="AH119" s="638"/>
      <c r="AI119" s="638"/>
    </row>
    <row r="120" spans="1:35" s="639" customFormat="1" x14ac:dyDescent="0.25">
      <c r="A120" s="1247"/>
      <c r="B120" s="836" t="s">
        <v>537</v>
      </c>
      <c r="C120" s="480"/>
      <c r="D120" s="109"/>
      <c r="E120" s="109"/>
      <c r="F120" s="478"/>
      <c r="G120" s="483">
        <v>2.5</v>
      </c>
      <c r="H120" s="949">
        <f t="shared" si="8"/>
        <v>75</v>
      </c>
      <c r="I120" s="708"/>
      <c r="J120" s="110"/>
      <c r="K120" s="110"/>
      <c r="L120" s="110"/>
      <c r="M120" s="705"/>
      <c r="N120" s="480"/>
      <c r="O120" s="109"/>
      <c r="P120" s="478"/>
      <c r="Q120" s="480"/>
      <c r="R120" s="478"/>
      <c r="S120" s="480"/>
      <c r="T120" s="478"/>
      <c r="U120" s="704"/>
      <c r="V120" s="109"/>
      <c r="W120" s="478"/>
      <c r="AC120" s="638"/>
      <c r="AD120" s="638"/>
      <c r="AE120" s="638"/>
      <c r="AF120" s="638"/>
      <c r="AG120" s="638"/>
      <c r="AH120" s="638"/>
      <c r="AI120" s="638"/>
    </row>
    <row r="121" spans="1:35" s="639" customFormat="1" x14ac:dyDescent="0.25">
      <c r="A121" s="1247"/>
      <c r="B121" s="286" t="s">
        <v>197</v>
      </c>
      <c r="C121" s="480"/>
      <c r="D121" s="109">
        <v>3</v>
      </c>
      <c r="E121" s="109"/>
      <c r="F121" s="478"/>
      <c r="G121" s="483">
        <v>1</v>
      </c>
      <c r="H121" s="949">
        <f t="shared" si="8"/>
        <v>30</v>
      </c>
      <c r="I121" s="708">
        <f>I124</f>
        <v>4</v>
      </c>
      <c r="J121" s="110" t="s">
        <v>306</v>
      </c>
      <c r="K121" s="110">
        <f>'Семестровка -ввод данных'!U15</f>
        <v>0</v>
      </c>
      <c r="L121" s="110">
        <f>'Семестровка -ввод данных'!V100</f>
        <v>0</v>
      </c>
      <c r="M121" s="705">
        <f>H121-I121</f>
        <v>26</v>
      </c>
      <c r="N121" s="480"/>
      <c r="O121" s="109"/>
      <c r="P121" s="478"/>
      <c r="Q121" s="480" t="s">
        <v>306</v>
      </c>
      <c r="R121" s="478"/>
      <c r="S121" s="714"/>
      <c r="T121" s="478"/>
      <c r="U121" s="704"/>
      <c r="V121" s="109"/>
      <c r="W121" s="478"/>
      <c r="AC121" s="638"/>
      <c r="AD121" s="638"/>
      <c r="AE121" s="638"/>
      <c r="AF121" s="638"/>
      <c r="AG121" s="638"/>
      <c r="AH121" s="638"/>
      <c r="AI121" s="638"/>
    </row>
    <row r="122" spans="1:35" s="639" customFormat="1" x14ac:dyDescent="0.25">
      <c r="A122" s="1247"/>
      <c r="B122" s="391" t="s">
        <v>472</v>
      </c>
      <c r="C122" s="480"/>
      <c r="D122" s="109"/>
      <c r="E122" s="109"/>
      <c r="F122" s="478"/>
      <c r="G122" s="483">
        <f>G123+G124</f>
        <v>3.5</v>
      </c>
      <c r="H122" s="949">
        <f t="shared" si="8"/>
        <v>105</v>
      </c>
      <c r="I122" s="708">
        <f>J122+K122+L122</f>
        <v>0</v>
      </c>
      <c r="J122" s="110"/>
      <c r="K122" s="110"/>
      <c r="L122" s="110"/>
      <c r="M122" s="705"/>
      <c r="N122" s="480"/>
      <c r="O122" s="109"/>
      <c r="P122" s="478"/>
      <c r="Q122" s="480"/>
      <c r="R122" s="478"/>
      <c r="S122" s="480"/>
      <c r="T122" s="478"/>
      <c r="U122" s="704"/>
      <c r="V122" s="109"/>
      <c r="W122" s="478"/>
      <c r="AC122" s="638">
        <f>SUM(N122:R122)</f>
        <v>0</v>
      </c>
      <c r="AD122" s="638"/>
      <c r="AE122" s="638"/>
      <c r="AF122" s="638"/>
      <c r="AG122" s="638"/>
      <c r="AH122" s="638"/>
      <c r="AI122" s="638"/>
    </row>
    <row r="123" spans="1:35" s="639" customFormat="1" x14ac:dyDescent="0.25">
      <c r="A123" s="1247"/>
      <c r="B123" s="836" t="s">
        <v>537</v>
      </c>
      <c r="C123" s="480"/>
      <c r="D123" s="109"/>
      <c r="E123" s="109"/>
      <c r="F123" s="478"/>
      <c r="G123" s="483">
        <v>2.5</v>
      </c>
      <c r="H123" s="949">
        <f t="shared" si="8"/>
        <v>75</v>
      </c>
      <c r="I123" s="708"/>
      <c r="J123" s="110"/>
      <c r="K123" s="110"/>
      <c r="L123" s="110"/>
      <c r="M123" s="705"/>
      <c r="N123" s="480"/>
      <c r="O123" s="109"/>
      <c r="P123" s="478"/>
      <c r="Q123" s="480"/>
      <c r="R123" s="478"/>
      <c r="S123" s="480"/>
      <c r="T123" s="478"/>
      <c r="U123" s="704"/>
      <c r="V123" s="109"/>
      <c r="W123" s="478"/>
      <c r="AC123" s="638"/>
      <c r="AD123" s="638"/>
      <c r="AE123" s="638"/>
      <c r="AF123" s="638"/>
      <c r="AG123" s="638"/>
      <c r="AH123" s="638"/>
      <c r="AI123" s="638"/>
    </row>
    <row r="124" spans="1:35" s="639" customFormat="1" x14ac:dyDescent="0.25">
      <c r="A124" s="1247"/>
      <c r="B124" s="286" t="s">
        <v>197</v>
      </c>
      <c r="C124" s="480"/>
      <c r="D124" s="109">
        <v>3</v>
      </c>
      <c r="E124" s="109"/>
      <c r="F124" s="478"/>
      <c r="G124" s="483">
        <v>1</v>
      </c>
      <c r="H124" s="949">
        <f t="shared" si="8"/>
        <v>30</v>
      </c>
      <c r="I124" s="708">
        <f>'Семестровка -ввод данных'!AF103</f>
        <v>4</v>
      </c>
      <c r="J124" s="110" t="str">
        <f>'Семестровка -ввод данных'!T103</f>
        <v>4/0</v>
      </c>
      <c r="K124" s="110">
        <f>'Семестровка -ввод данных'!U18</f>
        <v>0</v>
      </c>
      <c r="L124" s="110">
        <f>'Семестровка -ввод данных'!V103</f>
        <v>0</v>
      </c>
      <c r="M124" s="705">
        <f>H124-I124</f>
        <v>26</v>
      </c>
      <c r="N124" s="480"/>
      <c r="O124" s="109"/>
      <c r="P124" s="478"/>
      <c r="Q124" s="480" t="s">
        <v>306</v>
      </c>
      <c r="R124" s="478"/>
      <c r="S124" s="714"/>
      <c r="T124" s="478"/>
      <c r="U124" s="704"/>
      <c r="V124" s="109"/>
      <c r="W124" s="478"/>
      <c r="AC124" s="638"/>
      <c r="AD124" s="638"/>
      <c r="AE124" s="638"/>
      <c r="AF124" s="638"/>
      <c r="AG124" s="638"/>
      <c r="AH124" s="638"/>
      <c r="AI124" s="638"/>
    </row>
    <row r="125" spans="1:35" ht="31.5" x14ac:dyDescent="0.25">
      <c r="A125" s="1322" t="s">
        <v>203</v>
      </c>
      <c r="B125" s="943" t="s">
        <v>544</v>
      </c>
      <c r="C125" s="474"/>
      <c r="D125" s="200"/>
      <c r="E125" s="200"/>
      <c r="F125" s="473"/>
      <c r="G125" s="946">
        <v>4</v>
      </c>
      <c r="H125" s="201">
        <f t="shared" si="8"/>
        <v>120</v>
      </c>
      <c r="I125" s="709"/>
      <c r="J125" s="202"/>
      <c r="K125" s="202"/>
      <c r="L125" s="110"/>
      <c r="M125" s="705"/>
      <c r="N125" s="480"/>
      <c r="O125" s="109"/>
      <c r="P125" s="478"/>
      <c r="Q125" s="480"/>
      <c r="R125" s="478"/>
      <c r="S125" s="480"/>
      <c r="T125" s="478"/>
      <c r="U125" s="704"/>
      <c r="V125" s="109"/>
      <c r="W125" s="478"/>
      <c r="AC125" s="104">
        <f t="shared" ref="AC125:AC131" si="9">SUM(N125:R125)</f>
        <v>0</v>
      </c>
      <c r="AD125" s="104"/>
      <c r="AE125" s="104"/>
      <c r="AF125" s="104"/>
      <c r="AG125" s="104"/>
      <c r="AH125" s="104"/>
      <c r="AI125" s="104"/>
    </row>
    <row r="126" spans="1:35" ht="31.5" x14ac:dyDescent="0.25">
      <c r="A126" s="1247"/>
      <c r="B126" s="391" t="s">
        <v>545</v>
      </c>
      <c r="C126" s="480"/>
      <c r="D126" s="109"/>
      <c r="E126" s="109"/>
      <c r="F126" s="478"/>
      <c r="G126" s="946">
        <v>4</v>
      </c>
      <c r="H126" s="201">
        <f t="shared" si="8"/>
        <v>120</v>
      </c>
      <c r="I126" s="708"/>
      <c r="J126" s="110"/>
      <c r="K126" s="110"/>
      <c r="L126" s="110"/>
      <c r="M126" s="705"/>
      <c r="N126" s="480"/>
      <c r="O126" s="109"/>
      <c r="P126" s="478"/>
      <c r="Q126" s="480"/>
      <c r="R126" s="478"/>
      <c r="S126" s="480"/>
      <c r="T126" s="478"/>
      <c r="U126" s="704"/>
      <c r="V126" s="109"/>
      <c r="W126" s="478"/>
      <c r="AC126" s="104">
        <f t="shared" si="9"/>
        <v>0</v>
      </c>
      <c r="AD126" s="104"/>
      <c r="AE126" s="104"/>
      <c r="AF126" s="104"/>
      <c r="AG126" s="104"/>
      <c r="AH126" s="104"/>
      <c r="AI126" s="104"/>
    </row>
    <row r="127" spans="1:35" s="323" customFormat="1" x14ac:dyDescent="0.25">
      <c r="A127" s="1320" t="s">
        <v>213</v>
      </c>
      <c r="B127" s="391" t="s">
        <v>15</v>
      </c>
      <c r="C127" s="480"/>
      <c r="D127" s="109"/>
      <c r="E127" s="109"/>
      <c r="F127" s="478"/>
      <c r="G127" s="483">
        <f>G128+G129</f>
        <v>3</v>
      </c>
      <c r="H127" s="949">
        <f t="shared" si="8"/>
        <v>90</v>
      </c>
      <c r="I127" s="708">
        <f>J127+K127+L127</f>
        <v>0</v>
      </c>
      <c r="J127" s="110"/>
      <c r="K127" s="110"/>
      <c r="L127" s="110"/>
      <c r="M127" s="705"/>
      <c r="N127" s="480"/>
      <c r="O127" s="109"/>
      <c r="P127" s="478"/>
      <c r="Q127" s="480"/>
      <c r="R127" s="478"/>
      <c r="S127" s="480"/>
      <c r="T127" s="478"/>
      <c r="U127" s="704"/>
      <c r="V127" s="109"/>
      <c r="W127" s="478"/>
      <c r="AC127" s="322">
        <f t="shared" si="9"/>
        <v>0</v>
      </c>
      <c r="AD127" s="104"/>
      <c r="AE127" s="104"/>
      <c r="AF127" s="104"/>
      <c r="AG127" s="104"/>
      <c r="AH127" s="104"/>
      <c r="AI127" s="104"/>
    </row>
    <row r="128" spans="1:35" s="323" customFormat="1" hidden="1" x14ac:dyDescent="0.25">
      <c r="A128" s="1321"/>
      <c r="B128" s="299" t="s">
        <v>360</v>
      </c>
      <c r="C128" s="480"/>
      <c r="D128" s="109"/>
      <c r="E128" s="109"/>
      <c r="F128" s="478"/>
      <c r="G128" s="483">
        <f>'Семестровка -ввод данных'!D23</f>
        <v>0</v>
      </c>
      <c r="H128" s="949">
        <f t="shared" ref="H128:H138" si="10">G128*30</f>
        <v>0</v>
      </c>
      <c r="I128" s="708"/>
      <c r="J128" s="110"/>
      <c r="K128" s="110"/>
      <c r="L128" s="110"/>
      <c r="M128" s="705"/>
      <c r="N128" s="480"/>
      <c r="O128" s="109"/>
      <c r="P128" s="478"/>
      <c r="Q128" s="480"/>
      <c r="R128" s="478"/>
      <c r="S128" s="480"/>
      <c r="T128" s="478"/>
      <c r="U128" s="704"/>
      <c r="V128" s="109"/>
      <c r="W128" s="478"/>
      <c r="AC128" s="322">
        <f t="shared" si="9"/>
        <v>0</v>
      </c>
      <c r="AD128" s="104"/>
      <c r="AE128" s="104"/>
      <c r="AF128" s="104"/>
      <c r="AG128" s="104"/>
      <c r="AH128" s="104"/>
      <c r="AI128" s="104"/>
    </row>
    <row r="129" spans="1:35" s="323" customFormat="1" x14ac:dyDescent="0.25">
      <c r="A129" s="1321"/>
      <c r="B129" s="286" t="s">
        <v>197</v>
      </c>
      <c r="C129" s="480"/>
      <c r="D129" s="109">
        <v>2</v>
      </c>
      <c r="E129" s="109"/>
      <c r="F129" s="478"/>
      <c r="G129" s="483">
        <f>'Семестровка -ввод данных'!E23</f>
        <v>3</v>
      </c>
      <c r="H129" s="949">
        <f t="shared" si="10"/>
        <v>90</v>
      </c>
      <c r="I129" s="708">
        <f>'Семестровка -ввод данных'!AF23</f>
        <v>4</v>
      </c>
      <c r="J129" s="110">
        <f>'Семестровка -ввод данных'!T23</f>
        <v>0</v>
      </c>
      <c r="K129" s="110">
        <f>'Семестровка -ввод данных'!U23</f>
        <v>0</v>
      </c>
      <c r="L129" s="110" t="str">
        <f>'Семестровка -ввод данных'!V23</f>
        <v>4/0</v>
      </c>
      <c r="M129" s="705">
        <f>H129-I129</f>
        <v>86</v>
      </c>
      <c r="N129" s="480"/>
      <c r="O129" s="109"/>
      <c r="P129" s="478" t="str">
        <f>'Семестровка -ввод данных'!W23</f>
        <v>4/0</v>
      </c>
      <c r="Q129" s="480"/>
      <c r="R129" s="478"/>
      <c r="S129" s="480"/>
      <c r="T129" s="478"/>
      <c r="U129" s="704"/>
      <c r="V129" s="109"/>
      <c r="W129" s="478"/>
      <c r="AC129" s="322">
        <f t="shared" si="9"/>
        <v>0</v>
      </c>
      <c r="AD129" s="104"/>
      <c r="AE129" s="104"/>
      <c r="AF129" s="104"/>
      <c r="AG129" s="104"/>
      <c r="AH129" s="104"/>
      <c r="AI129" s="104"/>
    </row>
    <row r="130" spans="1:35" s="323" customFormat="1" x14ac:dyDescent="0.25">
      <c r="A130" s="1321"/>
      <c r="B130" s="391" t="s">
        <v>198</v>
      </c>
      <c r="C130" s="480"/>
      <c r="D130" s="109"/>
      <c r="E130" s="109"/>
      <c r="F130" s="478"/>
      <c r="G130" s="483">
        <f>G131+G132</f>
        <v>3</v>
      </c>
      <c r="H130" s="949">
        <f t="shared" si="10"/>
        <v>90</v>
      </c>
      <c r="I130" s="708"/>
      <c r="J130" s="110"/>
      <c r="K130" s="110"/>
      <c r="L130" s="110"/>
      <c r="M130" s="705"/>
      <c r="N130" s="480"/>
      <c r="O130" s="109"/>
      <c r="P130" s="478"/>
      <c r="Q130" s="480"/>
      <c r="R130" s="478"/>
      <c r="S130" s="480"/>
      <c r="T130" s="478"/>
      <c r="U130" s="704"/>
      <c r="V130" s="109"/>
      <c r="W130" s="478"/>
      <c r="AC130" s="322">
        <f t="shared" si="9"/>
        <v>0</v>
      </c>
      <c r="AD130" s="638"/>
      <c r="AE130" s="638"/>
      <c r="AF130" s="638"/>
      <c r="AG130" s="638"/>
      <c r="AH130" s="638"/>
      <c r="AI130" s="638"/>
    </row>
    <row r="131" spans="1:35" s="323" customFormat="1" hidden="1" x14ac:dyDescent="0.25">
      <c r="A131" s="1321"/>
      <c r="B131" s="299" t="s">
        <v>361</v>
      </c>
      <c r="C131" s="480"/>
      <c r="D131" s="109"/>
      <c r="E131" s="109"/>
      <c r="F131" s="478"/>
      <c r="G131" s="483">
        <f>G128</f>
        <v>0</v>
      </c>
      <c r="H131" s="949">
        <f t="shared" si="10"/>
        <v>0</v>
      </c>
      <c r="I131" s="708"/>
      <c r="J131" s="110"/>
      <c r="K131" s="110"/>
      <c r="L131" s="110"/>
      <c r="M131" s="705"/>
      <c r="N131" s="480"/>
      <c r="O131" s="109"/>
      <c r="P131" s="478"/>
      <c r="Q131" s="480"/>
      <c r="R131" s="478"/>
      <c r="S131" s="480"/>
      <c r="T131" s="478"/>
      <c r="U131" s="704"/>
      <c r="V131" s="109"/>
      <c r="W131" s="478"/>
      <c r="AC131" s="322">
        <f t="shared" si="9"/>
        <v>0</v>
      </c>
      <c r="AD131" s="638"/>
      <c r="AE131" s="638"/>
      <c r="AF131" s="638"/>
      <c r="AG131" s="638"/>
      <c r="AH131" s="638"/>
      <c r="AI131" s="638"/>
    </row>
    <row r="132" spans="1:35" s="323" customFormat="1" x14ac:dyDescent="0.25">
      <c r="A132" s="1322"/>
      <c r="B132" s="286" t="s">
        <v>197</v>
      </c>
      <c r="C132" s="480"/>
      <c r="D132" s="109">
        <v>2</v>
      </c>
      <c r="E132" s="109"/>
      <c r="F132" s="478"/>
      <c r="G132" s="483">
        <f>G129</f>
        <v>3</v>
      </c>
      <c r="H132" s="949">
        <f t="shared" si="10"/>
        <v>90</v>
      </c>
      <c r="I132" s="708">
        <f>I129</f>
        <v>4</v>
      </c>
      <c r="J132" s="110" t="str">
        <f>L129</f>
        <v>4/0</v>
      </c>
      <c r="K132" s="110"/>
      <c r="L132" s="110">
        <f>J129</f>
        <v>0</v>
      </c>
      <c r="M132" s="705">
        <f>H132-I132</f>
        <v>86</v>
      </c>
      <c r="N132" s="480"/>
      <c r="O132" s="109"/>
      <c r="P132" s="478" t="str">
        <f>P129</f>
        <v>4/0</v>
      </c>
      <c r="Q132" s="480"/>
      <c r="R132" s="478"/>
      <c r="S132" s="480"/>
      <c r="T132" s="478"/>
      <c r="U132" s="704"/>
      <c r="V132" s="109"/>
      <c r="W132" s="478"/>
      <c r="AC132" s="322"/>
      <c r="AD132" s="638"/>
      <c r="AE132" s="638"/>
      <c r="AF132" s="638"/>
      <c r="AG132" s="638"/>
      <c r="AH132" s="638"/>
      <c r="AI132" s="638"/>
    </row>
    <row r="133" spans="1:35" s="323" customFormat="1" x14ac:dyDescent="0.25">
      <c r="A133" s="1320" t="s">
        <v>214</v>
      </c>
      <c r="B133" s="391" t="s">
        <v>15</v>
      </c>
      <c r="C133" s="480"/>
      <c r="D133" s="109"/>
      <c r="E133" s="109"/>
      <c r="F133" s="478"/>
      <c r="G133" s="483">
        <f>G135</f>
        <v>4</v>
      </c>
      <c r="H133" s="949">
        <f t="shared" si="10"/>
        <v>120</v>
      </c>
      <c r="I133" s="708"/>
      <c r="J133" s="110"/>
      <c r="K133" s="110"/>
      <c r="L133" s="110"/>
      <c r="M133" s="705"/>
      <c r="N133" s="480"/>
      <c r="O133" s="109"/>
      <c r="P133" s="478"/>
      <c r="Q133" s="480"/>
      <c r="R133" s="478"/>
      <c r="S133" s="480"/>
      <c r="T133" s="478"/>
      <c r="U133" s="704"/>
      <c r="V133" s="109"/>
      <c r="W133" s="478"/>
      <c r="AC133" s="322">
        <f>SUM(N133:R133)</f>
        <v>0</v>
      </c>
      <c r="AD133" s="322"/>
      <c r="AE133" s="322"/>
      <c r="AF133" s="322"/>
      <c r="AG133" s="322"/>
      <c r="AH133" s="322"/>
      <c r="AI133" s="322"/>
    </row>
    <row r="134" spans="1:35" s="323" customFormat="1" hidden="1" x14ac:dyDescent="0.25">
      <c r="A134" s="1321"/>
      <c r="B134" s="299"/>
      <c r="C134" s="480"/>
      <c r="D134" s="109"/>
      <c r="E134" s="109"/>
      <c r="F134" s="478"/>
      <c r="G134" s="483">
        <f>'Семестровка -ввод данных'!D63</f>
        <v>1</v>
      </c>
      <c r="H134" s="949">
        <f t="shared" si="10"/>
        <v>30</v>
      </c>
      <c r="I134" s="708"/>
      <c r="J134" s="110"/>
      <c r="K134" s="110"/>
      <c r="L134" s="110"/>
      <c r="M134" s="705"/>
      <c r="N134" s="480"/>
      <c r="O134" s="109"/>
      <c r="P134" s="478"/>
      <c r="Q134" s="480"/>
      <c r="R134" s="478"/>
      <c r="S134" s="480"/>
      <c r="T134" s="478"/>
      <c r="U134" s="704"/>
      <c r="V134" s="109"/>
      <c r="W134" s="478"/>
      <c r="AC134" s="322">
        <f>SUM(N134:R134)</f>
        <v>0</v>
      </c>
      <c r="AD134" s="322"/>
      <c r="AE134" s="322"/>
      <c r="AF134" s="322"/>
      <c r="AG134" s="322"/>
      <c r="AH134" s="322"/>
      <c r="AI134" s="322"/>
    </row>
    <row r="135" spans="1:35" s="323" customFormat="1" x14ac:dyDescent="0.25">
      <c r="A135" s="1321"/>
      <c r="B135" s="286" t="s">
        <v>197</v>
      </c>
      <c r="C135" s="480"/>
      <c r="D135" s="109">
        <v>3</v>
      </c>
      <c r="E135" s="109"/>
      <c r="F135" s="478"/>
      <c r="G135" s="483">
        <v>4</v>
      </c>
      <c r="H135" s="949">
        <f t="shared" si="10"/>
        <v>120</v>
      </c>
      <c r="I135" s="480">
        <f>'Семестровка -ввод данных'!AF63</f>
        <v>4</v>
      </c>
      <c r="J135" s="110">
        <f>'Семестровка -ввод данных'!T63</f>
        <v>0</v>
      </c>
      <c r="K135" s="110">
        <f>'Семестровка -ввод данных'!U63</f>
        <v>0</v>
      </c>
      <c r="L135" s="110" t="str">
        <f>'Семестровка -ввод данных'!V63</f>
        <v>4/0</v>
      </c>
      <c r="M135" s="705">
        <f>H135-I135</f>
        <v>116</v>
      </c>
      <c r="N135" s="480"/>
      <c r="O135" s="109"/>
      <c r="P135" s="478"/>
      <c r="Q135" s="714" t="str">
        <f>'Семестровка -ввод данных'!W63</f>
        <v>4/0</v>
      </c>
      <c r="R135" s="712"/>
      <c r="S135" s="480"/>
      <c r="T135" s="478"/>
      <c r="U135" s="704"/>
      <c r="V135" s="109"/>
      <c r="W135" s="478"/>
      <c r="AC135" s="322">
        <f>SUM(N135:R135)</f>
        <v>0</v>
      </c>
      <c r="AD135" s="322"/>
      <c r="AE135" s="322"/>
      <c r="AF135" s="322"/>
      <c r="AG135" s="322"/>
      <c r="AH135" s="322"/>
      <c r="AI135" s="322"/>
    </row>
    <row r="136" spans="1:35" s="323" customFormat="1" x14ac:dyDescent="0.25">
      <c r="A136" s="1321"/>
      <c r="B136" s="391" t="s">
        <v>199</v>
      </c>
      <c r="C136" s="480"/>
      <c r="D136" s="109"/>
      <c r="E136" s="109"/>
      <c r="F136" s="478"/>
      <c r="G136" s="483">
        <f>G138</f>
        <v>4</v>
      </c>
      <c r="H136" s="949">
        <f t="shared" si="10"/>
        <v>120</v>
      </c>
      <c r="I136" s="708"/>
      <c r="J136" s="110"/>
      <c r="K136" s="110"/>
      <c r="L136" s="110"/>
      <c r="M136" s="705"/>
      <c r="N136" s="480"/>
      <c r="O136" s="109"/>
      <c r="P136" s="478"/>
      <c r="Q136" s="480"/>
      <c r="R136" s="478"/>
      <c r="S136" s="480"/>
      <c r="T136" s="478"/>
      <c r="U136" s="704"/>
      <c r="V136" s="109"/>
      <c r="W136" s="478"/>
      <c r="AC136" s="322">
        <f>SUM(N136:R136)</f>
        <v>0</v>
      </c>
      <c r="AD136" s="322"/>
      <c r="AE136" s="322"/>
      <c r="AF136" s="322"/>
      <c r="AG136" s="322"/>
      <c r="AH136" s="322"/>
      <c r="AI136" s="322"/>
    </row>
    <row r="137" spans="1:35" s="323" customFormat="1" hidden="1" x14ac:dyDescent="0.25">
      <c r="A137" s="1321"/>
      <c r="B137" s="299"/>
      <c r="C137" s="480"/>
      <c r="D137" s="109"/>
      <c r="E137" s="109"/>
      <c r="F137" s="478"/>
      <c r="G137" s="483">
        <f>G134</f>
        <v>1</v>
      </c>
      <c r="H137" s="949">
        <f t="shared" si="10"/>
        <v>30</v>
      </c>
      <c r="I137" s="708"/>
      <c r="J137" s="110"/>
      <c r="K137" s="110"/>
      <c r="L137" s="110"/>
      <c r="M137" s="705"/>
      <c r="N137" s="480"/>
      <c r="O137" s="109"/>
      <c r="P137" s="478"/>
      <c r="Q137" s="480"/>
      <c r="R137" s="478"/>
      <c r="S137" s="480"/>
      <c r="T137" s="478"/>
      <c r="U137" s="704"/>
      <c r="V137" s="109"/>
      <c r="W137" s="478"/>
      <c r="AC137" s="322">
        <f>SUM(N137:R137)</f>
        <v>0</v>
      </c>
      <c r="AD137" s="322"/>
      <c r="AE137" s="322"/>
      <c r="AF137" s="322"/>
      <c r="AG137" s="322"/>
      <c r="AH137" s="322"/>
      <c r="AI137" s="322"/>
    </row>
    <row r="138" spans="1:35" s="323" customFormat="1" x14ac:dyDescent="0.25">
      <c r="A138" s="1322"/>
      <c r="B138" s="286" t="s">
        <v>197</v>
      </c>
      <c r="C138" s="480"/>
      <c r="D138" s="109">
        <v>3</v>
      </c>
      <c r="E138" s="109"/>
      <c r="F138" s="478"/>
      <c r="G138" s="483">
        <v>4</v>
      </c>
      <c r="H138" s="949">
        <f t="shared" si="10"/>
        <v>120</v>
      </c>
      <c r="I138" s="708">
        <f>I135</f>
        <v>4</v>
      </c>
      <c r="J138" s="110" t="str">
        <f>L135</f>
        <v>4/0</v>
      </c>
      <c r="K138" s="110"/>
      <c r="L138" s="110">
        <f>J135</f>
        <v>0</v>
      </c>
      <c r="M138" s="705">
        <f>H138-I138</f>
        <v>116</v>
      </c>
      <c r="N138" s="480"/>
      <c r="O138" s="109"/>
      <c r="P138" s="478"/>
      <c r="Q138" s="714" t="str">
        <f>Q135</f>
        <v>4/0</v>
      </c>
      <c r="R138" s="735"/>
      <c r="S138" s="480"/>
      <c r="T138" s="478"/>
      <c r="U138" s="704"/>
      <c r="V138" s="109"/>
      <c r="W138" s="478"/>
      <c r="AC138" s="322"/>
      <c r="AD138" s="322"/>
      <c r="AE138" s="322"/>
      <c r="AF138" s="322"/>
      <c r="AG138" s="322"/>
      <c r="AH138" s="322"/>
      <c r="AI138" s="322"/>
    </row>
    <row r="139" spans="1:35" x14ac:dyDescent="0.25">
      <c r="A139" s="1320" t="s">
        <v>215</v>
      </c>
      <c r="B139" s="391" t="s">
        <v>15</v>
      </c>
      <c r="C139" s="480"/>
      <c r="D139" s="109"/>
      <c r="E139" s="109"/>
      <c r="F139" s="478"/>
      <c r="G139" s="483">
        <f>G140+G141</f>
        <v>3</v>
      </c>
      <c r="H139" s="949">
        <f t="shared" ref="H139:H150" si="11">G139*30</f>
        <v>90</v>
      </c>
      <c r="I139" s="708"/>
      <c r="J139" s="110"/>
      <c r="K139" s="110"/>
      <c r="L139" s="110"/>
      <c r="M139" s="705"/>
      <c r="N139" s="480"/>
      <c r="O139" s="109"/>
      <c r="P139" s="478"/>
      <c r="Q139" s="480"/>
      <c r="R139" s="478"/>
      <c r="S139" s="480"/>
      <c r="T139" s="478"/>
      <c r="U139" s="704"/>
      <c r="V139" s="109"/>
      <c r="W139" s="478"/>
      <c r="AC139" s="104">
        <f>SUM(N139:R139)</f>
        <v>0</v>
      </c>
      <c r="AD139" s="104"/>
      <c r="AE139" s="104"/>
      <c r="AF139" s="104"/>
      <c r="AG139" s="104"/>
      <c r="AH139" s="104"/>
      <c r="AI139" s="104"/>
    </row>
    <row r="140" spans="1:35" hidden="1" x14ac:dyDescent="0.25">
      <c r="A140" s="1321"/>
      <c r="B140" s="299" t="s">
        <v>360</v>
      </c>
      <c r="C140" s="480"/>
      <c r="D140" s="109"/>
      <c r="E140" s="109"/>
      <c r="F140" s="478"/>
      <c r="G140" s="483">
        <f>'Семестровка -ввод данных'!D102</f>
        <v>0</v>
      </c>
      <c r="H140" s="949">
        <f t="shared" si="11"/>
        <v>0</v>
      </c>
      <c r="I140" s="708"/>
      <c r="J140" s="110"/>
      <c r="K140" s="110"/>
      <c r="L140" s="110"/>
      <c r="M140" s="705"/>
      <c r="N140" s="480"/>
      <c r="O140" s="109"/>
      <c r="P140" s="478"/>
      <c r="Q140" s="480"/>
      <c r="R140" s="478"/>
      <c r="S140" s="480"/>
      <c r="T140" s="478"/>
      <c r="U140" s="704"/>
      <c r="V140" s="109"/>
      <c r="W140" s="478"/>
      <c r="AC140" s="104">
        <f>SUM(N140:R140)</f>
        <v>0</v>
      </c>
      <c r="AD140" s="104"/>
      <c r="AE140" s="104"/>
      <c r="AF140" s="104"/>
      <c r="AG140" s="104"/>
      <c r="AH140" s="104"/>
      <c r="AI140" s="104"/>
    </row>
    <row r="141" spans="1:35" x14ac:dyDescent="0.25">
      <c r="A141" s="1321"/>
      <c r="B141" s="286" t="s">
        <v>197</v>
      </c>
      <c r="C141" s="480"/>
      <c r="D141" s="109">
        <v>5</v>
      </c>
      <c r="E141" s="109"/>
      <c r="F141" s="478"/>
      <c r="G141" s="483">
        <f>'Семестровка -ввод данных'!E102</f>
        <v>3</v>
      </c>
      <c r="H141" s="949">
        <f t="shared" si="11"/>
        <v>90</v>
      </c>
      <c r="I141" s="708">
        <f>'Семестровка -ввод данных'!AF102</f>
        <v>4</v>
      </c>
      <c r="J141" s="110">
        <f>'Семестровка -ввод данных'!T102</f>
        <v>0</v>
      </c>
      <c r="K141" s="110">
        <f>'Семестровка -ввод данных'!U102</f>
        <v>0</v>
      </c>
      <c r="L141" s="110" t="str">
        <f>'Семестровка -ввод данных'!V102</f>
        <v>4/0</v>
      </c>
      <c r="M141" s="705">
        <f>H141-I141</f>
        <v>86</v>
      </c>
      <c r="N141" s="480"/>
      <c r="O141" s="109"/>
      <c r="P141" s="478"/>
      <c r="Q141" s="480"/>
      <c r="R141" s="478"/>
      <c r="S141" s="714" t="str">
        <f>'Семестровка -ввод данных'!W102</f>
        <v>4/0</v>
      </c>
      <c r="T141" s="478"/>
      <c r="U141" s="704"/>
      <c r="V141" s="109"/>
      <c r="W141" s="478"/>
      <c r="AC141" s="104">
        <f>SUM(N141:R141)</f>
        <v>0</v>
      </c>
      <c r="AD141" s="104"/>
      <c r="AE141" s="104"/>
      <c r="AF141" s="104"/>
      <c r="AG141" s="104"/>
      <c r="AH141" s="104"/>
      <c r="AI141" s="104"/>
    </row>
    <row r="142" spans="1:35" s="639" customFormat="1" x14ac:dyDescent="0.25">
      <c r="A142" s="1321"/>
      <c r="B142" s="391" t="s">
        <v>204</v>
      </c>
      <c r="C142" s="480"/>
      <c r="D142" s="109"/>
      <c r="E142" s="109"/>
      <c r="F142" s="478"/>
      <c r="G142" s="483">
        <f>G139</f>
        <v>3</v>
      </c>
      <c r="H142" s="949">
        <f t="shared" si="11"/>
        <v>90</v>
      </c>
      <c r="I142" s="708"/>
      <c r="J142" s="110"/>
      <c r="K142" s="110"/>
      <c r="L142" s="110"/>
      <c r="M142" s="705"/>
      <c r="N142" s="480"/>
      <c r="O142" s="109"/>
      <c r="P142" s="478"/>
      <c r="Q142" s="480"/>
      <c r="R142" s="478"/>
      <c r="S142" s="480"/>
      <c r="T142" s="478"/>
      <c r="U142" s="704"/>
      <c r="V142" s="109"/>
      <c r="W142" s="478"/>
      <c r="AC142" s="638">
        <f>SUM(N142:R142)</f>
        <v>0</v>
      </c>
      <c r="AD142" s="638"/>
      <c r="AE142" s="638"/>
      <c r="AF142" s="638"/>
      <c r="AG142" s="638"/>
      <c r="AH142" s="638"/>
      <c r="AI142" s="638"/>
    </row>
    <row r="143" spans="1:35" s="639" customFormat="1" hidden="1" x14ac:dyDescent="0.25">
      <c r="A143" s="1321"/>
      <c r="B143" s="299" t="s">
        <v>361</v>
      </c>
      <c r="C143" s="480"/>
      <c r="D143" s="109"/>
      <c r="E143" s="109"/>
      <c r="F143" s="478"/>
      <c r="G143" s="483">
        <f>G140</f>
        <v>0</v>
      </c>
      <c r="H143" s="949">
        <f t="shared" si="11"/>
        <v>0</v>
      </c>
      <c r="I143" s="708"/>
      <c r="J143" s="110"/>
      <c r="K143" s="110"/>
      <c r="L143" s="110"/>
      <c r="M143" s="705"/>
      <c r="N143" s="480"/>
      <c r="O143" s="109"/>
      <c r="P143" s="478"/>
      <c r="Q143" s="480"/>
      <c r="R143" s="478"/>
      <c r="S143" s="480"/>
      <c r="T143" s="478"/>
      <c r="U143" s="704"/>
      <c r="V143" s="109"/>
      <c r="W143" s="478"/>
      <c r="AC143" s="638">
        <f>SUM(N143:R143)</f>
        <v>0</v>
      </c>
      <c r="AD143" s="638"/>
      <c r="AE143" s="638"/>
      <c r="AF143" s="638"/>
      <c r="AG143" s="638"/>
      <c r="AH143" s="638"/>
      <c r="AI143" s="638"/>
    </row>
    <row r="144" spans="1:35" s="639" customFormat="1" x14ac:dyDescent="0.25">
      <c r="A144" s="1322"/>
      <c r="B144" s="471" t="s">
        <v>197</v>
      </c>
      <c r="C144" s="702"/>
      <c r="D144" s="354">
        <f>D141</f>
        <v>5</v>
      </c>
      <c r="E144" s="354"/>
      <c r="F144" s="695"/>
      <c r="G144" s="947">
        <f>G141</f>
        <v>3</v>
      </c>
      <c r="H144" s="950">
        <f t="shared" si="11"/>
        <v>90</v>
      </c>
      <c r="I144" s="710">
        <f>I141</f>
        <v>4</v>
      </c>
      <c r="J144" s="325" t="str">
        <f>L141</f>
        <v>4/0</v>
      </c>
      <c r="K144" s="325"/>
      <c r="L144" s="110">
        <f>J141</f>
        <v>0</v>
      </c>
      <c r="M144" s="705">
        <f>H144-I144</f>
        <v>86</v>
      </c>
      <c r="N144" s="480"/>
      <c r="O144" s="109"/>
      <c r="P144" s="478"/>
      <c r="Q144" s="480"/>
      <c r="R144" s="478"/>
      <c r="S144" s="714" t="str">
        <f>S141</f>
        <v>4/0</v>
      </c>
      <c r="T144" s="478"/>
      <c r="U144" s="704"/>
      <c r="V144" s="109"/>
      <c r="W144" s="478"/>
      <c r="AC144" s="638"/>
      <c r="AD144" s="638"/>
      <c r="AE144" s="638"/>
      <c r="AF144" s="638"/>
      <c r="AG144" s="638"/>
      <c r="AH144" s="638"/>
      <c r="AI144" s="638"/>
    </row>
    <row r="145" spans="1:35" s="324" customFormat="1" x14ac:dyDescent="0.25">
      <c r="A145" s="1320" t="s">
        <v>332</v>
      </c>
      <c r="B145" s="391" t="s">
        <v>15</v>
      </c>
      <c r="C145" s="480"/>
      <c r="D145" s="109"/>
      <c r="E145" s="109"/>
      <c r="F145" s="478"/>
      <c r="G145" s="483">
        <f>G146+G147</f>
        <v>3</v>
      </c>
      <c r="H145" s="950">
        <f t="shared" si="11"/>
        <v>90</v>
      </c>
      <c r="I145" s="708"/>
      <c r="J145" s="110"/>
      <c r="K145" s="110"/>
      <c r="L145" s="110"/>
      <c r="M145" s="705"/>
      <c r="N145" s="480"/>
      <c r="O145" s="109"/>
      <c r="P145" s="478"/>
      <c r="Q145" s="480"/>
      <c r="R145" s="478"/>
      <c r="S145" s="714"/>
      <c r="T145" s="478"/>
      <c r="U145" s="704"/>
      <c r="V145" s="109"/>
      <c r="W145" s="478"/>
      <c r="X145" s="693"/>
      <c r="AC145" s="326"/>
      <c r="AD145" s="322"/>
      <c r="AE145" s="322"/>
      <c r="AF145" s="322"/>
      <c r="AG145" s="322"/>
      <c r="AH145" s="322"/>
      <c r="AI145" s="322"/>
    </row>
    <row r="146" spans="1:35" s="324" customFormat="1" hidden="1" x14ac:dyDescent="0.25">
      <c r="A146" s="1321"/>
      <c r="B146" s="299"/>
      <c r="C146" s="480"/>
      <c r="D146" s="109"/>
      <c r="E146" s="109"/>
      <c r="F146" s="478"/>
      <c r="G146" s="483">
        <f>'Семестровка -ввод данных'!D121</f>
        <v>0</v>
      </c>
      <c r="H146" s="950">
        <f t="shared" si="11"/>
        <v>0</v>
      </c>
      <c r="I146" s="708"/>
      <c r="J146" s="110"/>
      <c r="K146" s="110"/>
      <c r="L146" s="110"/>
      <c r="M146" s="705"/>
      <c r="N146" s="480"/>
      <c r="O146" s="109"/>
      <c r="P146" s="478"/>
      <c r="Q146" s="480"/>
      <c r="R146" s="478"/>
      <c r="S146" s="714"/>
      <c r="T146" s="478"/>
      <c r="U146" s="704"/>
      <c r="V146" s="109"/>
      <c r="W146" s="478"/>
      <c r="X146" s="693"/>
      <c r="AC146" s="326"/>
      <c r="AD146" s="322"/>
      <c r="AE146" s="322"/>
      <c r="AF146" s="322"/>
      <c r="AG146" s="322"/>
      <c r="AH146" s="322"/>
      <c r="AI146" s="322"/>
    </row>
    <row r="147" spans="1:35" s="323" customFormat="1" x14ac:dyDescent="0.25">
      <c r="A147" s="1321"/>
      <c r="B147" s="286" t="s">
        <v>197</v>
      </c>
      <c r="C147" s="480"/>
      <c r="D147" s="109" t="s">
        <v>334</v>
      </c>
      <c r="E147" s="291"/>
      <c r="F147" s="478"/>
      <c r="G147" s="946">
        <v>3</v>
      </c>
      <c r="H147" s="950">
        <f t="shared" si="11"/>
        <v>90</v>
      </c>
      <c r="I147" s="709">
        <f>'Семестровка -ввод данных'!AF121</f>
        <v>4</v>
      </c>
      <c r="J147" s="202"/>
      <c r="K147" s="202"/>
      <c r="L147" s="110" t="str">
        <f>'Семестровка -ввод данных'!V121</f>
        <v>4/0</v>
      </c>
      <c r="M147" s="705">
        <f>H147-I147</f>
        <v>86</v>
      </c>
      <c r="N147" s="480"/>
      <c r="O147" s="109"/>
      <c r="P147" s="478"/>
      <c r="Q147" s="480"/>
      <c r="R147" s="478"/>
      <c r="S147" s="714"/>
      <c r="T147" s="478" t="str">
        <f>'Семестровка -ввод данных'!W121</f>
        <v>4/0</v>
      </c>
      <c r="U147" s="704"/>
      <c r="V147" s="109"/>
      <c r="W147" s="478"/>
      <c r="AC147" s="322"/>
      <c r="AD147" s="322"/>
      <c r="AE147" s="322"/>
      <c r="AF147" s="322"/>
      <c r="AG147" s="322"/>
      <c r="AH147" s="322"/>
      <c r="AI147" s="322"/>
    </row>
    <row r="148" spans="1:35" s="323" customFormat="1" x14ac:dyDescent="0.25">
      <c r="A148" s="1321"/>
      <c r="B148" s="391" t="s">
        <v>333</v>
      </c>
      <c r="C148" s="480"/>
      <c r="D148" s="109"/>
      <c r="E148" s="124"/>
      <c r="F148" s="478"/>
      <c r="G148" s="946">
        <f>G145</f>
        <v>3</v>
      </c>
      <c r="H148" s="950">
        <f t="shared" si="11"/>
        <v>90</v>
      </c>
      <c r="I148" s="709"/>
      <c r="J148" s="202"/>
      <c r="K148" s="202"/>
      <c r="L148" s="110"/>
      <c r="M148" s="705"/>
      <c r="N148" s="480"/>
      <c r="O148" s="109"/>
      <c r="P148" s="478"/>
      <c r="Q148" s="480"/>
      <c r="R148" s="478"/>
      <c r="S148" s="714"/>
      <c r="T148" s="478"/>
      <c r="U148" s="704"/>
      <c r="V148" s="109"/>
      <c r="W148" s="478"/>
      <c r="AC148" s="322"/>
      <c r="AD148" s="322"/>
      <c r="AE148" s="322"/>
      <c r="AF148" s="322"/>
      <c r="AG148" s="322"/>
      <c r="AH148" s="322"/>
      <c r="AI148" s="322"/>
    </row>
    <row r="149" spans="1:35" s="323" customFormat="1" hidden="1" x14ac:dyDescent="0.25">
      <c r="A149" s="1321"/>
      <c r="B149" s="299"/>
      <c r="C149" s="480"/>
      <c r="D149" s="109"/>
      <c r="E149" s="124"/>
      <c r="F149" s="478"/>
      <c r="G149" s="946">
        <f>G146</f>
        <v>0</v>
      </c>
      <c r="H149" s="950">
        <f t="shared" si="11"/>
        <v>0</v>
      </c>
      <c r="I149" s="709"/>
      <c r="J149" s="202"/>
      <c r="K149" s="202"/>
      <c r="L149" s="110"/>
      <c r="M149" s="705"/>
      <c r="N149" s="480"/>
      <c r="O149" s="109"/>
      <c r="P149" s="478"/>
      <c r="Q149" s="480"/>
      <c r="R149" s="478"/>
      <c r="S149" s="714"/>
      <c r="T149" s="478"/>
      <c r="U149" s="704"/>
      <c r="V149" s="109"/>
      <c r="W149" s="478"/>
      <c r="AC149" s="322"/>
      <c r="AD149" s="322"/>
      <c r="AE149" s="322"/>
      <c r="AF149" s="322"/>
      <c r="AG149" s="322"/>
      <c r="AH149" s="322"/>
      <c r="AI149" s="322"/>
    </row>
    <row r="150" spans="1:35" s="323" customFormat="1" ht="16.5" thickBot="1" x14ac:dyDescent="0.3">
      <c r="A150" s="1335"/>
      <c r="B150" s="696" t="s">
        <v>197</v>
      </c>
      <c r="C150" s="703"/>
      <c r="D150" s="697" t="str">
        <f>D147</f>
        <v>6д</v>
      </c>
      <c r="E150" s="698"/>
      <c r="F150" s="700"/>
      <c r="G150" s="948">
        <f>G147</f>
        <v>3</v>
      </c>
      <c r="H150" s="951">
        <f t="shared" si="11"/>
        <v>90</v>
      </c>
      <c r="I150" s="711">
        <f>'Семестровка -ввод данных'!AF121</f>
        <v>4</v>
      </c>
      <c r="J150" s="699" t="str">
        <f>L147</f>
        <v>4/0</v>
      </c>
      <c r="K150" s="699"/>
      <c r="L150" s="699">
        <f>J147</f>
        <v>0</v>
      </c>
      <c r="M150" s="707">
        <f>M147</f>
        <v>86</v>
      </c>
      <c r="N150" s="703"/>
      <c r="O150" s="697"/>
      <c r="P150" s="700"/>
      <c r="Q150" s="703"/>
      <c r="R150" s="700"/>
      <c r="S150" s="715"/>
      <c r="T150" s="700" t="str">
        <f>T147</f>
        <v>4/0</v>
      </c>
      <c r="U150" s="713"/>
      <c r="V150" s="697"/>
      <c r="W150" s="700"/>
      <c r="AC150" s="322"/>
      <c r="AD150" s="322"/>
      <c r="AE150" s="322"/>
      <c r="AF150" s="322"/>
      <c r="AG150" s="322"/>
      <c r="AH150" s="322"/>
      <c r="AI150" s="322"/>
    </row>
    <row r="151" spans="1:35" s="488" customFormat="1" ht="16.5" thickBot="1" x14ac:dyDescent="0.3">
      <c r="A151" s="1238" t="s">
        <v>541</v>
      </c>
      <c r="B151" s="1239"/>
      <c r="C151" s="1239"/>
      <c r="D151" s="1239"/>
      <c r="E151" s="1239"/>
      <c r="F151" s="1240"/>
      <c r="G151" s="662">
        <f>G120+G125</f>
        <v>6.5</v>
      </c>
      <c r="H151" s="944">
        <f>H120+H125</f>
        <v>195</v>
      </c>
      <c r="I151" s="935">
        <f>I148</f>
        <v>0</v>
      </c>
      <c r="J151" s="936"/>
      <c r="K151" s="936"/>
      <c r="L151" s="936">
        <f>J148</f>
        <v>0</v>
      </c>
      <c r="M151" s="936"/>
      <c r="N151" s="660"/>
      <c r="O151" s="660"/>
      <c r="P151" s="660"/>
      <c r="Q151" s="660"/>
      <c r="R151" s="660"/>
      <c r="S151" s="660"/>
      <c r="T151" s="660"/>
      <c r="U151" s="660"/>
      <c r="V151" s="660"/>
      <c r="W151" s="937"/>
      <c r="AD151" s="489"/>
      <c r="AE151" s="489"/>
      <c r="AF151" s="489"/>
      <c r="AG151" s="489"/>
      <c r="AH151" s="489"/>
      <c r="AI151" s="489"/>
    </row>
    <row r="152" spans="1:35" s="488" customFormat="1" ht="34.5" customHeight="1" thickBot="1" x14ac:dyDescent="0.3">
      <c r="A152" s="1238" t="s">
        <v>210</v>
      </c>
      <c r="B152" s="1239"/>
      <c r="C152" s="1239"/>
      <c r="D152" s="1239"/>
      <c r="E152" s="1239"/>
      <c r="F152" s="1240"/>
      <c r="G152" s="662">
        <f>G121+G129+G135+G141+G147</f>
        <v>14</v>
      </c>
      <c r="H152" s="662">
        <f>H121+H129+H135+H141+H147</f>
        <v>420</v>
      </c>
      <c r="I152" s="667">
        <f>I121+I129+I135+I141+I147</f>
        <v>20</v>
      </c>
      <c r="J152" s="938" t="s">
        <v>552</v>
      </c>
      <c r="K152" s="658">
        <f>SUMIF($AC118:$AC144,"&gt;0",K118:K144)</f>
        <v>0</v>
      </c>
      <c r="L152" s="938" t="s">
        <v>553</v>
      </c>
      <c r="M152" s="658">
        <f>M121+M129+M135+M141+M147</f>
        <v>400</v>
      </c>
      <c r="N152" s="659"/>
      <c r="O152" s="659"/>
      <c r="P152" s="659" t="s">
        <v>306</v>
      </c>
      <c r="Q152" s="659" t="s">
        <v>307</v>
      </c>
      <c r="R152" s="939"/>
      <c r="S152" s="659" t="s">
        <v>306</v>
      </c>
      <c r="T152" s="659" t="s">
        <v>306</v>
      </c>
      <c r="U152" s="660"/>
      <c r="V152" s="660"/>
      <c r="W152" s="937"/>
      <c r="AD152" s="490"/>
      <c r="AE152" s="490"/>
      <c r="AF152" s="490"/>
      <c r="AG152" s="490"/>
      <c r="AH152" s="490"/>
      <c r="AI152" s="490"/>
    </row>
    <row r="153" spans="1:35" s="488" customFormat="1" ht="32.25" thickBot="1" x14ac:dyDescent="0.3">
      <c r="A153" s="1241" t="s">
        <v>174</v>
      </c>
      <c r="B153" s="1242"/>
      <c r="C153" s="1242"/>
      <c r="D153" s="1242"/>
      <c r="E153" s="1242"/>
      <c r="F153" s="1243"/>
      <c r="G153" s="663">
        <f>G151+G152</f>
        <v>20.5</v>
      </c>
      <c r="H153" s="663">
        <f>H151+H152</f>
        <v>615</v>
      </c>
      <c r="I153" s="940">
        <f>I151+I152</f>
        <v>20</v>
      </c>
      <c r="J153" s="938" t="s">
        <v>552</v>
      </c>
      <c r="K153" s="658">
        <f>SUMIF($AC119:$AC145,"&gt;0",K119:K145)</f>
        <v>0</v>
      </c>
      <c r="L153" s="938" t="s">
        <v>553</v>
      </c>
      <c r="M153" s="650">
        <f>M151+M152</f>
        <v>400</v>
      </c>
      <c r="N153" s="659"/>
      <c r="O153" s="659"/>
      <c r="P153" s="659" t="s">
        <v>306</v>
      </c>
      <c r="Q153" s="659" t="s">
        <v>307</v>
      </c>
      <c r="R153" s="939"/>
      <c r="S153" s="659" t="s">
        <v>306</v>
      </c>
      <c r="T153" s="659" t="s">
        <v>306</v>
      </c>
      <c r="U153" s="655"/>
      <c r="V153" s="655"/>
      <c r="W153" s="941"/>
      <c r="X153" s="269">
        <f>SUM(X119:X122)</f>
        <v>0</v>
      </c>
      <c r="Y153" s="293">
        <f>SUM(Y119:Y122)</f>
        <v>0</v>
      </c>
      <c r="Z153" s="293">
        <f>SUM(Z119:Z122)</f>
        <v>0</v>
      </c>
      <c r="AA153" s="293">
        <f>SUM(AA119:AA122)</f>
        <v>0</v>
      </c>
      <c r="AB153" s="293">
        <f>SUM(AB119:AB122)</f>
        <v>0</v>
      </c>
    </row>
    <row r="154" spans="1:35" ht="16.5" thickBot="1" x14ac:dyDescent="0.3">
      <c r="A154" s="1244" t="s">
        <v>175</v>
      </c>
      <c r="B154" s="1245"/>
      <c r="C154" s="1245"/>
      <c r="D154" s="1245"/>
      <c r="E154" s="1245"/>
      <c r="F154" s="1245"/>
      <c r="G154" s="1245"/>
      <c r="H154" s="1245"/>
      <c r="I154" s="1245"/>
      <c r="J154" s="1245"/>
      <c r="K154" s="1245"/>
      <c r="L154" s="1245"/>
      <c r="M154" s="1245"/>
      <c r="N154" s="1245"/>
      <c r="O154" s="1245"/>
      <c r="P154" s="1245"/>
      <c r="Q154" s="1245"/>
      <c r="R154" s="1245"/>
      <c r="S154" s="1245"/>
      <c r="T154" s="1245"/>
      <c r="U154" s="1245"/>
      <c r="V154" s="1245"/>
      <c r="W154" s="1246"/>
      <c r="AD154" s="346"/>
      <c r="AE154" s="558"/>
      <c r="AF154" s="559"/>
      <c r="AG154" s="346"/>
      <c r="AH154" s="560"/>
      <c r="AI154" s="347"/>
    </row>
    <row r="155" spans="1:35" s="323" customFormat="1" x14ac:dyDescent="0.25">
      <c r="A155" s="1353" t="s">
        <v>176</v>
      </c>
      <c r="B155" s="390" t="s">
        <v>377</v>
      </c>
      <c r="C155" s="721"/>
      <c r="D155" s="716"/>
      <c r="E155" s="716"/>
      <c r="F155" s="720"/>
      <c r="G155" s="953"/>
      <c r="H155" s="958"/>
      <c r="I155" s="959"/>
      <c r="J155" s="717"/>
      <c r="K155" s="717"/>
      <c r="L155" s="717"/>
      <c r="M155" s="960"/>
      <c r="N155" s="721"/>
      <c r="O155" s="718"/>
      <c r="P155" s="719"/>
      <c r="Q155" s="472"/>
      <c r="R155" s="719"/>
      <c r="S155" s="721"/>
      <c r="T155" s="966"/>
      <c r="U155" s="718"/>
      <c r="V155" s="716"/>
      <c r="W155" s="720"/>
      <c r="X155" s="722"/>
      <c r="Y155" s="722"/>
      <c r="Z155" s="722"/>
      <c r="AA155" s="722"/>
      <c r="AB155" s="722"/>
      <c r="AC155" s="723">
        <f t="shared" ref="AC155:AC164" si="12">SUM(N155:R155)</f>
        <v>0</v>
      </c>
      <c r="AD155" s="322"/>
      <c r="AE155" s="322"/>
      <c r="AF155" s="322"/>
      <c r="AG155" s="322"/>
      <c r="AH155" s="322"/>
      <c r="AI155" s="322"/>
    </row>
    <row r="156" spans="1:35" s="323" customFormat="1" ht="16.5" customHeight="1" x14ac:dyDescent="0.25">
      <c r="A156" s="1234"/>
      <c r="B156" s="391" t="s">
        <v>378</v>
      </c>
      <c r="C156" s="733"/>
      <c r="D156" s="108"/>
      <c r="E156" s="475"/>
      <c r="F156" s="734"/>
      <c r="G156" s="691"/>
      <c r="H156" s="742"/>
      <c r="I156" s="271"/>
      <c r="J156" s="446"/>
      <c r="K156" s="446"/>
      <c r="L156" s="446"/>
      <c r="M156" s="285"/>
      <c r="N156" s="480"/>
      <c r="O156" s="477"/>
      <c r="P156" s="478"/>
      <c r="Q156" s="479"/>
      <c r="R156" s="478"/>
      <c r="S156" s="480"/>
      <c r="T156" s="967"/>
      <c r="U156" s="477"/>
      <c r="V156" s="109"/>
      <c r="W156" s="478"/>
      <c r="AC156" s="724">
        <f t="shared" si="12"/>
        <v>0</v>
      </c>
      <c r="AD156" s="322"/>
      <c r="AE156" s="322"/>
      <c r="AF156" s="322"/>
      <c r="AG156" s="322"/>
      <c r="AH156" s="322"/>
      <c r="AI156" s="322"/>
    </row>
    <row r="157" spans="1:35" s="323" customFormat="1" ht="16.5" customHeight="1" x14ac:dyDescent="0.25">
      <c r="A157" s="1234"/>
      <c r="B157" s="391" t="s">
        <v>548</v>
      </c>
      <c r="C157" s="733"/>
      <c r="D157" s="108"/>
      <c r="E157" s="475"/>
      <c r="F157" s="734"/>
      <c r="G157" s="691"/>
      <c r="H157" s="742"/>
      <c r="I157" s="271"/>
      <c r="J157" s="446"/>
      <c r="K157" s="446"/>
      <c r="L157" s="446"/>
      <c r="M157" s="285"/>
      <c r="N157" s="480"/>
      <c r="O157" s="109"/>
      <c r="P157" s="478"/>
      <c r="Q157" s="480"/>
      <c r="R157" s="478"/>
      <c r="S157" s="480"/>
      <c r="T157" s="967"/>
      <c r="U157" s="477"/>
      <c r="V157" s="109"/>
      <c r="W157" s="478"/>
      <c r="AC157" s="724"/>
      <c r="AD157" s="322"/>
      <c r="AE157" s="322"/>
      <c r="AF157" s="322"/>
      <c r="AG157" s="322"/>
      <c r="AH157" s="322"/>
      <c r="AI157" s="322"/>
    </row>
    <row r="158" spans="1:35" s="323" customFormat="1" ht="16.5" customHeight="1" x14ac:dyDescent="0.25">
      <c r="A158" s="1236"/>
      <c r="B158" s="286" t="s">
        <v>197</v>
      </c>
      <c r="C158" s="733"/>
      <c r="D158" s="109" t="s">
        <v>473</v>
      </c>
      <c r="E158" s="109"/>
      <c r="F158" s="478"/>
      <c r="G158" s="946">
        <v>5</v>
      </c>
      <c r="H158" s="950">
        <f>G158*30</f>
        <v>150</v>
      </c>
      <c r="I158" s="708">
        <f>'Семестровка -ввод данных'!AF82</f>
        <v>8</v>
      </c>
      <c r="J158" s="110" t="str">
        <f>'Семестровка -ввод данных'!T82</f>
        <v>6/0</v>
      </c>
      <c r="K158" s="110">
        <f>'Семестровка -ввод данных'!U82</f>
        <v>0</v>
      </c>
      <c r="L158" s="110" t="str">
        <f>'Семестровка -ввод данных'!V82</f>
        <v>2/0</v>
      </c>
      <c r="M158" s="706">
        <f>H158-I158</f>
        <v>142</v>
      </c>
      <c r="N158" s="480"/>
      <c r="O158" s="109"/>
      <c r="P158" s="712"/>
      <c r="Q158" s="480"/>
      <c r="R158" s="712" t="str">
        <f>'Семестровка -ввод данных'!W82</f>
        <v>8/0</v>
      </c>
      <c r="S158" s="480"/>
      <c r="T158" s="967"/>
      <c r="U158" s="477"/>
      <c r="V158" s="109"/>
      <c r="W158" s="478"/>
      <c r="AC158" s="724"/>
      <c r="AD158" s="322"/>
      <c r="AE158" s="322"/>
      <c r="AF158" s="322"/>
      <c r="AG158" s="322"/>
      <c r="AH158" s="322"/>
      <c r="AI158" s="322"/>
    </row>
    <row r="159" spans="1:35" s="323" customFormat="1" x14ac:dyDescent="0.25">
      <c r="A159" s="1233" t="s">
        <v>177</v>
      </c>
      <c r="B159" s="300" t="s">
        <v>379</v>
      </c>
      <c r="C159" s="733"/>
      <c r="D159" s="108"/>
      <c r="E159" s="475"/>
      <c r="F159" s="734"/>
      <c r="G159" s="742"/>
      <c r="H159" s="949"/>
      <c r="I159" s="271"/>
      <c r="J159" s="446"/>
      <c r="K159" s="446"/>
      <c r="L159" s="446"/>
      <c r="M159" s="285"/>
      <c r="N159" s="451"/>
      <c r="O159" s="125"/>
      <c r="P159" s="453"/>
      <c r="Q159" s="451"/>
      <c r="R159" s="453"/>
      <c r="S159" s="451"/>
      <c r="T159" s="968"/>
      <c r="U159" s="452"/>
      <c r="V159" s="125"/>
      <c r="W159" s="478"/>
      <c r="AC159" s="724">
        <f t="shared" si="12"/>
        <v>0</v>
      </c>
      <c r="AD159" s="322"/>
      <c r="AE159" s="322"/>
      <c r="AF159" s="322"/>
      <c r="AG159" s="322"/>
      <c r="AH159" s="322"/>
      <c r="AI159" s="322"/>
    </row>
    <row r="160" spans="1:35" s="323" customFormat="1" x14ac:dyDescent="0.25">
      <c r="A160" s="1234"/>
      <c r="B160" s="391" t="s">
        <v>380</v>
      </c>
      <c r="C160" s="733"/>
      <c r="D160" s="108"/>
      <c r="E160" s="475"/>
      <c r="F160" s="734"/>
      <c r="G160" s="483">
        <f>G161+G162</f>
        <v>6</v>
      </c>
      <c r="H160" s="949">
        <f>G160*30</f>
        <v>180</v>
      </c>
      <c r="I160" s="474"/>
      <c r="J160" s="200"/>
      <c r="K160" s="200"/>
      <c r="L160" s="200"/>
      <c r="M160" s="473"/>
      <c r="N160" s="451"/>
      <c r="O160" s="125"/>
      <c r="P160" s="453"/>
      <c r="Q160" s="795"/>
      <c r="R160" s="455"/>
      <c r="S160" s="454"/>
      <c r="T160" s="968"/>
      <c r="U160" s="452"/>
      <c r="V160" s="125"/>
      <c r="W160" s="478"/>
      <c r="AC160" s="724">
        <f t="shared" si="12"/>
        <v>0</v>
      </c>
      <c r="AD160" s="322"/>
      <c r="AE160" s="322"/>
      <c r="AF160" s="322"/>
      <c r="AG160" s="322"/>
      <c r="AH160" s="322"/>
      <c r="AI160" s="322"/>
    </row>
    <row r="161" spans="1:35" s="323" customFormat="1" hidden="1" x14ac:dyDescent="0.25">
      <c r="A161" s="1234"/>
      <c r="B161" s="299" t="s">
        <v>360</v>
      </c>
      <c r="C161" s="733"/>
      <c r="D161" s="108"/>
      <c r="E161" s="108"/>
      <c r="F161" s="450"/>
      <c r="G161" s="483">
        <f>'Семестровка -ввод данных'!D80</f>
        <v>0</v>
      </c>
      <c r="H161" s="949">
        <f>G161*30</f>
        <v>0</v>
      </c>
      <c r="I161" s="474"/>
      <c r="J161" s="474"/>
      <c r="K161" s="474"/>
      <c r="L161" s="474"/>
      <c r="M161" s="961"/>
      <c r="N161" s="963"/>
      <c r="O161" s="482"/>
      <c r="P161" s="964"/>
      <c r="Q161" s="965"/>
      <c r="R161" s="455"/>
      <c r="S161" s="451"/>
      <c r="T161" s="968"/>
      <c r="U161" s="452"/>
      <c r="V161" s="125"/>
      <c r="W161" s="478"/>
      <c r="AC161" s="724">
        <f t="shared" si="12"/>
        <v>0</v>
      </c>
      <c r="AD161" s="322"/>
      <c r="AE161" s="322"/>
      <c r="AF161" s="322"/>
      <c r="AG161" s="322"/>
      <c r="AH161" s="322"/>
      <c r="AI161" s="322"/>
    </row>
    <row r="162" spans="1:35" s="323" customFormat="1" ht="17.25" customHeight="1" x14ac:dyDescent="0.25">
      <c r="A162" s="1236"/>
      <c r="B162" s="286" t="s">
        <v>197</v>
      </c>
      <c r="C162" s="733"/>
      <c r="D162" s="108" t="s">
        <v>473</v>
      </c>
      <c r="E162" s="475"/>
      <c r="F162" s="450"/>
      <c r="G162" s="483">
        <v>6</v>
      </c>
      <c r="H162" s="949">
        <f>G162*30</f>
        <v>180</v>
      </c>
      <c r="I162" s="281">
        <f>'Семестровка -ввод данных'!AF80</f>
        <v>8</v>
      </c>
      <c r="J162" s="442" t="str">
        <f>'Семестровка -ввод данных'!T80</f>
        <v>6/0</v>
      </c>
      <c r="K162" s="442"/>
      <c r="L162" s="568" t="str">
        <f>'Семестровка -ввод данных'!V80</f>
        <v>2/0</v>
      </c>
      <c r="M162" s="705">
        <f>H162-I162</f>
        <v>172</v>
      </c>
      <c r="N162" s="451"/>
      <c r="O162" s="125"/>
      <c r="P162" s="453"/>
      <c r="Q162" s="451"/>
      <c r="R162" s="455" t="str">
        <f>'Семестровка -ввод данных'!W80</f>
        <v>8/0</v>
      </c>
      <c r="S162" s="451"/>
      <c r="T162" s="968"/>
      <c r="U162" s="452"/>
      <c r="V162" s="125"/>
      <c r="W162" s="478"/>
      <c r="AC162" s="724">
        <f t="shared" si="12"/>
        <v>0</v>
      </c>
      <c r="AD162" s="322"/>
      <c r="AE162" s="322"/>
      <c r="AF162" s="322"/>
      <c r="AG162" s="322"/>
      <c r="AH162" s="322"/>
      <c r="AI162" s="322"/>
    </row>
    <row r="163" spans="1:35" s="323" customFormat="1" x14ac:dyDescent="0.25">
      <c r="A163" s="1233" t="s">
        <v>178</v>
      </c>
      <c r="B163" s="300" t="s">
        <v>381</v>
      </c>
      <c r="C163" s="733"/>
      <c r="D163" s="124"/>
      <c r="E163" s="124"/>
      <c r="F163" s="735"/>
      <c r="G163" s="954"/>
      <c r="H163" s="949"/>
      <c r="I163" s="480"/>
      <c r="J163" s="109"/>
      <c r="K163" s="109"/>
      <c r="L163" s="109"/>
      <c r="M163" s="478"/>
      <c r="N163" s="963"/>
      <c r="O163" s="482"/>
      <c r="P163" s="964"/>
      <c r="Q163" s="963"/>
      <c r="R163" s="453"/>
      <c r="S163" s="451"/>
      <c r="T163" s="968"/>
      <c r="U163" s="452"/>
      <c r="V163" s="125"/>
      <c r="W163" s="453"/>
      <c r="AC163" s="724">
        <f t="shared" si="12"/>
        <v>0</v>
      </c>
      <c r="AD163" s="322"/>
      <c r="AE163" s="322"/>
      <c r="AF163" s="322"/>
      <c r="AG163" s="322"/>
      <c r="AH163" s="322"/>
      <c r="AI163" s="322"/>
    </row>
    <row r="164" spans="1:35" s="323" customFormat="1" x14ac:dyDescent="0.25">
      <c r="A164" s="1234"/>
      <c r="B164" s="300" t="s">
        <v>382</v>
      </c>
      <c r="C164" s="733"/>
      <c r="D164" s="108"/>
      <c r="E164" s="475"/>
      <c r="F164" s="734"/>
      <c r="G164" s="483">
        <f>G165+G166</f>
        <v>5</v>
      </c>
      <c r="H164" s="949">
        <f>G164*30</f>
        <v>150</v>
      </c>
      <c r="I164" s="480"/>
      <c r="J164" s="109"/>
      <c r="K164" s="109"/>
      <c r="L164" s="109"/>
      <c r="M164" s="478"/>
      <c r="N164" s="451"/>
      <c r="O164" s="125"/>
      <c r="P164" s="453"/>
      <c r="Q164" s="451"/>
      <c r="R164" s="453"/>
      <c r="S164" s="451"/>
      <c r="T164" s="968"/>
      <c r="U164" s="452"/>
      <c r="V164" s="125"/>
      <c r="W164" s="453"/>
      <c r="AC164" s="724">
        <f t="shared" si="12"/>
        <v>0</v>
      </c>
      <c r="AD164" s="322"/>
      <c r="AE164" s="322"/>
      <c r="AF164" s="322"/>
      <c r="AG164" s="322"/>
      <c r="AH164" s="322"/>
      <c r="AI164" s="322"/>
    </row>
    <row r="165" spans="1:35" s="323" customFormat="1" hidden="1" x14ac:dyDescent="0.25">
      <c r="A165" s="1234"/>
      <c r="B165" s="299"/>
      <c r="C165" s="733"/>
      <c r="D165" s="108"/>
      <c r="E165" s="475"/>
      <c r="F165" s="734"/>
      <c r="G165" s="483"/>
      <c r="H165" s="949"/>
      <c r="I165" s="480"/>
      <c r="J165" s="109"/>
      <c r="K165" s="109"/>
      <c r="L165" s="109"/>
      <c r="M165" s="478"/>
      <c r="N165" s="451"/>
      <c r="O165" s="125"/>
      <c r="P165" s="453"/>
      <c r="Q165" s="451"/>
      <c r="R165" s="453"/>
      <c r="S165" s="451"/>
      <c r="T165" s="968"/>
      <c r="U165" s="452"/>
      <c r="V165" s="125"/>
      <c r="W165" s="453"/>
      <c r="AC165" s="724"/>
      <c r="AD165" s="322"/>
      <c r="AE165" s="322"/>
      <c r="AF165" s="322"/>
      <c r="AG165" s="322"/>
      <c r="AH165" s="322"/>
      <c r="AI165" s="322"/>
    </row>
    <row r="166" spans="1:35" s="323" customFormat="1" x14ac:dyDescent="0.25">
      <c r="A166" s="1236"/>
      <c r="B166" s="286" t="s">
        <v>197</v>
      </c>
      <c r="C166" s="733">
        <v>3</v>
      </c>
      <c r="D166" s="108"/>
      <c r="E166" s="475"/>
      <c r="F166" s="734"/>
      <c r="G166" s="483">
        <v>5</v>
      </c>
      <c r="H166" s="949">
        <f>G166*30</f>
        <v>150</v>
      </c>
      <c r="I166" s="281">
        <f>'Семестровка -ввод данных'!AF61</f>
        <v>8</v>
      </c>
      <c r="J166" s="442" t="str">
        <f>'Семестровка -ввод данных'!T61</f>
        <v>6/0</v>
      </c>
      <c r="K166" s="442"/>
      <c r="L166" s="442" t="s">
        <v>314</v>
      </c>
      <c r="M166" s="705">
        <f>H166-I166</f>
        <v>142</v>
      </c>
      <c r="N166" s="451"/>
      <c r="O166" s="125"/>
      <c r="P166" s="453"/>
      <c r="Q166" s="454" t="str">
        <f>'Семестровка -ввод данных'!W61</f>
        <v>8/0</v>
      </c>
      <c r="R166" s="453"/>
      <c r="S166" s="451"/>
      <c r="T166" s="968"/>
      <c r="U166" s="452"/>
      <c r="V166" s="125"/>
      <c r="W166" s="453"/>
      <c r="AC166" s="724"/>
      <c r="AD166" s="322"/>
      <c r="AE166" s="322"/>
      <c r="AF166" s="322"/>
      <c r="AG166" s="322"/>
      <c r="AH166" s="322"/>
      <c r="AI166" s="322"/>
    </row>
    <row r="167" spans="1:35" s="323" customFormat="1" ht="31.5" x14ac:dyDescent="0.25">
      <c r="A167" s="1233" t="s">
        <v>179</v>
      </c>
      <c r="B167" s="300" t="s">
        <v>383</v>
      </c>
      <c r="C167" s="733"/>
      <c r="D167" s="111"/>
      <c r="E167" s="476"/>
      <c r="F167" s="450"/>
      <c r="G167" s="483"/>
      <c r="H167" s="949"/>
      <c r="I167" s="480"/>
      <c r="J167" s="109"/>
      <c r="K167" s="109"/>
      <c r="L167" s="109"/>
      <c r="M167" s="478"/>
      <c r="N167" s="451"/>
      <c r="O167" s="125"/>
      <c r="P167" s="453"/>
      <c r="Q167" s="451"/>
      <c r="R167" s="453"/>
      <c r="S167" s="451"/>
      <c r="T167" s="968"/>
      <c r="U167" s="452"/>
      <c r="V167" s="125"/>
      <c r="W167" s="453"/>
      <c r="AC167" s="724">
        <f>SUM(N167:R167)</f>
        <v>0</v>
      </c>
      <c r="AD167" s="322"/>
      <c r="AE167" s="322"/>
      <c r="AF167" s="322"/>
      <c r="AG167" s="322"/>
      <c r="AH167" s="322"/>
      <c r="AI167" s="322"/>
    </row>
    <row r="168" spans="1:35" s="323" customFormat="1" ht="32.25" customHeight="1" x14ac:dyDescent="0.25">
      <c r="A168" s="1234"/>
      <c r="B168" s="300" t="s">
        <v>384</v>
      </c>
      <c r="C168" s="733"/>
      <c r="D168" s="111"/>
      <c r="E168" s="476"/>
      <c r="F168" s="450"/>
      <c r="G168" s="955">
        <f>G169+G170</f>
        <v>5</v>
      </c>
      <c r="H168" s="955">
        <f>G168*30</f>
        <v>150</v>
      </c>
      <c r="I168" s="480"/>
      <c r="J168" s="109"/>
      <c r="K168" s="109"/>
      <c r="L168" s="109"/>
      <c r="M168" s="478"/>
      <c r="N168" s="451"/>
      <c r="O168" s="125"/>
      <c r="P168" s="453"/>
      <c r="Q168" s="451"/>
      <c r="R168" s="453"/>
      <c r="S168" s="451"/>
      <c r="T168" s="968"/>
      <c r="U168" s="452"/>
      <c r="V168" s="125"/>
      <c r="W168" s="453"/>
      <c r="AC168" s="724">
        <f>SUM(N168:R168)</f>
        <v>0</v>
      </c>
      <c r="AD168" s="322"/>
      <c r="AE168" s="322"/>
      <c r="AF168" s="322"/>
      <c r="AG168" s="322"/>
      <c r="AH168" s="322"/>
      <c r="AI168" s="322"/>
    </row>
    <row r="169" spans="1:35" s="323" customFormat="1" ht="27.75" hidden="1" customHeight="1" x14ac:dyDescent="0.25">
      <c r="A169" s="1234"/>
      <c r="B169" s="299" t="s">
        <v>360</v>
      </c>
      <c r="C169" s="733"/>
      <c r="D169" s="111"/>
      <c r="E169" s="476"/>
      <c r="F169" s="450"/>
      <c r="G169" s="955"/>
      <c r="H169" s="955"/>
      <c r="I169" s="480"/>
      <c r="J169" s="109"/>
      <c r="K169" s="109"/>
      <c r="L169" s="109"/>
      <c r="M169" s="478"/>
      <c r="N169" s="451"/>
      <c r="O169" s="125"/>
      <c r="P169" s="453"/>
      <c r="Q169" s="451"/>
      <c r="R169" s="453"/>
      <c r="S169" s="451"/>
      <c r="T169" s="453"/>
      <c r="U169" s="452"/>
      <c r="V169" s="125"/>
      <c r="W169" s="453"/>
      <c r="AC169" s="724">
        <f>SUM(N169:R169)</f>
        <v>0</v>
      </c>
      <c r="AD169" s="322"/>
      <c r="AE169" s="322"/>
      <c r="AF169" s="322"/>
      <c r="AG169" s="322"/>
      <c r="AH169" s="322"/>
      <c r="AI169" s="322"/>
    </row>
    <row r="170" spans="1:35" s="323" customFormat="1" x14ac:dyDescent="0.25">
      <c r="A170" s="1236"/>
      <c r="B170" s="286" t="s">
        <v>197</v>
      </c>
      <c r="C170" s="733">
        <v>5</v>
      </c>
      <c r="D170" s="111"/>
      <c r="E170" s="476"/>
      <c r="F170" s="450"/>
      <c r="G170" s="955">
        <v>5</v>
      </c>
      <c r="H170" s="955">
        <f>G170*30</f>
        <v>150</v>
      </c>
      <c r="I170" s="451">
        <f>'Семестровка -ввод данных'!AF106</f>
        <v>8</v>
      </c>
      <c r="J170" s="125" t="str">
        <f>'Семестровка -ввод данных'!T106</f>
        <v>6/0</v>
      </c>
      <c r="K170" s="125"/>
      <c r="L170" s="125" t="str">
        <f>'Семестровка -ввод данных'!V106</f>
        <v>2/0</v>
      </c>
      <c r="M170" s="478">
        <f>H170-I170</f>
        <v>142</v>
      </c>
      <c r="N170" s="451"/>
      <c r="O170" s="125"/>
      <c r="P170" s="453"/>
      <c r="Q170" s="451"/>
      <c r="R170" s="453"/>
      <c r="S170" s="451" t="str">
        <f>'Семестровка -ввод данных'!W106</f>
        <v>8/0</v>
      </c>
      <c r="T170" s="968"/>
      <c r="U170" s="452"/>
      <c r="V170" s="125"/>
      <c r="W170" s="453"/>
      <c r="AC170" s="724">
        <f>SUM(N170:R170)</f>
        <v>0</v>
      </c>
      <c r="AD170" s="322"/>
      <c r="AE170" s="322"/>
      <c r="AF170" s="322"/>
      <c r="AG170" s="322"/>
      <c r="AH170" s="322"/>
      <c r="AI170" s="322"/>
    </row>
    <row r="171" spans="1:35" s="323" customFormat="1" x14ac:dyDescent="0.25">
      <c r="A171" s="1233" t="s">
        <v>180</v>
      </c>
      <c r="B171" s="392" t="s">
        <v>385</v>
      </c>
      <c r="C171" s="733"/>
      <c r="D171" s="111"/>
      <c r="E171" s="111"/>
      <c r="F171" s="450"/>
      <c r="G171" s="483"/>
      <c r="H171" s="949"/>
      <c r="I171" s="480"/>
      <c r="J171" s="109"/>
      <c r="K171" s="109"/>
      <c r="L171" s="109"/>
      <c r="M171" s="478"/>
      <c r="N171" s="451"/>
      <c r="O171" s="125"/>
      <c r="P171" s="453"/>
      <c r="Q171" s="451"/>
      <c r="R171" s="453"/>
      <c r="S171" s="451"/>
      <c r="T171" s="453"/>
      <c r="U171" s="452"/>
      <c r="V171" s="125"/>
      <c r="W171" s="453"/>
      <c r="AC171" s="724">
        <f>SUM(N171:R171)</f>
        <v>0</v>
      </c>
      <c r="AD171" s="322"/>
      <c r="AE171" s="322"/>
      <c r="AF171" s="322"/>
      <c r="AG171" s="322"/>
      <c r="AH171" s="322"/>
      <c r="AI171" s="322"/>
    </row>
    <row r="172" spans="1:35" s="323" customFormat="1" x14ac:dyDescent="0.25">
      <c r="A172" s="1234"/>
      <c r="B172" s="392" t="s">
        <v>386</v>
      </c>
      <c r="C172" s="736"/>
      <c r="D172" s="484"/>
      <c r="E172" s="111"/>
      <c r="F172" s="450"/>
      <c r="G172" s="955">
        <f>G173+G174</f>
        <v>5</v>
      </c>
      <c r="H172" s="955">
        <f>G172*30</f>
        <v>150</v>
      </c>
      <c r="I172" s="474"/>
      <c r="J172" s="200"/>
      <c r="K172" s="200"/>
      <c r="L172" s="200"/>
      <c r="M172" s="473"/>
      <c r="N172" s="451"/>
      <c r="O172" s="452"/>
      <c r="P172" s="453"/>
      <c r="Q172" s="481"/>
      <c r="R172" s="453"/>
      <c r="S172" s="451"/>
      <c r="T172" s="453"/>
      <c r="U172" s="779"/>
      <c r="V172" s="125"/>
      <c r="W172" s="453"/>
      <c r="AC172" s="724"/>
      <c r="AD172" s="322"/>
      <c r="AE172" s="322"/>
      <c r="AF172" s="322"/>
      <c r="AG172" s="322"/>
      <c r="AH172" s="322"/>
      <c r="AI172" s="322"/>
    </row>
    <row r="173" spans="1:35" s="323" customFormat="1" hidden="1" x14ac:dyDescent="0.25">
      <c r="A173" s="1234"/>
      <c r="B173" s="299" t="s">
        <v>360</v>
      </c>
      <c r="C173" s="736"/>
      <c r="D173" s="484"/>
      <c r="E173" s="111"/>
      <c r="F173" s="450"/>
      <c r="G173" s="955"/>
      <c r="H173" s="955"/>
      <c r="I173" s="474"/>
      <c r="J173" s="474"/>
      <c r="K173" s="474"/>
      <c r="L173" s="474"/>
      <c r="M173" s="961"/>
      <c r="N173" s="451"/>
      <c r="O173" s="452"/>
      <c r="P173" s="453"/>
      <c r="Q173" s="481"/>
      <c r="R173" s="453"/>
      <c r="S173" s="451"/>
      <c r="T173" s="453"/>
      <c r="U173" s="779"/>
      <c r="V173" s="125"/>
      <c r="W173" s="453"/>
      <c r="AC173" s="724"/>
      <c r="AD173" s="322"/>
      <c r="AE173" s="322"/>
      <c r="AF173" s="322"/>
      <c r="AG173" s="322"/>
      <c r="AH173" s="322"/>
      <c r="AI173" s="322"/>
    </row>
    <row r="174" spans="1:35" s="323" customFormat="1" x14ac:dyDescent="0.25">
      <c r="A174" s="1236"/>
      <c r="B174" s="286" t="s">
        <v>197</v>
      </c>
      <c r="C174" s="736"/>
      <c r="D174" s="484" t="s">
        <v>474</v>
      </c>
      <c r="E174" s="111"/>
      <c r="F174" s="450"/>
      <c r="G174" s="955">
        <v>5</v>
      </c>
      <c r="H174" s="955">
        <f>G174*30</f>
        <v>150</v>
      </c>
      <c r="I174" s="451">
        <f>'Семестровка -ввод данных'!AF105</f>
        <v>8</v>
      </c>
      <c r="J174" s="125" t="str">
        <f>'Семестровка -ввод данных'!T105</f>
        <v>6/0</v>
      </c>
      <c r="K174" s="125"/>
      <c r="L174" s="125" t="str">
        <f>'Семестровка -ввод данных'!V105</f>
        <v>2/0</v>
      </c>
      <c r="M174" s="478">
        <f>H174-I174</f>
        <v>142</v>
      </c>
      <c r="N174" s="451"/>
      <c r="O174" s="452"/>
      <c r="P174" s="453"/>
      <c r="Q174" s="481"/>
      <c r="R174" s="453"/>
      <c r="S174" s="451" t="str">
        <f>'Семестровка -ввод данных'!W105</f>
        <v>8/0</v>
      </c>
      <c r="T174" s="453"/>
      <c r="U174" s="779"/>
      <c r="V174" s="125"/>
      <c r="W174" s="453"/>
      <c r="AC174" s="724">
        <f>SUM(N174:R174)</f>
        <v>0</v>
      </c>
      <c r="AD174" s="322"/>
      <c r="AE174" s="322"/>
      <c r="AF174" s="322"/>
      <c r="AG174" s="322"/>
      <c r="AH174" s="322"/>
      <c r="AI174" s="322"/>
    </row>
    <row r="175" spans="1:35" s="323" customFormat="1" ht="31.5" x14ac:dyDescent="0.25">
      <c r="A175" s="1233" t="s">
        <v>181</v>
      </c>
      <c r="B175" s="300" t="s">
        <v>387</v>
      </c>
      <c r="C175" s="733"/>
      <c r="D175" s="111"/>
      <c r="E175" s="111"/>
      <c r="F175" s="450"/>
      <c r="G175" s="742"/>
      <c r="H175" s="742"/>
      <c r="I175" s="281"/>
      <c r="J175" s="125"/>
      <c r="K175" s="125"/>
      <c r="L175" s="125"/>
      <c r="M175" s="453"/>
      <c r="N175" s="451"/>
      <c r="O175" s="125"/>
      <c r="P175" s="453"/>
      <c r="Q175" s="451"/>
      <c r="R175" s="453"/>
      <c r="S175" s="451"/>
      <c r="T175" s="453"/>
      <c r="U175" s="779"/>
      <c r="V175" s="125"/>
      <c r="W175" s="453"/>
      <c r="AC175" s="724"/>
      <c r="AD175" s="104"/>
      <c r="AE175" s="104"/>
      <c r="AF175" s="104"/>
      <c r="AG175" s="104"/>
      <c r="AH175" s="104"/>
      <c r="AI175" s="104"/>
    </row>
    <row r="176" spans="1:35" s="323" customFormat="1" x14ac:dyDescent="0.25">
      <c r="A176" s="1234"/>
      <c r="B176" s="300" t="s">
        <v>388</v>
      </c>
      <c r="C176" s="733"/>
      <c r="D176" s="111"/>
      <c r="E176" s="111"/>
      <c r="F176" s="450"/>
      <c r="G176" s="955">
        <f>G177+G178</f>
        <v>4</v>
      </c>
      <c r="H176" s="955">
        <f>G176*30</f>
        <v>120</v>
      </c>
      <c r="I176" s="474"/>
      <c r="J176" s="200"/>
      <c r="K176" s="200"/>
      <c r="L176" s="200"/>
      <c r="M176" s="473"/>
      <c r="N176" s="451"/>
      <c r="O176" s="125"/>
      <c r="P176" s="453"/>
      <c r="Q176" s="451"/>
      <c r="R176" s="453"/>
      <c r="S176" s="451"/>
      <c r="T176" s="453"/>
      <c r="U176" s="779"/>
      <c r="V176" s="125"/>
      <c r="W176" s="453"/>
      <c r="AC176" s="724"/>
      <c r="AD176" s="104"/>
      <c r="AE176" s="104"/>
      <c r="AF176" s="104"/>
      <c r="AG176" s="104"/>
      <c r="AH176" s="104"/>
      <c r="AI176" s="104"/>
    </row>
    <row r="177" spans="1:36" s="323" customFormat="1" hidden="1" x14ac:dyDescent="0.25">
      <c r="A177" s="1234"/>
      <c r="B177" s="299" t="s">
        <v>360</v>
      </c>
      <c r="C177" s="733"/>
      <c r="D177" s="111"/>
      <c r="E177" s="111"/>
      <c r="F177" s="450"/>
      <c r="G177" s="955">
        <f>'Семестровка -ввод данных'!D108</f>
        <v>0</v>
      </c>
      <c r="H177" s="955">
        <f>G177*30</f>
        <v>0</v>
      </c>
      <c r="I177" s="474"/>
      <c r="J177" s="474"/>
      <c r="K177" s="474"/>
      <c r="L177" s="474"/>
      <c r="M177" s="961"/>
      <c r="N177" s="451"/>
      <c r="O177" s="125"/>
      <c r="P177" s="453"/>
      <c r="Q177" s="451"/>
      <c r="R177" s="453"/>
      <c r="S177" s="451"/>
      <c r="T177" s="453"/>
      <c r="U177" s="779"/>
      <c r="V177" s="125"/>
      <c r="W177" s="453"/>
      <c r="AC177" s="724"/>
      <c r="AD177" s="104"/>
      <c r="AE177" s="104"/>
      <c r="AF177" s="104"/>
      <c r="AG177" s="104"/>
      <c r="AH177" s="104"/>
      <c r="AI177" s="104"/>
    </row>
    <row r="178" spans="1:36" s="323" customFormat="1" x14ac:dyDescent="0.25">
      <c r="A178" s="1236"/>
      <c r="B178" s="286" t="s">
        <v>197</v>
      </c>
      <c r="C178" s="733"/>
      <c r="D178" s="111">
        <v>5</v>
      </c>
      <c r="E178" s="111"/>
      <c r="F178" s="450"/>
      <c r="G178" s="955">
        <v>4</v>
      </c>
      <c r="H178" s="955">
        <f>G178*30</f>
        <v>120</v>
      </c>
      <c r="I178" s="451">
        <f>'Семестровка -ввод данных'!AF108</f>
        <v>8</v>
      </c>
      <c r="J178" s="125" t="str">
        <f>'Семестровка -ввод данных'!T108</f>
        <v>6/0</v>
      </c>
      <c r="K178" s="125"/>
      <c r="L178" s="125" t="str">
        <f>'Семестровка -ввод данных'!V108</f>
        <v>2/0</v>
      </c>
      <c r="M178" s="478">
        <f>H178-I178</f>
        <v>112</v>
      </c>
      <c r="N178" s="451"/>
      <c r="O178" s="125"/>
      <c r="P178" s="453"/>
      <c r="Q178" s="451"/>
      <c r="R178" s="453"/>
      <c r="S178" s="451" t="str">
        <f>'Семестровка -ввод данных'!W108</f>
        <v>8/0</v>
      </c>
      <c r="T178" s="453"/>
      <c r="U178" s="779"/>
      <c r="V178" s="125"/>
      <c r="W178" s="453"/>
      <c r="AC178" s="724"/>
      <c r="AD178" s="104"/>
      <c r="AE178" s="104"/>
      <c r="AF178" s="104"/>
      <c r="AG178" s="104"/>
      <c r="AH178" s="104"/>
      <c r="AI178" s="104"/>
    </row>
    <row r="179" spans="1:36" s="323" customFormat="1" x14ac:dyDescent="0.25">
      <c r="A179" s="1233" t="s">
        <v>182</v>
      </c>
      <c r="B179" s="300" t="s">
        <v>389</v>
      </c>
      <c r="C179" s="733"/>
      <c r="D179" s="111"/>
      <c r="E179" s="111"/>
      <c r="F179" s="450"/>
      <c r="G179" s="742"/>
      <c r="H179" s="742"/>
      <c r="I179" s="281"/>
      <c r="J179" s="125"/>
      <c r="K179" s="125"/>
      <c r="L179" s="125"/>
      <c r="M179" s="453"/>
      <c r="N179" s="451"/>
      <c r="O179" s="125"/>
      <c r="P179" s="453"/>
      <c r="Q179" s="451"/>
      <c r="R179" s="453"/>
      <c r="S179" s="451"/>
      <c r="T179" s="453"/>
      <c r="U179" s="779"/>
      <c r="V179" s="125"/>
      <c r="W179" s="453"/>
      <c r="AC179" s="724"/>
      <c r="AD179" s="322"/>
      <c r="AE179" s="322"/>
      <c r="AF179" s="322"/>
      <c r="AG179" s="322"/>
      <c r="AH179" s="322"/>
      <c r="AI179" s="322"/>
    </row>
    <row r="180" spans="1:36" s="323" customFormat="1" ht="31.5" x14ac:dyDescent="0.25">
      <c r="A180" s="1234"/>
      <c r="B180" s="300" t="s">
        <v>390</v>
      </c>
      <c r="C180" s="733"/>
      <c r="D180" s="111"/>
      <c r="E180" s="111"/>
      <c r="F180" s="450"/>
      <c r="G180" s="955">
        <f>G181+G182</f>
        <v>5</v>
      </c>
      <c r="H180" s="955">
        <f>G180*30</f>
        <v>150</v>
      </c>
      <c r="I180" s="474"/>
      <c r="J180" s="200"/>
      <c r="K180" s="200"/>
      <c r="L180" s="200"/>
      <c r="M180" s="473"/>
      <c r="N180" s="451"/>
      <c r="O180" s="125"/>
      <c r="P180" s="453"/>
      <c r="Q180" s="451"/>
      <c r="R180" s="453"/>
      <c r="S180" s="451"/>
      <c r="T180" s="453"/>
      <c r="U180" s="779"/>
      <c r="V180" s="125"/>
      <c r="W180" s="453"/>
      <c r="AC180" s="724"/>
      <c r="AD180" s="322"/>
      <c r="AE180" s="322"/>
      <c r="AF180" s="322"/>
      <c r="AG180" s="322"/>
      <c r="AH180" s="322"/>
      <c r="AI180" s="322"/>
    </row>
    <row r="181" spans="1:36" s="323" customFormat="1" ht="18.75" hidden="1" customHeight="1" x14ac:dyDescent="0.25">
      <c r="A181" s="1234"/>
      <c r="B181" s="299" t="s">
        <v>360</v>
      </c>
      <c r="C181" s="733"/>
      <c r="D181" s="111"/>
      <c r="E181" s="111"/>
      <c r="F181" s="450"/>
      <c r="G181" s="955"/>
      <c r="H181" s="955"/>
      <c r="I181" s="474"/>
      <c r="J181" s="474"/>
      <c r="K181" s="474"/>
      <c r="L181" s="474"/>
      <c r="M181" s="961"/>
      <c r="N181" s="451"/>
      <c r="O181" s="125"/>
      <c r="P181" s="453"/>
      <c r="Q181" s="451"/>
      <c r="R181" s="453"/>
      <c r="S181" s="451"/>
      <c r="T181" s="453"/>
      <c r="U181" s="779"/>
      <c r="V181" s="125"/>
      <c r="W181" s="453"/>
      <c r="AC181" s="724"/>
      <c r="AD181" s="322"/>
      <c r="AE181" s="322"/>
      <c r="AF181" s="322"/>
      <c r="AG181" s="322"/>
      <c r="AH181" s="322"/>
      <c r="AI181" s="322"/>
    </row>
    <row r="182" spans="1:36" s="323" customFormat="1" ht="15.75" customHeight="1" x14ac:dyDescent="0.25">
      <c r="A182" s="1236"/>
      <c r="B182" s="286" t="s">
        <v>197</v>
      </c>
      <c r="C182" s="733"/>
      <c r="D182" s="111" t="s">
        <v>474</v>
      </c>
      <c r="E182" s="111"/>
      <c r="F182" s="450"/>
      <c r="G182" s="955">
        <v>5</v>
      </c>
      <c r="H182" s="955">
        <f>G182*30</f>
        <v>150</v>
      </c>
      <c r="I182" s="451">
        <f>'Семестровка -ввод данных'!AF82</f>
        <v>8</v>
      </c>
      <c r="J182" s="442" t="str">
        <f>'Семестровка -ввод данных'!T82</f>
        <v>6/0</v>
      </c>
      <c r="K182" s="442"/>
      <c r="L182" s="442" t="str">
        <f>'Семестровка -ввод данных'!V82</f>
        <v>2/0</v>
      </c>
      <c r="M182" s="478">
        <f>H182-I182</f>
        <v>142</v>
      </c>
      <c r="N182" s="451"/>
      <c r="O182" s="125"/>
      <c r="P182" s="453"/>
      <c r="Q182" s="451"/>
      <c r="R182" s="455" t="str">
        <f>'Семестровка -ввод данных'!W82</f>
        <v>8/0</v>
      </c>
      <c r="S182" s="451"/>
      <c r="T182" s="453"/>
      <c r="U182" s="779"/>
      <c r="V182" s="125"/>
      <c r="W182" s="453"/>
      <c r="AC182" s="724"/>
      <c r="AD182" s="322"/>
      <c r="AE182" s="322"/>
      <c r="AF182" s="322"/>
      <c r="AG182" s="322"/>
      <c r="AH182" s="322"/>
      <c r="AI182" s="322"/>
    </row>
    <row r="183" spans="1:36" s="323" customFormat="1" ht="17.25" customHeight="1" x14ac:dyDescent="0.25">
      <c r="A183" s="1237" t="s">
        <v>183</v>
      </c>
      <c r="B183" s="300" t="s">
        <v>391</v>
      </c>
      <c r="C183" s="733"/>
      <c r="D183" s="111"/>
      <c r="E183" s="111"/>
      <c r="F183" s="450"/>
      <c r="G183" s="844"/>
      <c r="H183" s="742"/>
      <c r="I183" s="480"/>
      <c r="J183" s="109"/>
      <c r="K183" s="109"/>
      <c r="L183" s="109"/>
      <c r="M183" s="478"/>
      <c r="N183" s="451"/>
      <c r="O183" s="125"/>
      <c r="P183" s="453"/>
      <c r="Q183" s="451"/>
      <c r="R183" s="453"/>
      <c r="S183" s="451"/>
      <c r="T183" s="453"/>
      <c r="U183" s="779"/>
      <c r="V183" s="125"/>
      <c r="W183" s="453"/>
      <c r="AC183" s="724"/>
      <c r="AD183" s="322"/>
      <c r="AE183" s="322"/>
      <c r="AF183" s="322"/>
      <c r="AG183" s="322"/>
      <c r="AH183" s="322"/>
      <c r="AI183" s="322"/>
    </row>
    <row r="184" spans="1:36" s="323" customFormat="1" ht="33" customHeight="1" x14ac:dyDescent="0.25">
      <c r="A184" s="1237"/>
      <c r="B184" s="300" t="s">
        <v>392</v>
      </c>
      <c r="C184" s="733"/>
      <c r="D184" s="111"/>
      <c r="E184" s="111"/>
      <c r="F184" s="450"/>
      <c r="G184" s="483">
        <f>G185+G186</f>
        <v>4</v>
      </c>
      <c r="H184" s="949">
        <f>G184*30</f>
        <v>120</v>
      </c>
      <c r="I184" s="271"/>
      <c r="J184" s="223"/>
      <c r="K184" s="223"/>
      <c r="L184" s="223"/>
      <c r="M184" s="758"/>
      <c r="N184" s="451"/>
      <c r="O184" s="125"/>
      <c r="P184" s="453"/>
      <c r="Q184" s="451"/>
      <c r="R184" s="453"/>
      <c r="S184" s="451"/>
      <c r="T184" s="453"/>
      <c r="U184" s="779"/>
      <c r="V184" s="125"/>
      <c r="W184" s="453"/>
      <c r="AC184" s="724"/>
      <c r="AD184" s="322"/>
      <c r="AE184" s="322"/>
      <c r="AF184" s="322"/>
      <c r="AG184" s="322"/>
      <c r="AH184" s="322"/>
      <c r="AI184" s="322"/>
    </row>
    <row r="185" spans="1:36" s="323" customFormat="1" ht="16.5" hidden="1" customHeight="1" x14ac:dyDescent="0.25">
      <c r="A185" s="1237"/>
      <c r="B185" s="299" t="s">
        <v>360</v>
      </c>
      <c r="C185" s="733"/>
      <c r="D185" s="111"/>
      <c r="E185" s="111"/>
      <c r="F185" s="450"/>
      <c r="G185" s="483">
        <f>'Семестровка -ввод данных'!D125</f>
        <v>0</v>
      </c>
      <c r="H185" s="949">
        <f>G185*30</f>
        <v>0</v>
      </c>
      <c r="I185" s="271"/>
      <c r="J185" s="223"/>
      <c r="K185" s="223"/>
      <c r="L185" s="223"/>
      <c r="M185" s="758"/>
      <c r="N185" s="451"/>
      <c r="O185" s="125"/>
      <c r="P185" s="453"/>
      <c r="Q185" s="451"/>
      <c r="R185" s="453"/>
      <c r="S185" s="451"/>
      <c r="T185" s="453"/>
      <c r="U185" s="779"/>
      <c r="V185" s="125"/>
      <c r="W185" s="453"/>
      <c r="AC185" s="724"/>
      <c r="AD185" s="322"/>
      <c r="AE185" s="322"/>
      <c r="AF185" s="322"/>
      <c r="AG185" s="322"/>
      <c r="AH185" s="322"/>
      <c r="AI185" s="322"/>
    </row>
    <row r="186" spans="1:36" s="323" customFormat="1" ht="16.5" customHeight="1" x14ac:dyDescent="0.25">
      <c r="A186" s="1237"/>
      <c r="B186" s="286" t="s">
        <v>197</v>
      </c>
      <c r="C186" s="733"/>
      <c r="D186" s="111" t="s">
        <v>334</v>
      </c>
      <c r="E186" s="111"/>
      <c r="F186" s="450"/>
      <c r="G186" s="483">
        <v>4</v>
      </c>
      <c r="H186" s="949">
        <f>G186*30</f>
        <v>120</v>
      </c>
      <c r="I186" s="281">
        <f>'Семестровка -ввод данных'!AF125</f>
        <v>12</v>
      </c>
      <c r="J186" s="442" t="str">
        <f>'Семестровка -ввод данных'!T125</f>
        <v>8/0</v>
      </c>
      <c r="K186" s="442" t="str">
        <f>'Семестровка -ввод данных'!U125</f>
        <v>4/0</v>
      </c>
      <c r="L186" s="442"/>
      <c r="M186" s="705">
        <f>H186-I186</f>
        <v>108</v>
      </c>
      <c r="N186" s="451"/>
      <c r="O186" s="125"/>
      <c r="P186" s="453"/>
      <c r="Q186" s="451"/>
      <c r="R186" s="453"/>
      <c r="S186" s="451"/>
      <c r="T186" s="455" t="str">
        <f>'Семестровка -ввод данных'!W125</f>
        <v>12/0</v>
      </c>
      <c r="U186" s="779"/>
      <c r="V186" s="125"/>
      <c r="W186" s="453"/>
      <c r="AC186" s="724"/>
      <c r="AD186" s="322"/>
      <c r="AE186" s="322"/>
      <c r="AF186" s="322"/>
      <c r="AG186" s="322"/>
      <c r="AH186" s="322"/>
      <c r="AI186" s="322"/>
    </row>
    <row r="187" spans="1:36" s="323" customFormat="1" ht="16.5" customHeight="1" x14ac:dyDescent="0.25">
      <c r="A187" s="1233" t="s">
        <v>395</v>
      </c>
      <c r="B187" s="300" t="s">
        <v>393</v>
      </c>
      <c r="C187" s="733"/>
      <c r="D187" s="111"/>
      <c r="E187" s="111"/>
      <c r="F187" s="450"/>
      <c r="G187" s="742"/>
      <c r="H187" s="742"/>
      <c r="I187" s="281"/>
      <c r="J187" s="125"/>
      <c r="K187" s="125"/>
      <c r="L187" s="125"/>
      <c r="M187" s="453"/>
      <c r="N187" s="451"/>
      <c r="O187" s="125"/>
      <c r="P187" s="453"/>
      <c r="Q187" s="451"/>
      <c r="R187" s="453"/>
      <c r="S187" s="451"/>
      <c r="T187" s="453"/>
      <c r="U187" s="779"/>
      <c r="V187" s="125"/>
      <c r="W187" s="453"/>
      <c r="AC187" s="724"/>
      <c r="AD187" s="322"/>
      <c r="AE187" s="322"/>
      <c r="AF187" s="322"/>
      <c r="AG187" s="322"/>
      <c r="AH187" s="322"/>
      <c r="AI187" s="322"/>
    </row>
    <row r="188" spans="1:36" s="323" customFormat="1" ht="16.5" customHeight="1" x14ac:dyDescent="0.25">
      <c r="A188" s="1234"/>
      <c r="B188" s="485" t="s">
        <v>394</v>
      </c>
      <c r="C188" s="733"/>
      <c r="D188" s="111"/>
      <c r="E188" s="111"/>
      <c r="F188" s="450"/>
      <c r="G188" s="483">
        <f>G189+G190</f>
        <v>5</v>
      </c>
      <c r="H188" s="949">
        <f>G188*30</f>
        <v>150</v>
      </c>
      <c r="I188" s="281"/>
      <c r="J188" s="125"/>
      <c r="K188" s="125"/>
      <c r="L188" s="125"/>
      <c r="M188" s="453"/>
      <c r="N188" s="451"/>
      <c r="O188" s="125"/>
      <c r="P188" s="453"/>
      <c r="Q188" s="451"/>
      <c r="R188" s="453"/>
      <c r="S188" s="451"/>
      <c r="T188" s="453"/>
      <c r="U188" s="779"/>
      <c r="V188" s="125"/>
      <c r="W188" s="453"/>
      <c r="AC188" s="724"/>
      <c r="AD188" s="322"/>
      <c r="AE188" s="322"/>
      <c r="AF188" s="322"/>
      <c r="AG188" s="322"/>
      <c r="AH188" s="322"/>
      <c r="AI188" s="322"/>
    </row>
    <row r="189" spans="1:36" hidden="1" x14ac:dyDescent="0.25">
      <c r="A189" s="1234"/>
      <c r="B189" s="299" t="s">
        <v>360</v>
      </c>
      <c r="C189" s="733"/>
      <c r="D189" s="111"/>
      <c r="E189" s="111"/>
      <c r="F189" s="450"/>
      <c r="G189" s="483">
        <f>'Семестровка -ввод данных'!D128</f>
        <v>0</v>
      </c>
      <c r="H189" s="949">
        <f>G189*30</f>
        <v>0</v>
      </c>
      <c r="I189" s="281"/>
      <c r="J189" s="125"/>
      <c r="K189" s="125"/>
      <c r="L189" s="125"/>
      <c r="M189" s="453"/>
      <c r="N189" s="451"/>
      <c r="O189" s="125"/>
      <c r="P189" s="453"/>
      <c r="Q189" s="451"/>
      <c r="R189" s="453"/>
      <c r="S189" s="451"/>
      <c r="T189" s="453"/>
      <c r="U189" s="779"/>
      <c r="V189" s="125"/>
      <c r="W189" s="453"/>
      <c r="AC189" s="725"/>
      <c r="AD189" s="322"/>
      <c r="AE189" s="322"/>
      <c r="AF189" s="322"/>
      <c r="AG189" s="322"/>
      <c r="AH189" s="322"/>
      <c r="AI189" s="322"/>
    </row>
    <row r="190" spans="1:36" ht="16.5" thickBot="1" x14ac:dyDescent="0.3">
      <c r="A190" s="1235"/>
      <c r="B190" s="696" t="s">
        <v>197</v>
      </c>
      <c r="C190" s="737"/>
      <c r="D190" s="726" t="s">
        <v>334</v>
      </c>
      <c r="E190" s="726"/>
      <c r="F190" s="738"/>
      <c r="G190" s="956">
        <v>5</v>
      </c>
      <c r="H190" s="951">
        <f>G190*30</f>
        <v>150</v>
      </c>
      <c r="I190" s="962">
        <f>'Семестровка -ввод данных'!AF126</f>
        <v>8</v>
      </c>
      <c r="J190" s="730" t="str">
        <f>'Семестровка -ввод данных'!T126</f>
        <v>6/0</v>
      </c>
      <c r="K190" s="730"/>
      <c r="L190" s="730" t="str">
        <f>'Семестровка -ввод данных'!V126</f>
        <v>2/0</v>
      </c>
      <c r="M190" s="700">
        <f>H190-I190</f>
        <v>142</v>
      </c>
      <c r="N190" s="797"/>
      <c r="O190" s="729"/>
      <c r="P190" s="952"/>
      <c r="Q190" s="797"/>
      <c r="R190" s="952"/>
      <c r="S190" s="797"/>
      <c r="T190" s="969" t="str">
        <f>'Семестровка -ввод данных'!W126</f>
        <v>8/0</v>
      </c>
      <c r="U190" s="846"/>
      <c r="V190" s="729"/>
      <c r="W190" s="952"/>
      <c r="X190" s="731"/>
      <c r="Y190" s="731"/>
      <c r="Z190" s="731"/>
      <c r="AA190" s="731"/>
      <c r="AB190" s="731"/>
      <c r="AC190" s="732"/>
      <c r="AD190" s="322"/>
      <c r="AE190" s="322"/>
      <c r="AF190" s="322"/>
      <c r="AG190" s="322"/>
      <c r="AH190" s="322"/>
      <c r="AI190" s="322"/>
    </row>
    <row r="191" spans="1:36" s="488" customFormat="1" ht="16.5" thickBot="1" x14ac:dyDescent="0.3">
      <c r="A191" s="1310" t="s">
        <v>541</v>
      </c>
      <c r="B191" s="1311"/>
      <c r="C191" s="1311"/>
      <c r="D191" s="1311"/>
      <c r="E191" s="1311"/>
      <c r="F191" s="1312"/>
      <c r="G191" s="355">
        <v>0</v>
      </c>
      <c r="H191" s="664">
        <f>G191*30</f>
        <v>0</v>
      </c>
      <c r="I191" s="355"/>
      <c r="J191" s="664"/>
      <c r="K191" s="669"/>
      <c r="L191" s="664"/>
      <c r="M191" s="268"/>
      <c r="N191" s="672"/>
      <c r="O191" s="652"/>
      <c r="P191" s="652"/>
      <c r="Q191" s="652"/>
      <c r="R191" s="656"/>
      <c r="S191" s="672"/>
      <c r="T191" s="656"/>
      <c r="U191" s="672"/>
      <c r="V191" s="652"/>
      <c r="W191" s="656"/>
      <c r="AC191" s="489">
        <f>SUM(N191:R191)</f>
        <v>0</v>
      </c>
    </row>
    <row r="192" spans="1:36" s="488" customFormat="1" ht="16.5" thickBot="1" x14ac:dyDescent="0.3">
      <c r="A192" s="1238" t="s">
        <v>210</v>
      </c>
      <c r="B192" s="1239"/>
      <c r="C192" s="1239"/>
      <c r="D192" s="1239"/>
      <c r="E192" s="1239"/>
      <c r="F192" s="1239"/>
      <c r="G192" s="662">
        <f>G158+G162+G166+G170+G174+G178+G182+G186+G190</f>
        <v>44</v>
      </c>
      <c r="H192" s="664">
        <f>G192*30</f>
        <v>1320</v>
      </c>
      <c r="I192" s="662">
        <f>SUM(I155:I190)</f>
        <v>76</v>
      </c>
      <c r="J192" s="668" t="s">
        <v>554</v>
      </c>
      <c r="K192" s="662" t="s">
        <v>306</v>
      </c>
      <c r="L192" s="670" t="s">
        <v>475</v>
      </c>
      <c r="M192" s="662">
        <f>SUM(M155:M190)</f>
        <v>1244</v>
      </c>
      <c r="N192" s="673">
        <f>SUMIF($AC155:$AC190,"&gt;0",N155:N190)</f>
        <v>0</v>
      </c>
      <c r="O192" s="658"/>
      <c r="P192" s="659"/>
      <c r="Q192" s="659" t="s">
        <v>307</v>
      </c>
      <c r="R192" s="674" t="s">
        <v>476</v>
      </c>
      <c r="S192" s="675" t="s">
        <v>476</v>
      </c>
      <c r="T192" s="674" t="s">
        <v>477</v>
      </c>
      <c r="U192" s="676"/>
      <c r="V192" s="658">
        <f>SUMIF($AC155:$AC174,"&gt;0",V155:V174)</f>
        <v>0</v>
      </c>
      <c r="W192" s="661">
        <f>SUMIF($AC155:$AC174,"&gt;0",W155:W174)</f>
        <v>0</v>
      </c>
      <c r="AC192" s="489">
        <f>SUM(N192:R192)</f>
        <v>0</v>
      </c>
      <c r="AF192" s="490"/>
      <c r="AG192" s="490"/>
      <c r="AH192" s="490"/>
      <c r="AI192" s="490"/>
      <c r="AJ192" s="490"/>
    </row>
    <row r="193" spans="1:30" s="488" customFormat="1" ht="16.5" thickBot="1" x14ac:dyDescent="0.3">
      <c r="A193" s="1272" t="s">
        <v>184</v>
      </c>
      <c r="B193" s="1273"/>
      <c r="C193" s="1273"/>
      <c r="D193" s="1273"/>
      <c r="E193" s="1273"/>
      <c r="F193" s="1273"/>
      <c r="G193" s="663">
        <f>G191+G192</f>
        <v>44</v>
      </c>
      <c r="H193" s="970">
        <f>H191+H192</f>
        <v>1320</v>
      </c>
      <c r="I193" s="662">
        <f>SUM(I156:I191)</f>
        <v>76</v>
      </c>
      <c r="J193" s="668" t="s">
        <v>554</v>
      </c>
      <c r="K193" s="662" t="s">
        <v>306</v>
      </c>
      <c r="L193" s="670" t="s">
        <v>475</v>
      </c>
      <c r="M193" s="662">
        <f>SUM(M156:M191)</f>
        <v>1244</v>
      </c>
      <c r="N193" s="673">
        <f>SUMIF($AC156:$AC191,"&gt;0",N156:N191)</f>
        <v>0</v>
      </c>
      <c r="O193" s="658"/>
      <c r="P193" s="659"/>
      <c r="Q193" s="659" t="s">
        <v>307</v>
      </c>
      <c r="R193" s="674" t="s">
        <v>476</v>
      </c>
      <c r="S193" s="675" t="s">
        <v>476</v>
      </c>
      <c r="T193" s="674" t="s">
        <v>477</v>
      </c>
      <c r="U193" s="653"/>
      <c r="V193" s="268"/>
      <c r="W193" s="268"/>
      <c r="X193" s="294">
        <f>SUM(X155:X170)</f>
        <v>0</v>
      </c>
      <c r="Y193" s="268">
        <f>SUM(Y155:Y170)</f>
        <v>0</v>
      </c>
      <c r="Z193" s="268">
        <f>SUM(Z155:Z170)</f>
        <v>0</v>
      </c>
      <c r="AA193" s="268">
        <f>SUM(AA155:AA170)</f>
        <v>0</v>
      </c>
      <c r="AB193" s="268">
        <f>SUM(AB155:AB170)</f>
        <v>0</v>
      </c>
      <c r="AC193" s="488">
        <f>122+76</f>
        <v>198</v>
      </c>
    </row>
    <row r="194" spans="1:30" s="648" customFormat="1" ht="16.5" thickBot="1" x14ac:dyDescent="0.3">
      <c r="A194" s="1313" t="s">
        <v>546</v>
      </c>
      <c r="B194" s="1314"/>
      <c r="C194" s="1314"/>
      <c r="D194" s="1314"/>
      <c r="E194" s="1314"/>
      <c r="F194" s="1314"/>
      <c r="G194" s="663">
        <f>G151+G191</f>
        <v>6.5</v>
      </c>
      <c r="H194" s="666">
        <f>G194*30</f>
        <v>195</v>
      </c>
      <c r="I194" s="268"/>
      <c r="J194" s="666"/>
      <c r="K194" s="268"/>
      <c r="L194" s="666"/>
      <c r="M194" s="268"/>
      <c r="N194" s="268"/>
      <c r="O194" s="268"/>
      <c r="P194" s="268"/>
      <c r="Q194" s="653"/>
      <c r="R194" s="653"/>
      <c r="S194" s="653"/>
      <c r="T194" s="653"/>
      <c r="U194" s="671"/>
      <c r="V194" s="268"/>
      <c r="W194" s="268"/>
      <c r="X194" s="294"/>
      <c r="Y194" s="268"/>
      <c r="Z194" s="268"/>
      <c r="AA194" s="268"/>
      <c r="AB194" s="268"/>
    </row>
    <row r="195" spans="1:30" ht="36" customHeight="1" thickBot="1" x14ac:dyDescent="0.3">
      <c r="A195" s="1315" t="s">
        <v>217</v>
      </c>
      <c r="B195" s="1316"/>
      <c r="C195" s="1316"/>
      <c r="D195" s="1316"/>
      <c r="E195" s="1316"/>
      <c r="F195" s="1316"/>
      <c r="G195" s="650">
        <f>G152+G192</f>
        <v>58</v>
      </c>
      <c r="H195" s="650">
        <f>H192+H152</f>
        <v>1740</v>
      </c>
      <c r="I195" s="650">
        <f>I192+I152</f>
        <v>96</v>
      </c>
      <c r="J195" s="651" t="s">
        <v>555</v>
      </c>
      <c r="K195" s="651" t="s">
        <v>306</v>
      </c>
      <c r="L195" s="651" t="s">
        <v>556</v>
      </c>
      <c r="M195" s="650">
        <f>M192+M152</f>
        <v>1644</v>
      </c>
      <c r="N195" s="651"/>
      <c r="O195" s="651"/>
      <c r="P195" s="651" t="s">
        <v>306</v>
      </c>
      <c r="Q195" s="651" t="s">
        <v>475</v>
      </c>
      <c r="R195" s="651" t="s">
        <v>476</v>
      </c>
      <c r="S195" s="651" t="s">
        <v>557</v>
      </c>
      <c r="T195" s="651" t="s">
        <v>476</v>
      </c>
      <c r="U195" s="652"/>
      <c r="V195" s="268"/>
      <c r="W195" s="268"/>
      <c r="X195" s="294"/>
      <c r="Y195" s="268"/>
      <c r="Z195" s="268"/>
      <c r="AA195" s="268"/>
      <c r="AB195" s="268"/>
    </row>
    <row r="196" spans="1:30" ht="32.25" thickBot="1" x14ac:dyDescent="0.3">
      <c r="A196" s="1315" t="s">
        <v>185</v>
      </c>
      <c r="B196" s="1316"/>
      <c r="C196" s="1316"/>
      <c r="D196" s="1316"/>
      <c r="E196" s="1316"/>
      <c r="F196" s="1317"/>
      <c r="G196" s="356">
        <f>G193+G153</f>
        <v>64.5</v>
      </c>
      <c r="H196" s="355">
        <f>H193+H153</f>
        <v>1935</v>
      </c>
      <c r="I196" s="355">
        <f>I193+I153</f>
        <v>96</v>
      </c>
      <c r="J196" s="651" t="s">
        <v>555</v>
      </c>
      <c r="K196" s="651" t="s">
        <v>306</v>
      </c>
      <c r="L196" s="651" t="s">
        <v>556</v>
      </c>
      <c r="M196" s="355">
        <f>M193+M153</f>
        <v>1644</v>
      </c>
      <c r="N196" s="268"/>
      <c r="O196" s="268"/>
      <c r="P196" s="651" t="s">
        <v>306</v>
      </c>
      <c r="Q196" s="651" t="s">
        <v>475</v>
      </c>
      <c r="R196" s="651" t="s">
        <v>476</v>
      </c>
      <c r="S196" s="651" t="s">
        <v>557</v>
      </c>
      <c r="T196" s="651" t="s">
        <v>476</v>
      </c>
      <c r="U196" s="268"/>
      <c r="V196" s="268"/>
      <c r="W196" s="268"/>
      <c r="X196" s="294">
        <f>X193+X153</f>
        <v>0</v>
      </c>
      <c r="Y196" s="268">
        <f>Y193+Y153</f>
        <v>0</v>
      </c>
      <c r="Z196" s="268">
        <f>Z193+Z153</f>
        <v>0</v>
      </c>
      <c r="AA196" s="268">
        <f>AA193+AA153</f>
        <v>0</v>
      </c>
      <c r="AB196" s="268">
        <f>AB193+AB153</f>
        <v>0</v>
      </c>
    </row>
    <row r="197" spans="1:30" ht="16.5" thickBot="1" x14ac:dyDescent="0.3">
      <c r="A197" s="1318" t="s">
        <v>547</v>
      </c>
      <c r="B197" s="1318"/>
      <c r="C197" s="1318"/>
      <c r="D197" s="1318"/>
      <c r="E197" s="1318"/>
      <c r="F197" s="1318"/>
      <c r="G197" s="356">
        <f>G113+G194</f>
        <v>60</v>
      </c>
      <c r="H197" s="356">
        <f>H113+H194</f>
        <v>1800</v>
      </c>
      <c r="I197" s="355"/>
      <c r="J197" s="355"/>
      <c r="K197" s="355"/>
      <c r="L197" s="355"/>
      <c r="M197" s="355"/>
      <c r="N197" s="268"/>
      <c r="O197" s="268"/>
      <c r="P197" s="268"/>
      <c r="Q197" s="268"/>
      <c r="R197" s="268"/>
      <c r="S197" s="268"/>
      <c r="T197" s="268"/>
      <c r="U197" s="268"/>
      <c r="V197" s="268"/>
      <c r="W197" s="268"/>
      <c r="X197" s="646"/>
      <c r="Y197" s="646"/>
      <c r="Z197" s="293"/>
      <c r="AA197" s="293"/>
      <c r="AB197" s="293"/>
    </row>
    <row r="198" spans="1:30" ht="32.25" thickBot="1" x14ac:dyDescent="0.3">
      <c r="A198" s="1302" t="s">
        <v>220</v>
      </c>
      <c r="B198" s="1302"/>
      <c r="C198" s="1302"/>
      <c r="D198" s="1302"/>
      <c r="E198" s="1302"/>
      <c r="F198" s="1302"/>
      <c r="G198" s="267">
        <f>G114+G195</f>
        <v>180</v>
      </c>
      <c r="H198" s="267">
        <f>H114+H195</f>
        <v>5400</v>
      </c>
      <c r="I198" s="267">
        <f>I114+I195</f>
        <v>306</v>
      </c>
      <c r="J198" s="649" t="s">
        <v>561</v>
      </c>
      <c r="K198" s="457" t="s">
        <v>311</v>
      </c>
      <c r="L198" s="458" t="s">
        <v>560</v>
      </c>
      <c r="M198" s="267">
        <f>M114+M195</f>
        <v>5094</v>
      </c>
      <c r="N198" s="126" t="s">
        <v>565</v>
      </c>
      <c r="O198" s="457"/>
      <c r="P198" s="457" t="s">
        <v>577</v>
      </c>
      <c r="Q198" s="457" t="s">
        <v>578</v>
      </c>
      <c r="R198" s="457" t="s">
        <v>562</v>
      </c>
      <c r="S198" s="458" t="s">
        <v>563</v>
      </c>
      <c r="T198" s="457" t="s">
        <v>564</v>
      </c>
      <c r="U198" s="267"/>
      <c r="V198" s="268"/>
      <c r="W198" s="268"/>
      <c r="X198" s="646"/>
      <c r="Y198" s="646"/>
      <c r="Z198" s="293"/>
      <c r="AA198" s="293"/>
      <c r="AB198" s="293"/>
    </row>
    <row r="199" spans="1:30" s="104" customFormat="1" ht="16.5" thickBot="1" x14ac:dyDescent="0.3">
      <c r="A199" s="1318" t="s">
        <v>186</v>
      </c>
      <c r="B199" s="1318"/>
      <c r="C199" s="1318"/>
      <c r="D199" s="1318"/>
      <c r="E199" s="1318"/>
      <c r="F199" s="1318"/>
      <c r="G199" s="356">
        <f>G196+G115</f>
        <v>240</v>
      </c>
      <c r="H199" s="356">
        <f>H196+H115</f>
        <v>7200</v>
      </c>
      <c r="I199" s="355"/>
      <c r="J199" s="355"/>
      <c r="K199" s="355"/>
      <c r="L199" s="355"/>
      <c r="M199" s="355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  <c r="Z199" s="647">
        <v>22</v>
      </c>
      <c r="AA199" s="647">
        <v>22</v>
      </c>
      <c r="AB199" s="647">
        <v>22</v>
      </c>
    </row>
    <row r="200" spans="1:30" s="104" customFormat="1" ht="16.5" thickBot="1" x14ac:dyDescent="0.3">
      <c r="A200" s="1319"/>
      <c r="B200" s="1319"/>
      <c r="C200" s="1319"/>
      <c r="D200" s="1319"/>
      <c r="E200" s="1319"/>
      <c r="F200" s="1319"/>
      <c r="G200" s="1319"/>
      <c r="H200" s="1319"/>
      <c r="I200" s="1319"/>
      <c r="J200" s="1319"/>
      <c r="K200" s="1319"/>
      <c r="L200" s="1319"/>
      <c r="M200" s="1319"/>
      <c r="N200" s="268"/>
      <c r="O200" s="268"/>
      <c r="P200" s="268"/>
      <c r="Q200" s="268"/>
      <c r="R200" s="268"/>
      <c r="S200" s="268"/>
      <c r="T200" s="268"/>
      <c r="U200" s="268"/>
      <c r="V200" s="268"/>
      <c r="W200" s="268"/>
      <c r="X200" s="294">
        <f>X199</f>
        <v>0</v>
      </c>
      <c r="Y200" s="268">
        <f>Y199</f>
        <v>0</v>
      </c>
      <c r="Z200" s="268">
        <f>Z199</f>
        <v>22</v>
      </c>
      <c r="AA200" s="268">
        <f>AA199</f>
        <v>22</v>
      </c>
      <c r="AB200" s="268">
        <f>AB199</f>
        <v>22</v>
      </c>
      <c r="AD200" s="104">
        <f>198+18+12+48+18</f>
        <v>294</v>
      </c>
    </row>
    <row r="201" spans="1:30" s="104" customFormat="1" ht="16.5" thickBot="1" x14ac:dyDescent="0.3">
      <c r="A201" s="1336" t="s">
        <v>187</v>
      </c>
      <c r="B201" s="1336"/>
      <c r="C201" s="1336"/>
      <c r="D201" s="1336"/>
      <c r="E201" s="1336"/>
      <c r="F201" s="1336"/>
      <c r="G201" s="1336"/>
      <c r="H201" s="1336"/>
      <c r="I201" s="1336"/>
      <c r="J201" s="1336"/>
      <c r="K201" s="1336"/>
      <c r="L201" s="1336"/>
      <c r="M201" s="1336"/>
      <c r="N201" s="268">
        <v>1</v>
      </c>
      <c r="O201" s="269"/>
      <c r="P201" s="342">
        <v>1</v>
      </c>
      <c r="Q201" s="342">
        <v>2</v>
      </c>
      <c r="R201" s="342">
        <v>3</v>
      </c>
      <c r="S201" s="342">
        <v>1</v>
      </c>
      <c r="T201" s="342">
        <v>1</v>
      </c>
      <c r="U201" s="342"/>
      <c r="V201" s="342"/>
      <c r="W201" s="342"/>
      <c r="AD201" s="104">
        <f>96+210</f>
        <v>306</v>
      </c>
    </row>
    <row r="202" spans="1:30" s="104" customFormat="1" ht="16.5" thickBot="1" x14ac:dyDescent="0.3">
      <c r="A202" s="1336" t="s">
        <v>188</v>
      </c>
      <c r="B202" s="1336"/>
      <c r="C202" s="1336"/>
      <c r="D202" s="1336"/>
      <c r="E202" s="1336"/>
      <c r="F202" s="1336"/>
      <c r="G202" s="1336"/>
      <c r="H202" s="1336"/>
      <c r="I202" s="1336"/>
      <c r="J202" s="1336"/>
      <c r="K202" s="1336"/>
      <c r="L202" s="1336"/>
      <c r="M202" s="1336"/>
      <c r="N202" s="459">
        <v>8</v>
      </c>
      <c r="O202" s="460"/>
      <c r="P202" s="343">
        <v>3</v>
      </c>
      <c r="Q202" s="343">
        <v>4</v>
      </c>
      <c r="R202" s="343">
        <v>2</v>
      </c>
      <c r="S202" s="343">
        <v>6</v>
      </c>
      <c r="T202" s="343">
        <v>4</v>
      </c>
      <c r="U202" s="343"/>
      <c r="V202" s="343"/>
      <c r="W202" s="343"/>
    </row>
    <row r="203" spans="1:30" s="104" customFormat="1" ht="16.5" thickBot="1" x14ac:dyDescent="0.3">
      <c r="A203" s="1336" t="s">
        <v>189</v>
      </c>
      <c r="B203" s="1336"/>
      <c r="C203" s="1336"/>
      <c r="D203" s="1336"/>
      <c r="E203" s="1336"/>
      <c r="F203" s="1336"/>
      <c r="G203" s="1336"/>
      <c r="H203" s="1336"/>
      <c r="I203" s="1336"/>
      <c r="J203" s="1336"/>
      <c r="K203" s="1336"/>
      <c r="L203" s="1336"/>
      <c r="M203" s="1336"/>
      <c r="N203" s="461"/>
      <c r="O203" s="462"/>
      <c r="P203" s="462"/>
      <c r="Q203" s="344"/>
      <c r="R203" s="344"/>
      <c r="S203" s="344"/>
      <c r="T203" s="344"/>
      <c r="U203" s="344"/>
      <c r="V203" s="344"/>
      <c r="W203" s="344"/>
    </row>
    <row r="204" spans="1:30" s="104" customFormat="1" ht="16.5" thickBot="1" x14ac:dyDescent="0.3">
      <c r="A204" s="1337" t="s">
        <v>190</v>
      </c>
      <c r="B204" s="1337"/>
      <c r="C204" s="1337"/>
      <c r="D204" s="1337"/>
      <c r="E204" s="1337"/>
      <c r="F204" s="1337"/>
      <c r="G204" s="1337"/>
      <c r="H204" s="1337"/>
      <c r="I204" s="1337"/>
      <c r="J204" s="1337"/>
      <c r="K204" s="1337"/>
      <c r="L204" s="1337"/>
      <c r="M204" s="1337"/>
      <c r="N204" s="463"/>
      <c r="O204" s="462"/>
      <c r="P204" s="563">
        <v>1</v>
      </c>
      <c r="Q204" s="345">
        <v>1</v>
      </c>
      <c r="R204" s="345"/>
      <c r="S204" s="345"/>
      <c r="T204" s="345">
        <v>1</v>
      </c>
      <c r="U204" s="345"/>
      <c r="V204" s="345"/>
      <c r="W204" s="345"/>
    </row>
    <row r="205" spans="1:30" s="104" customFormat="1" ht="16.5" thickBot="1" x14ac:dyDescent="0.3">
      <c r="A205" s="1346" t="s">
        <v>191</v>
      </c>
      <c r="B205" s="1347"/>
      <c r="C205" s="1347"/>
      <c r="D205" s="1347"/>
      <c r="E205" s="1347"/>
      <c r="F205" s="1347"/>
      <c r="G205" s="1347"/>
      <c r="H205" s="1347"/>
      <c r="I205" s="1347"/>
      <c r="J205" s="1347"/>
      <c r="K205" s="1347"/>
      <c r="L205" s="1347"/>
      <c r="M205" s="1348"/>
      <c r="N205" s="1305" t="s">
        <v>192</v>
      </c>
      <c r="O205" s="1306"/>
      <c r="P205" s="1307"/>
      <c r="Q205" s="1308">
        <f>G115/G199*100</f>
        <v>73.125</v>
      </c>
      <c r="R205" s="1309"/>
      <c r="S205" s="1338" t="s">
        <v>42</v>
      </c>
      <c r="T205" s="1339"/>
      <c r="U205" s="1340"/>
      <c r="V205" s="1308">
        <f>G196/G199*100</f>
        <v>26.875</v>
      </c>
      <c r="W205" s="1309"/>
      <c r="X205" s="112">
        <f>SUM(N205:W205)</f>
        <v>100</v>
      </c>
    </row>
    <row r="206" spans="1:30" s="104" customFormat="1" ht="16.5" thickBot="1" x14ac:dyDescent="0.3">
      <c r="A206" s="357"/>
      <c r="B206" s="357"/>
      <c r="C206" s="357"/>
      <c r="D206" s="357"/>
      <c r="E206" s="357"/>
      <c r="F206" s="357"/>
      <c r="G206" s="357"/>
      <c r="H206" s="357"/>
      <c r="I206" s="357"/>
      <c r="J206" s="357"/>
      <c r="K206" s="357"/>
      <c r="L206" s="357"/>
      <c r="M206" s="357"/>
      <c r="N206" s="358"/>
      <c r="O206" s="358"/>
      <c r="P206" s="358"/>
      <c r="Q206" s="359"/>
      <c r="R206" s="359"/>
      <c r="S206" s="358"/>
      <c r="T206" s="358"/>
      <c r="U206" s="358"/>
      <c r="V206" s="358"/>
      <c r="W206" s="358"/>
    </row>
    <row r="207" spans="1:30" s="104" customFormat="1" ht="47.25" x14ac:dyDescent="0.25">
      <c r="A207" s="610" t="s">
        <v>161</v>
      </c>
      <c r="B207" s="611" t="s">
        <v>533</v>
      </c>
      <c r="C207" s="612"/>
      <c r="D207" s="613"/>
      <c r="E207" s="614"/>
      <c r="F207" s="615"/>
      <c r="G207" s="616">
        <f>SUM(G208:G211)</f>
        <v>18</v>
      </c>
      <c r="H207" s="616">
        <f t="shared" ref="H207:M207" si="13">SUM(H208:H211)</f>
        <v>540</v>
      </c>
      <c r="I207" s="616">
        <f t="shared" si="13"/>
        <v>60</v>
      </c>
      <c r="J207" s="616">
        <f t="shared" si="13"/>
        <v>0</v>
      </c>
      <c r="K207" s="616">
        <f t="shared" si="13"/>
        <v>0</v>
      </c>
      <c r="L207" s="616">
        <f t="shared" si="13"/>
        <v>60</v>
      </c>
      <c r="M207" s="616">
        <f t="shared" si="13"/>
        <v>480</v>
      </c>
      <c r="N207" s="617"/>
      <c r="O207" s="617"/>
      <c r="P207" s="617"/>
      <c r="Q207" s="617"/>
      <c r="R207" s="618"/>
      <c r="S207" s="618"/>
      <c r="T207" s="618"/>
      <c r="U207" s="619"/>
      <c r="V207" s="620"/>
      <c r="W207" s="621"/>
    </row>
    <row r="208" spans="1:30" s="104" customFormat="1" x14ac:dyDescent="0.25">
      <c r="A208" s="622"/>
      <c r="B208" s="601" t="s">
        <v>534</v>
      </c>
      <c r="C208" s="602">
        <v>2</v>
      </c>
      <c r="D208" s="602" t="s">
        <v>161</v>
      </c>
      <c r="E208" s="599"/>
      <c r="F208" s="600"/>
      <c r="G208" s="603">
        <v>7</v>
      </c>
      <c r="H208" s="604">
        <f>G208*30</f>
        <v>210</v>
      </c>
      <c r="I208" s="605">
        <f>J208+K208+L208</f>
        <v>24</v>
      </c>
      <c r="J208" s="604"/>
      <c r="K208" s="604"/>
      <c r="L208" s="604">
        <v>24</v>
      </c>
      <c r="M208" s="606">
        <f>H208-I208</f>
        <v>186</v>
      </c>
      <c r="N208" s="607" t="s">
        <v>535</v>
      </c>
      <c r="O208" s="607" t="s">
        <v>535</v>
      </c>
      <c r="P208" s="607"/>
      <c r="Q208" s="607"/>
      <c r="R208" s="608"/>
      <c r="S208" s="608"/>
      <c r="T208" s="608"/>
      <c r="U208" s="609"/>
      <c r="V208" s="598"/>
      <c r="W208" s="623"/>
    </row>
    <row r="209" spans="1:23" s="104" customFormat="1" x14ac:dyDescent="0.25">
      <c r="A209" s="622"/>
      <c r="B209" s="601" t="s">
        <v>534</v>
      </c>
      <c r="C209" s="602">
        <v>4</v>
      </c>
      <c r="D209" s="602" t="s">
        <v>331</v>
      </c>
      <c r="E209" s="599"/>
      <c r="F209" s="600"/>
      <c r="G209" s="603">
        <v>6</v>
      </c>
      <c r="H209" s="604">
        <f>G209*30</f>
        <v>180</v>
      </c>
      <c r="I209" s="605">
        <f>J209+K209+L209</f>
        <v>24</v>
      </c>
      <c r="J209" s="604"/>
      <c r="K209" s="604"/>
      <c r="L209" s="604">
        <v>24</v>
      </c>
      <c r="M209" s="606">
        <f>H209-I209</f>
        <v>156</v>
      </c>
      <c r="N209" s="607"/>
      <c r="O209" s="607"/>
      <c r="P209" s="607" t="s">
        <v>535</v>
      </c>
      <c r="Q209" s="607" t="s">
        <v>535</v>
      </c>
      <c r="R209" s="608"/>
      <c r="S209" s="608"/>
      <c r="T209" s="608"/>
      <c r="U209" s="609"/>
      <c r="V209" s="598"/>
      <c r="W209" s="623"/>
    </row>
    <row r="210" spans="1:23" s="104" customFormat="1" x14ac:dyDescent="0.25">
      <c r="A210" s="622"/>
      <c r="B210" s="601" t="s">
        <v>534</v>
      </c>
      <c r="C210" s="602">
        <v>5</v>
      </c>
      <c r="D210" s="602"/>
      <c r="E210" s="599"/>
      <c r="F210" s="600"/>
      <c r="G210" s="603">
        <v>5</v>
      </c>
      <c r="H210" s="604">
        <f>G210*30</f>
        <v>150</v>
      </c>
      <c r="I210" s="605">
        <f>J210+K210+L210</f>
        <v>12</v>
      </c>
      <c r="J210" s="604"/>
      <c r="K210" s="604"/>
      <c r="L210" s="604">
        <v>12</v>
      </c>
      <c r="M210" s="606">
        <f>H210-I210</f>
        <v>138</v>
      </c>
      <c r="N210" s="607"/>
      <c r="O210" s="607"/>
      <c r="P210" s="607"/>
      <c r="Q210" s="607"/>
      <c r="R210" s="607" t="s">
        <v>535</v>
      </c>
      <c r="S210" s="607"/>
      <c r="T210" s="608"/>
      <c r="U210" s="609"/>
      <c r="V210" s="598"/>
      <c r="W210" s="623"/>
    </row>
    <row r="211" spans="1:23" s="104" customFormat="1" ht="16.5" thickBot="1" x14ac:dyDescent="0.3">
      <c r="A211" s="624"/>
      <c r="B211" s="625"/>
      <c r="C211" s="626"/>
      <c r="D211" s="626"/>
      <c r="E211" s="627"/>
      <c r="F211" s="628"/>
      <c r="G211" s="629"/>
      <c r="H211" s="630"/>
      <c r="I211" s="631"/>
      <c r="J211" s="630"/>
      <c r="K211" s="630"/>
      <c r="L211" s="630"/>
      <c r="M211" s="632"/>
      <c r="N211" s="633"/>
      <c r="O211" s="633"/>
      <c r="P211" s="633"/>
      <c r="Q211" s="633"/>
      <c r="R211" s="634"/>
      <c r="S211" s="634"/>
      <c r="T211" s="634"/>
      <c r="U211" s="635"/>
      <c r="V211" s="636"/>
      <c r="W211" s="637"/>
    </row>
    <row r="212" spans="1:23" s="104" customFormat="1" x14ac:dyDescent="0.25">
      <c r="A212" s="357"/>
      <c r="B212" s="357"/>
      <c r="C212" s="357"/>
      <c r="D212" s="357"/>
      <c r="E212" s="357"/>
      <c r="F212" s="357"/>
      <c r="G212" s="357"/>
      <c r="H212" s="357"/>
      <c r="I212" s="357"/>
      <c r="J212" s="357"/>
      <c r="K212" s="357"/>
      <c r="L212" s="357"/>
      <c r="M212" s="357"/>
      <c r="N212" s="358"/>
      <c r="O212" s="358"/>
      <c r="P212" s="358"/>
      <c r="Q212" s="359"/>
      <c r="R212" s="359"/>
      <c r="S212" s="358"/>
      <c r="T212" s="358"/>
      <c r="U212" s="358"/>
      <c r="V212" s="358"/>
      <c r="W212" s="358"/>
    </row>
    <row r="213" spans="1:23" s="104" customFormat="1" x14ac:dyDescent="0.25"/>
    <row r="214" spans="1:23" s="104" customFormat="1" x14ac:dyDescent="0.25">
      <c r="B214" s="443"/>
      <c r="C214" s="443"/>
      <c r="D214" s="443"/>
      <c r="E214" s="443"/>
      <c r="F214" s="443"/>
      <c r="G214" s="443"/>
      <c r="H214" s="443"/>
      <c r="I214" s="443"/>
      <c r="J214" s="443"/>
      <c r="K214" s="443"/>
    </row>
    <row r="215" spans="1:23" s="104" customFormat="1" x14ac:dyDescent="0.25">
      <c r="B215" s="443" t="s">
        <v>193</v>
      </c>
      <c r="C215" s="443"/>
      <c r="D215" s="1342"/>
      <c r="E215" s="1342"/>
      <c r="F215" s="1343"/>
      <c r="G215" s="1343"/>
      <c r="H215" s="443"/>
      <c r="I215" s="1344" t="s">
        <v>194</v>
      </c>
      <c r="J215" s="1349"/>
      <c r="K215" s="1349"/>
    </row>
    <row r="216" spans="1:23" s="104" customFormat="1" x14ac:dyDescent="0.25">
      <c r="B216" s="443"/>
      <c r="C216" s="443"/>
      <c r="D216" s="443"/>
      <c r="E216" s="443"/>
      <c r="F216" s="567"/>
      <c r="G216" s="567"/>
      <c r="H216" s="443"/>
      <c r="I216" s="443"/>
      <c r="J216" s="564"/>
      <c r="K216" s="564"/>
    </row>
    <row r="217" spans="1:23" s="104" customFormat="1" x14ac:dyDescent="0.25">
      <c r="B217" s="443" t="s">
        <v>505</v>
      </c>
      <c r="C217" s="443"/>
      <c r="D217" s="565"/>
      <c r="E217" s="565"/>
      <c r="F217" s="566"/>
      <c r="G217" s="566"/>
      <c r="H217" s="443"/>
      <c r="I217" s="1344" t="s">
        <v>506</v>
      </c>
      <c r="J217" s="1344"/>
      <c r="K217" s="1344"/>
    </row>
    <row r="218" spans="1:23" s="104" customFormat="1" x14ac:dyDescent="0.25"/>
    <row r="219" spans="1:23" s="104" customFormat="1" x14ac:dyDescent="0.25">
      <c r="B219" s="443" t="s">
        <v>195</v>
      </c>
      <c r="C219" s="443"/>
      <c r="D219" s="1342"/>
      <c r="E219" s="1342"/>
      <c r="F219" s="1343"/>
      <c r="G219" s="1343"/>
      <c r="H219" s="443"/>
      <c r="I219" s="1344" t="s">
        <v>507</v>
      </c>
      <c r="J219" s="1345"/>
      <c r="K219" s="1345"/>
    </row>
    <row r="220" spans="1:23" s="104" customFormat="1" x14ac:dyDescent="0.25"/>
    <row r="221" spans="1:23" s="104" customFormat="1" x14ac:dyDescent="0.25">
      <c r="B221" s="443" t="s">
        <v>196</v>
      </c>
      <c r="C221" s="443"/>
      <c r="D221" s="1342"/>
      <c r="E221" s="1342"/>
      <c r="F221" s="1343"/>
      <c r="G221" s="1343"/>
      <c r="H221" s="443"/>
      <c r="I221" s="1344" t="s">
        <v>507</v>
      </c>
      <c r="J221" s="1345"/>
      <c r="K221" s="1345"/>
    </row>
    <row r="222" spans="1:23" s="104" customFormat="1" x14ac:dyDescent="0.25">
      <c r="A222" s="351"/>
      <c r="B222" s="360"/>
      <c r="C222" s="1341" t="s">
        <v>117</v>
      </c>
      <c r="D222" s="1341"/>
      <c r="E222" s="1341"/>
      <c r="F222" s="1341"/>
      <c r="G222" s="1341"/>
      <c r="H222" s="1341"/>
      <c r="I222" s="1341"/>
      <c r="J222" s="1341"/>
      <c r="K222" s="1341"/>
      <c r="L222" s="361"/>
      <c r="M222" s="361"/>
    </row>
  </sheetData>
  <mergeCells count="101">
    <mergeCell ref="A1:X1"/>
    <mergeCell ref="A57:A59"/>
    <mergeCell ref="A155:A158"/>
    <mergeCell ref="A101:X101"/>
    <mergeCell ref="A109:X109"/>
    <mergeCell ref="A53:A55"/>
    <mergeCell ref="A49:A50"/>
    <mergeCell ref="A16:A18"/>
    <mergeCell ref="A21:A23"/>
    <mergeCell ref="A28:A30"/>
    <mergeCell ref="A31:A33"/>
    <mergeCell ref="A34:A36"/>
    <mergeCell ref="A39:A41"/>
    <mergeCell ref="N2:W3"/>
    <mergeCell ref="M3:M7"/>
    <mergeCell ref="E4:E7"/>
    <mergeCell ref="F4:F7"/>
    <mergeCell ref="I4:I7"/>
    <mergeCell ref="J4:J7"/>
    <mergeCell ref="K4:K7"/>
    <mergeCell ref="D3:D7"/>
    <mergeCell ref="E3:F3"/>
    <mergeCell ref="H3:H7"/>
    <mergeCell ref="Q4:R4"/>
    <mergeCell ref="C222:K222"/>
    <mergeCell ref="D221:G221"/>
    <mergeCell ref="I221:K221"/>
    <mergeCell ref="A205:M205"/>
    <mergeCell ref="D219:G219"/>
    <mergeCell ref="I219:K219"/>
    <mergeCell ref="I217:K217"/>
    <mergeCell ref="I215:K215"/>
    <mergeCell ref="D215:G215"/>
    <mergeCell ref="A133:A138"/>
    <mergeCell ref="A139:A144"/>
    <mergeCell ref="A145:A150"/>
    <mergeCell ref="V205:W205"/>
    <mergeCell ref="A203:M203"/>
    <mergeCell ref="A204:M204"/>
    <mergeCell ref="A201:M201"/>
    <mergeCell ref="A202:M202"/>
    <mergeCell ref="S205:U205"/>
    <mergeCell ref="S4:T4"/>
    <mergeCell ref="A10:W10"/>
    <mergeCell ref="A113:F113"/>
    <mergeCell ref="A198:F198"/>
    <mergeCell ref="A108:F108"/>
    <mergeCell ref="A106:F106"/>
    <mergeCell ref="N205:P205"/>
    <mergeCell ref="Q205:R205"/>
    <mergeCell ref="A191:F191"/>
    <mergeCell ref="A192:F192"/>
    <mergeCell ref="A194:F194"/>
    <mergeCell ref="A195:F195"/>
    <mergeCell ref="A193:F193"/>
    <mergeCell ref="A196:F196"/>
    <mergeCell ref="A199:F199"/>
    <mergeCell ref="A200:M200"/>
    <mergeCell ref="A197:F197"/>
    <mergeCell ref="A127:A132"/>
    <mergeCell ref="A112:F112"/>
    <mergeCell ref="A115:F115"/>
    <mergeCell ref="A116:W116"/>
    <mergeCell ref="A117:W117"/>
    <mergeCell ref="A114:F114"/>
    <mergeCell ref="A125:A126"/>
    <mergeCell ref="A151:F151"/>
    <mergeCell ref="A119:A124"/>
    <mergeCell ref="I3:L3"/>
    <mergeCell ref="L4:L7"/>
    <mergeCell ref="A2:A7"/>
    <mergeCell ref="B2:B7"/>
    <mergeCell ref="C2:F2"/>
    <mergeCell ref="G2:G7"/>
    <mergeCell ref="H2:M2"/>
    <mergeCell ref="A48:W48"/>
    <mergeCell ref="A100:F100"/>
    <mergeCell ref="A98:F98"/>
    <mergeCell ref="A99:F99"/>
    <mergeCell ref="A45:F45"/>
    <mergeCell ref="A46:F46"/>
    <mergeCell ref="A47:F47"/>
    <mergeCell ref="A64:A66"/>
    <mergeCell ref="A25:A27"/>
    <mergeCell ref="V4:W4"/>
    <mergeCell ref="A107:F107"/>
    <mergeCell ref="N4:P4"/>
    <mergeCell ref="C3:C7"/>
    <mergeCell ref="A9:W9"/>
    <mergeCell ref="N6:W6"/>
    <mergeCell ref="A187:A190"/>
    <mergeCell ref="A179:A182"/>
    <mergeCell ref="A159:A162"/>
    <mergeCell ref="A163:A166"/>
    <mergeCell ref="A167:A170"/>
    <mergeCell ref="A171:A174"/>
    <mergeCell ref="A175:A178"/>
    <mergeCell ref="A183:A186"/>
    <mergeCell ref="A152:F152"/>
    <mergeCell ref="A153:F153"/>
    <mergeCell ref="A154:W154"/>
  </mergeCells>
  <phoneticPr fontId="7" type="noConversion"/>
  <pageMargins left="0.75" right="0.75" top="1" bottom="1" header="0.5" footer="0.5"/>
  <pageSetup paperSize="9" scale="62" orientation="landscape" r:id="rId1"/>
  <headerFooter alignWithMargins="0"/>
  <rowBreaks count="4" manualBreakCount="4">
    <brk id="38" max="27" man="1"/>
    <brk id="100" max="27" man="1"/>
    <brk id="153" max="27" man="1"/>
    <brk id="193" max="2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1"/>
  <sheetViews>
    <sheetView view="pageBreakPreview" topLeftCell="A59" zoomScale="85" zoomScaleNormal="85" zoomScaleSheetLayoutView="85" workbookViewId="0">
      <selection activeCell="A10" sqref="A10:IV10"/>
    </sheetView>
  </sheetViews>
  <sheetFormatPr defaultRowHeight="15" x14ac:dyDescent="0.25"/>
  <cols>
    <col min="1" max="1" width="9.140625" style="572"/>
    <col min="2" max="2" width="34.5703125" style="572" customWidth="1"/>
    <col min="3" max="16" width="9.140625" style="572"/>
    <col min="17" max="17" width="9.5703125" style="572" customWidth="1"/>
    <col min="18" max="16384" width="9.140625" style="572"/>
  </cols>
  <sheetData>
    <row r="1" spans="1:17" ht="18.75" x14ac:dyDescent="0.3">
      <c r="A1" s="46"/>
      <c r="B1" s="1385" t="s">
        <v>508</v>
      </c>
      <c r="C1" s="1385"/>
      <c r="D1" s="1385"/>
      <c r="E1" s="1385"/>
      <c r="F1" s="1385"/>
      <c r="G1" s="1385"/>
      <c r="H1" s="1385"/>
      <c r="I1" s="1385"/>
      <c r="J1" s="1385"/>
      <c r="K1" s="1385"/>
      <c r="L1" s="1385"/>
      <c r="M1" s="1385"/>
      <c r="N1" s="9"/>
    </row>
    <row r="2" spans="1:17" x14ac:dyDescent="0.25">
      <c r="A2" s="46"/>
      <c r="B2" s="1" t="s">
        <v>50</v>
      </c>
      <c r="C2" s="1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7" ht="15" customHeight="1" x14ac:dyDescent="0.25">
      <c r="A3" s="46"/>
      <c r="B3" s="1386" t="s">
        <v>0</v>
      </c>
      <c r="C3" s="1389" t="s">
        <v>74</v>
      </c>
      <c r="D3" s="1392" t="s">
        <v>75</v>
      </c>
      <c r="E3" s="1393" t="s">
        <v>2</v>
      </c>
      <c r="F3" s="1393"/>
      <c r="G3" s="1393"/>
      <c r="H3" s="1393"/>
      <c r="I3" s="1393"/>
      <c r="J3" s="1394"/>
      <c r="K3" s="1392" t="s">
        <v>397</v>
      </c>
      <c r="L3" s="1392" t="s">
        <v>398</v>
      </c>
      <c r="M3" s="1392" t="s">
        <v>5</v>
      </c>
      <c r="N3" s="9"/>
    </row>
    <row r="4" spans="1:17" x14ac:dyDescent="0.25">
      <c r="A4" s="46"/>
      <c r="B4" s="1387"/>
      <c r="C4" s="1390"/>
      <c r="D4" s="1392"/>
      <c r="E4" s="1392" t="s">
        <v>6</v>
      </c>
      <c r="F4" s="1395" t="s">
        <v>7</v>
      </c>
      <c r="G4" s="1395"/>
      <c r="H4" s="1395"/>
      <c r="I4" s="1395"/>
      <c r="J4" s="1392" t="s">
        <v>8</v>
      </c>
      <c r="K4" s="1392"/>
      <c r="L4" s="1392"/>
      <c r="M4" s="1392"/>
      <c r="N4" s="9"/>
    </row>
    <row r="5" spans="1:17" x14ac:dyDescent="0.25">
      <c r="A5" s="46"/>
      <c r="B5" s="1387"/>
      <c r="C5" s="1390"/>
      <c r="D5" s="1392"/>
      <c r="E5" s="1394"/>
      <c r="F5" s="1392" t="s">
        <v>9</v>
      </c>
      <c r="G5" s="1393" t="s">
        <v>10</v>
      </c>
      <c r="H5" s="1394"/>
      <c r="I5" s="1394"/>
      <c r="J5" s="1394"/>
      <c r="K5" s="1392"/>
      <c r="L5" s="1392"/>
      <c r="M5" s="1392"/>
      <c r="N5" s="9"/>
    </row>
    <row r="6" spans="1:17" x14ac:dyDescent="0.25">
      <c r="A6" s="46"/>
      <c r="B6" s="1387"/>
      <c r="C6" s="1390"/>
      <c r="D6" s="1392"/>
      <c r="E6" s="1394"/>
      <c r="F6" s="1397"/>
      <c r="G6" s="1392" t="s">
        <v>11</v>
      </c>
      <c r="H6" s="1392" t="s">
        <v>12</v>
      </c>
      <c r="I6" s="1392" t="s">
        <v>13</v>
      </c>
      <c r="J6" s="1394"/>
      <c r="K6" s="1392"/>
      <c r="L6" s="1392"/>
      <c r="M6" s="1392"/>
      <c r="N6" s="9"/>
    </row>
    <row r="7" spans="1:17" x14ac:dyDescent="0.25">
      <c r="A7" s="46"/>
      <c r="B7" s="1387"/>
      <c r="C7" s="1390"/>
      <c r="D7" s="1392"/>
      <c r="E7" s="1394"/>
      <c r="F7" s="1397"/>
      <c r="G7" s="1392"/>
      <c r="H7" s="1392"/>
      <c r="I7" s="1392"/>
      <c r="J7" s="1394"/>
      <c r="K7" s="1392"/>
      <c r="L7" s="1392"/>
      <c r="M7" s="1392"/>
      <c r="N7" s="9"/>
    </row>
    <row r="8" spans="1:17" x14ac:dyDescent="0.25">
      <c r="A8" s="46"/>
      <c r="B8" s="1387"/>
      <c r="C8" s="1390"/>
      <c r="D8" s="1392"/>
      <c r="E8" s="1394"/>
      <c r="F8" s="1397"/>
      <c r="G8" s="1392"/>
      <c r="H8" s="1392"/>
      <c r="I8" s="1392"/>
      <c r="J8" s="1394"/>
      <c r="K8" s="1392"/>
      <c r="L8" s="1392"/>
      <c r="M8" s="1392"/>
      <c r="N8" s="9"/>
    </row>
    <row r="9" spans="1:17" x14ac:dyDescent="0.25">
      <c r="A9" s="46"/>
      <c r="B9" s="1388"/>
      <c r="C9" s="1391"/>
      <c r="D9" s="1392"/>
      <c r="E9" s="1394"/>
      <c r="F9" s="1397"/>
      <c r="G9" s="1392"/>
      <c r="H9" s="1392"/>
      <c r="I9" s="1392"/>
      <c r="J9" s="1394"/>
      <c r="K9" s="1392"/>
      <c r="L9" s="1392"/>
      <c r="M9" s="1392"/>
      <c r="N9" s="9"/>
      <c r="P9" s="573"/>
      <c r="Q9" s="573"/>
    </row>
    <row r="10" spans="1:17" hidden="1" x14ac:dyDescent="0.25">
      <c r="A10" s="46" t="s">
        <v>31</v>
      </c>
      <c r="H10" s="8"/>
      <c r="I10" s="8"/>
      <c r="J10" s="8"/>
      <c r="K10" s="7"/>
      <c r="L10" s="8"/>
      <c r="M10" s="7"/>
      <c r="N10" s="9"/>
      <c r="P10" s="573"/>
      <c r="Q10" s="576"/>
    </row>
    <row r="11" spans="1:17" x14ac:dyDescent="0.25">
      <c r="A11" s="46"/>
      <c r="B11" s="569" t="s">
        <v>221</v>
      </c>
      <c r="C11" s="303">
        <v>16</v>
      </c>
      <c r="D11" s="303"/>
      <c r="E11" s="8">
        <f>D11*30</f>
        <v>0</v>
      </c>
      <c r="F11" s="8">
        <f t="shared" ref="F11:F25" si="0">G11+H11+I11</f>
        <v>0</v>
      </c>
      <c r="G11" s="8"/>
      <c r="H11" s="8"/>
      <c r="I11" s="8">
        <v>0</v>
      </c>
      <c r="J11" s="8">
        <f t="shared" ref="J11:J25" si="1">E11-F11</f>
        <v>0</v>
      </c>
      <c r="K11" s="7"/>
      <c r="L11" s="8"/>
      <c r="M11" s="7"/>
      <c r="N11" s="9"/>
      <c r="O11" s="577"/>
      <c r="P11" s="577"/>
      <c r="Q11" s="577"/>
    </row>
    <row r="12" spans="1:17" x14ac:dyDescent="0.25">
      <c r="A12" s="46" t="s">
        <v>14</v>
      </c>
      <c r="B12" s="47" t="s">
        <v>370</v>
      </c>
      <c r="C12" s="18">
        <v>0.5</v>
      </c>
      <c r="D12" s="7">
        <v>5</v>
      </c>
      <c r="E12" s="8">
        <f t="shared" ref="E12:E25" si="2">D12*30</f>
        <v>150</v>
      </c>
      <c r="F12" s="8">
        <f t="shared" si="0"/>
        <v>8</v>
      </c>
      <c r="G12" s="8">
        <v>8</v>
      </c>
      <c r="H12" s="8"/>
      <c r="I12" s="8">
        <v>0</v>
      </c>
      <c r="J12" s="8">
        <f t="shared" si="1"/>
        <v>142</v>
      </c>
      <c r="K12" s="7">
        <v>4</v>
      </c>
      <c r="L12" s="8">
        <v>4</v>
      </c>
      <c r="M12" s="7" t="s">
        <v>18</v>
      </c>
      <c r="N12" s="9"/>
      <c r="O12" s="577" t="s">
        <v>309</v>
      </c>
      <c r="P12" s="577"/>
      <c r="Q12" s="577" t="s">
        <v>309</v>
      </c>
    </row>
    <row r="13" spans="1:17" x14ac:dyDescent="0.25">
      <c r="A13" s="1396"/>
      <c r="B13" s="47" t="s">
        <v>76</v>
      </c>
      <c r="C13" s="18">
        <v>3</v>
      </c>
      <c r="D13" s="7"/>
      <c r="E13" s="8"/>
      <c r="F13" s="8"/>
      <c r="G13" s="8"/>
      <c r="H13" s="8"/>
      <c r="I13" s="8"/>
      <c r="J13" s="8"/>
      <c r="K13" s="7"/>
      <c r="L13" s="8"/>
      <c r="M13" s="7"/>
      <c r="N13" s="9"/>
      <c r="O13" s="577"/>
      <c r="P13" s="577"/>
      <c r="Q13" s="577"/>
    </row>
    <row r="14" spans="1:17" x14ac:dyDescent="0.25">
      <c r="A14" s="1396"/>
      <c r="B14" s="47" t="s">
        <v>80</v>
      </c>
      <c r="C14" s="18">
        <v>2</v>
      </c>
      <c r="D14" s="7">
        <v>2</v>
      </c>
      <c r="E14" s="8">
        <f t="shared" si="2"/>
        <v>60</v>
      </c>
      <c r="F14" s="8">
        <f t="shared" si="0"/>
        <v>4</v>
      </c>
      <c r="G14" s="8">
        <v>4</v>
      </c>
      <c r="H14" s="8"/>
      <c r="I14" s="8">
        <v>0</v>
      </c>
      <c r="J14" s="8">
        <f t="shared" si="1"/>
        <v>56</v>
      </c>
      <c r="K14" s="7">
        <v>4</v>
      </c>
      <c r="L14" s="8"/>
      <c r="M14" s="7" t="s">
        <v>16</v>
      </c>
      <c r="N14" s="9"/>
      <c r="O14" s="577" t="s">
        <v>306</v>
      </c>
      <c r="P14" s="577"/>
      <c r="Q14" s="577" t="s">
        <v>306</v>
      </c>
    </row>
    <row r="15" spans="1:17" x14ac:dyDescent="0.25">
      <c r="A15" s="570"/>
      <c r="B15" s="47" t="s">
        <v>19</v>
      </c>
      <c r="C15" s="18">
        <v>3</v>
      </c>
      <c r="D15" s="7">
        <v>3</v>
      </c>
      <c r="E15" s="8">
        <f t="shared" si="2"/>
        <v>90</v>
      </c>
      <c r="F15" s="8">
        <f t="shared" si="0"/>
        <v>16</v>
      </c>
      <c r="G15" s="8">
        <v>12</v>
      </c>
      <c r="H15" s="8"/>
      <c r="I15" s="8">
        <v>4</v>
      </c>
      <c r="J15" s="8">
        <f t="shared" si="1"/>
        <v>74</v>
      </c>
      <c r="K15" s="7">
        <v>8</v>
      </c>
      <c r="L15" s="8">
        <v>8</v>
      </c>
      <c r="M15" s="7" t="s">
        <v>16</v>
      </c>
      <c r="N15" s="9"/>
      <c r="O15" s="577" t="s">
        <v>311</v>
      </c>
      <c r="P15" s="577" t="s">
        <v>310</v>
      </c>
      <c r="Q15" s="577" t="s">
        <v>358</v>
      </c>
    </row>
    <row r="16" spans="1:17" hidden="1" x14ac:dyDescent="0.25">
      <c r="A16" s="46" t="s">
        <v>14</v>
      </c>
      <c r="B16" s="47"/>
      <c r="C16" s="18"/>
      <c r="D16" s="7"/>
      <c r="E16" s="8">
        <f t="shared" si="2"/>
        <v>0</v>
      </c>
      <c r="F16" s="8">
        <f t="shared" si="0"/>
        <v>0</v>
      </c>
      <c r="G16" s="8"/>
      <c r="H16" s="8"/>
      <c r="I16" s="8">
        <v>0</v>
      </c>
      <c r="J16" s="8">
        <f t="shared" si="1"/>
        <v>0</v>
      </c>
      <c r="K16" s="7"/>
      <c r="L16" s="8"/>
      <c r="M16" s="7"/>
      <c r="N16" s="9"/>
      <c r="O16" s="577"/>
      <c r="P16" s="577"/>
      <c r="Q16" s="577"/>
    </row>
    <row r="17" spans="1:17" x14ac:dyDescent="0.25">
      <c r="A17" s="46" t="s">
        <v>14</v>
      </c>
      <c r="B17" s="47" t="s">
        <v>21</v>
      </c>
      <c r="C17" s="18">
        <v>3</v>
      </c>
      <c r="D17" s="7">
        <v>3</v>
      </c>
      <c r="E17" s="8">
        <f t="shared" si="2"/>
        <v>90</v>
      </c>
      <c r="F17" s="8">
        <f t="shared" si="0"/>
        <v>12</v>
      </c>
      <c r="G17" s="8">
        <v>4</v>
      </c>
      <c r="H17" s="8">
        <v>8</v>
      </c>
      <c r="I17" s="8">
        <v>0</v>
      </c>
      <c r="J17" s="8">
        <f t="shared" si="1"/>
        <v>78</v>
      </c>
      <c r="K17" s="7">
        <v>8</v>
      </c>
      <c r="L17" s="8">
        <v>4</v>
      </c>
      <c r="M17" s="7" t="s">
        <v>16</v>
      </c>
      <c r="N17" s="9"/>
      <c r="O17" s="577" t="s">
        <v>306</v>
      </c>
      <c r="P17" s="577" t="s">
        <v>309</v>
      </c>
      <c r="Q17" s="577" t="s">
        <v>311</v>
      </c>
    </row>
    <row r="18" spans="1:17" hidden="1" x14ac:dyDescent="0.25">
      <c r="A18" s="46" t="s">
        <v>14</v>
      </c>
      <c r="B18" s="47"/>
      <c r="C18" s="18"/>
      <c r="D18" s="7"/>
      <c r="E18" s="8">
        <f t="shared" si="2"/>
        <v>0</v>
      </c>
      <c r="F18" s="8">
        <f t="shared" si="0"/>
        <v>0</v>
      </c>
      <c r="G18" s="8"/>
      <c r="H18" s="8"/>
      <c r="I18" s="8">
        <v>0</v>
      </c>
      <c r="J18" s="8">
        <f t="shared" si="1"/>
        <v>0</v>
      </c>
      <c r="K18" s="7"/>
      <c r="L18" s="8"/>
      <c r="M18" s="7"/>
      <c r="N18" s="9"/>
      <c r="O18" s="577"/>
      <c r="P18" s="577"/>
      <c r="Q18" s="577"/>
    </row>
    <row r="19" spans="1:17" x14ac:dyDescent="0.25">
      <c r="A19" s="46" t="s">
        <v>14</v>
      </c>
      <c r="B19" s="47" t="s">
        <v>30</v>
      </c>
      <c r="C19" s="18">
        <v>4</v>
      </c>
      <c r="D19" s="7">
        <v>2</v>
      </c>
      <c r="E19" s="8">
        <f t="shared" si="2"/>
        <v>60</v>
      </c>
      <c r="F19" s="8">
        <f t="shared" si="0"/>
        <v>4</v>
      </c>
      <c r="G19" s="8">
        <v>4</v>
      </c>
      <c r="H19" s="8"/>
      <c r="I19" s="8">
        <v>0</v>
      </c>
      <c r="J19" s="8">
        <f t="shared" si="1"/>
        <v>56</v>
      </c>
      <c r="K19" s="7">
        <v>4</v>
      </c>
      <c r="L19" s="8"/>
      <c r="M19" s="7" t="s">
        <v>16</v>
      </c>
      <c r="N19" s="9"/>
      <c r="O19" s="577" t="s">
        <v>306</v>
      </c>
      <c r="P19" s="577"/>
      <c r="Q19" s="577" t="s">
        <v>306</v>
      </c>
    </row>
    <row r="20" spans="1:17" x14ac:dyDescent="0.25">
      <c r="A20" s="46" t="s">
        <v>14</v>
      </c>
      <c r="B20" s="47" t="s">
        <v>510</v>
      </c>
      <c r="C20" s="18"/>
      <c r="D20" s="7">
        <v>1</v>
      </c>
      <c r="E20" s="8">
        <f t="shared" si="2"/>
        <v>30</v>
      </c>
      <c r="F20" s="8">
        <f t="shared" si="0"/>
        <v>4</v>
      </c>
      <c r="G20" s="8">
        <v>4</v>
      </c>
      <c r="H20" s="8"/>
      <c r="I20" s="8">
        <v>0</v>
      </c>
      <c r="J20" s="8">
        <f t="shared" si="1"/>
        <v>26</v>
      </c>
      <c r="K20" s="7">
        <v>4</v>
      </c>
      <c r="L20" s="8"/>
      <c r="M20" s="7" t="s">
        <v>16</v>
      </c>
      <c r="N20" s="9"/>
      <c r="O20" s="577" t="s">
        <v>306</v>
      </c>
      <c r="P20" s="577"/>
      <c r="Q20" s="577" t="s">
        <v>306</v>
      </c>
    </row>
    <row r="21" spans="1:17" hidden="1" x14ac:dyDescent="0.25">
      <c r="A21" s="46" t="s">
        <v>14</v>
      </c>
      <c r="B21" s="47"/>
      <c r="C21" s="18"/>
      <c r="D21" s="7"/>
      <c r="E21" s="8">
        <f t="shared" si="2"/>
        <v>0</v>
      </c>
      <c r="F21" s="8">
        <f t="shared" si="0"/>
        <v>0</v>
      </c>
      <c r="G21" s="8"/>
      <c r="H21" s="8"/>
      <c r="I21" s="8">
        <v>0</v>
      </c>
      <c r="J21" s="8">
        <f t="shared" si="1"/>
        <v>0</v>
      </c>
      <c r="K21" s="7"/>
      <c r="L21" s="8"/>
      <c r="M21" s="7"/>
      <c r="N21" s="9"/>
      <c r="O21" s="577"/>
      <c r="P21" s="577"/>
      <c r="Q21" s="577"/>
    </row>
    <row r="22" spans="1:17" x14ac:dyDescent="0.25">
      <c r="A22" s="46" t="s">
        <v>14</v>
      </c>
      <c r="B22" s="47" t="s">
        <v>20</v>
      </c>
      <c r="C22" s="18">
        <v>3</v>
      </c>
      <c r="D22" s="7">
        <v>3</v>
      </c>
      <c r="E22" s="8">
        <f t="shared" si="2"/>
        <v>90</v>
      </c>
      <c r="F22" s="8">
        <f t="shared" si="0"/>
        <v>6</v>
      </c>
      <c r="G22" s="8">
        <v>4</v>
      </c>
      <c r="H22" s="8">
        <v>2</v>
      </c>
      <c r="I22" s="8">
        <v>0</v>
      </c>
      <c r="J22" s="8">
        <f t="shared" si="1"/>
        <v>84</v>
      </c>
      <c r="K22" s="7">
        <v>4</v>
      </c>
      <c r="L22" s="8">
        <v>2</v>
      </c>
      <c r="M22" s="7" t="s">
        <v>16</v>
      </c>
      <c r="N22" s="9"/>
      <c r="O22" s="577" t="s">
        <v>306</v>
      </c>
      <c r="P22" s="577" t="s">
        <v>312</v>
      </c>
      <c r="Q22" s="577" t="s">
        <v>324</v>
      </c>
    </row>
    <row r="23" spans="1:17" x14ac:dyDescent="0.25">
      <c r="A23" s="46" t="s">
        <v>14</v>
      </c>
      <c r="B23" s="47" t="s">
        <v>62</v>
      </c>
      <c r="C23" s="27">
        <v>1</v>
      </c>
      <c r="D23" s="27">
        <v>5</v>
      </c>
      <c r="E23" s="8">
        <f t="shared" si="2"/>
        <v>150</v>
      </c>
      <c r="F23" s="8">
        <f t="shared" si="0"/>
        <v>12</v>
      </c>
      <c r="G23" s="8">
        <v>6</v>
      </c>
      <c r="H23" s="8">
        <v>6</v>
      </c>
      <c r="I23" s="8">
        <v>0</v>
      </c>
      <c r="J23" s="8">
        <f t="shared" si="1"/>
        <v>138</v>
      </c>
      <c r="K23" s="7">
        <v>6</v>
      </c>
      <c r="L23" s="8">
        <v>6</v>
      </c>
      <c r="M23" s="7" t="s">
        <v>29</v>
      </c>
      <c r="N23" s="9"/>
      <c r="O23" s="577" t="s">
        <v>315</v>
      </c>
      <c r="P23" s="577" t="s">
        <v>310</v>
      </c>
      <c r="Q23" s="577" t="s">
        <v>325</v>
      </c>
    </row>
    <row r="24" spans="1:17" hidden="1" x14ac:dyDescent="0.25">
      <c r="A24" s="46" t="s">
        <v>14</v>
      </c>
      <c r="B24" s="47"/>
      <c r="C24" s="18"/>
      <c r="D24" s="7"/>
      <c r="E24" s="8">
        <f t="shared" si="2"/>
        <v>0</v>
      </c>
      <c r="F24" s="8">
        <f t="shared" si="0"/>
        <v>0</v>
      </c>
      <c r="G24" s="8"/>
      <c r="H24" s="8"/>
      <c r="I24" s="8">
        <v>0</v>
      </c>
      <c r="J24" s="8">
        <f t="shared" si="1"/>
        <v>0</v>
      </c>
      <c r="K24" s="7"/>
      <c r="L24" s="8"/>
      <c r="M24" s="7"/>
      <c r="N24" s="9"/>
      <c r="O24" s="577"/>
      <c r="P24" s="577"/>
      <c r="Q24" s="577"/>
    </row>
    <row r="25" spans="1:17" ht="15.75" thickBot="1" x14ac:dyDescent="0.3">
      <c r="A25" s="46" t="s">
        <v>14</v>
      </c>
      <c r="B25" s="47" t="s">
        <v>44</v>
      </c>
      <c r="C25" s="310"/>
      <c r="D25" s="7">
        <v>6</v>
      </c>
      <c r="E25" s="8">
        <f t="shared" si="2"/>
        <v>180</v>
      </c>
      <c r="F25" s="8">
        <f t="shared" si="0"/>
        <v>8</v>
      </c>
      <c r="G25" s="8">
        <v>6</v>
      </c>
      <c r="H25" s="8"/>
      <c r="I25" s="8">
        <v>2</v>
      </c>
      <c r="J25" s="8">
        <f t="shared" si="1"/>
        <v>172</v>
      </c>
      <c r="K25" s="7">
        <v>4</v>
      </c>
      <c r="L25" s="8">
        <v>4</v>
      </c>
      <c r="M25" s="7" t="s">
        <v>16</v>
      </c>
      <c r="N25" s="9"/>
      <c r="O25" s="577" t="s">
        <v>324</v>
      </c>
      <c r="P25" s="577" t="s">
        <v>312</v>
      </c>
      <c r="Q25" s="577" t="s">
        <v>309</v>
      </c>
    </row>
    <row r="26" spans="1:17" ht="15.75" thickBot="1" x14ac:dyDescent="0.3">
      <c r="A26" s="24"/>
      <c r="B26" s="14" t="s">
        <v>23</v>
      </c>
      <c r="C26" s="12">
        <f>SUM(C10:C25)</f>
        <v>35.5</v>
      </c>
      <c r="D26" s="13">
        <f>SUM(D10:D25)</f>
        <v>30</v>
      </c>
      <c r="E26" s="13">
        <f>SUM(E10:E25)</f>
        <v>900</v>
      </c>
      <c r="F26" s="13">
        <f>SUM(F10:F25)</f>
        <v>74</v>
      </c>
      <c r="G26" s="13">
        <f>SUM(G10:G25)</f>
        <v>52</v>
      </c>
      <c r="H26" s="15"/>
      <c r="I26" s="15"/>
      <c r="J26" s="15"/>
      <c r="K26" s="15"/>
      <c r="L26" s="15"/>
      <c r="M26" s="25"/>
      <c r="N26" s="9"/>
    </row>
    <row r="27" spans="1:17" x14ac:dyDescent="0.25">
      <c r="A27" s="46"/>
      <c r="B27" s="2"/>
      <c r="C27" s="2"/>
      <c r="D27" s="3"/>
      <c r="E27" s="3"/>
      <c r="F27" s="3"/>
      <c r="G27" s="3"/>
      <c r="H27" s="3"/>
      <c r="I27" s="3"/>
      <c r="J27" s="3"/>
      <c r="K27" s="3" t="s">
        <v>519</v>
      </c>
      <c r="L27" s="3" t="s">
        <v>520</v>
      </c>
      <c r="M27" s="9"/>
      <c r="N27" s="9"/>
    </row>
    <row r="28" spans="1:17" hidden="1" x14ac:dyDescent="0.25">
      <c r="A28" s="46"/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</row>
    <row r="29" spans="1:17" hidden="1" x14ac:dyDescent="0.25">
      <c r="A29" s="46"/>
      <c r="B29" s="2"/>
      <c r="C29" s="2"/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</row>
    <row r="30" spans="1:17" x14ac:dyDescent="0.25">
      <c r="A30" s="46"/>
      <c r="B30" s="1" t="s">
        <v>24</v>
      </c>
      <c r="C30" s="1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7" ht="15" customHeight="1" x14ac:dyDescent="0.25">
      <c r="A31" s="46"/>
      <c r="B31" s="1386" t="s">
        <v>0</v>
      </c>
      <c r="C31" s="1389" t="s">
        <v>74</v>
      </c>
      <c r="D31" s="1392" t="s">
        <v>75</v>
      </c>
      <c r="E31" s="1393" t="s">
        <v>2</v>
      </c>
      <c r="F31" s="1393"/>
      <c r="G31" s="1393"/>
      <c r="H31" s="1393"/>
      <c r="I31" s="1393"/>
      <c r="J31" s="1394"/>
      <c r="K31" s="1392" t="s">
        <v>397</v>
      </c>
      <c r="L31" s="1392" t="s">
        <v>398</v>
      </c>
      <c r="M31" s="1392" t="s">
        <v>5</v>
      </c>
      <c r="N31" s="9"/>
    </row>
    <row r="32" spans="1:17" x14ac:dyDescent="0.25">
      <c r="A32" s="46"/>
      <c r="B32" s="1387"/>
      <c r="C32" s="1390"/>
      <c r="D32" s="1392"/>
      <c r="E32" s="1392" t="s">
        <v>6</v>
      </c>
      <c r="F32" s="1395" t="s">
        <v>7</v>
      </c>
      <c r="G32" s="1395"/>
      <c r="H32" s="1395"/>
      <c r="I32" s="1395"/>
      <c r="J32" s="1392" t="s">
        <v>8</v>
      </c>
      <c r="K32" s="1392"/>
      <c r="L32" s="1392"/>
      <c r="M32" s="1392"/>
      <c r="N32" s="9"/>
    </row>
    <row r="33" spans="1:17" x14ac:dyDescent="0.25">
      <c r="A33" s="46"/>
      <c r="B33" s="1387"/>
      <c r="C33" s="1390"/>
      <c r="D33" s="1392"/>
      <c r="E33" s="1394"/>
      <c r="F33" s="1392" t="s">
        <v>9</v>
      </c>
      <c r="G33" s="1393" t="s">
        <v>10</v>
      </c>
      <c r="H33" s="1394"/>
      <c r="I33" s="1394"/>
      <c r="J33" s="1394"/>
      <c r="K33" s="1392"/>
      <c r="L33" s="1392"/>
      <c r="M33" s="1392"/>
      <c r="N33" s="9"/>
    </row>
    <row r="34" spans="1:17" x14ac:dyDescent="0.25">
      <c r="A34" s="46"/>
      <c r="B34" s="1387"/>
      <c r="C34" s="1390"/>
      <c r="D34" s="1392"/>
      <c r="E34" s="1394"/>
      <c r="F34" s="1397"/>
      <c r="G34" s="1392" t="s">
        <v>11</v>
      </c>
      <c r="H34" s="1392" t="s">
        <v>12</v>
      </c>
      <c r="I34" s="1392" t="s">
        <v>13</v>
      </c>
      <c r="J34" s="1394"/>
      <c r="K34" s="1392"/>
      <c r="L34" s="1392"/>
      <c r="M34" s="1392"/>
      <c r="N34" s="9"/>
      <c r="Q34" s="573"/>
    </row>
    <row r="35" spans="1:17" x14ac:dyDescent="0.25">
      <c r="A35" s="46"/>
      <c r="B35" s="1387"/>
      <c r="C35" s="1390"/>
      <c r="D35" s="1392"/>
      <c r="E35" s="1394"/>
      <c r="F35" s="1397"/>
      <c r="G35" s="1392"/>
      <c r="H35" s="1392"/>
      <c r="I35" s="1392"/>
      <c r="J35" s="1394"/>
      <c r="K35" s="1392"/>
      <c r="L35" s="1392"/>
      <c r="M35" s="1392"/>
      <c r="N35" s="9"/>
      <c r="Q35" s="573"/>
    </row>
    <row r="36" spans="1:17" x14ac:dyDescent="0.25">
      <c r="A36" s="46"/>
      <c r="B36" s="1387"/>
      <c r="C36" s="1390"/>
      <c r="D36" s="1392"/>
      <c r="E36" s="1394"/>
      <c r="F36" s="1397"/>
      <c r="G36" s="1392"/>
      <c r="H36" s="1392"/>
      <c r="I36" s="1392"/>
      <c r="J36" s="1394"/>
      <c r="K36" s="1392"/>
      <c r="L36" s="1392"/>
      <c r="M36" s="1392"/>
      <c r="N36" s="9"/>
      <c r="Q36" s="573"/>
    </row>
    <row r="37" spans="1:17" x14ac:dyDescent="0.25">
      <c r="A37" s="46"/>
      <c r="B37" s="1388"/>
      <c r="C37" s="1391"/>
      <c r="D37" s="1392"/>
      <c r="E37" s="1394"/>
      <c r="F37" s="1397"/>
      <c r="G37" s="1392"/>
      <c r="H37" s="1392"/>
      <c r="I37" s="1392"/>
      <c r="J37" s="1394"/>
      <c r="K37" s="1392"/>
      <c r="L37" s="1392"/>
      <c r="M37" s="1392"/>
      <c r="N37" s="9"/>
      <c r="Q37" s="573"/>
    </row>
    <row r="38" spans="1:17" hidden="1" x14ac:dyDescent="0.25">
      <c r="A38" s="46" t="s">
        <v>31</v>
      </c>
      <c r="B38" s="47"/>
      <c r="C38" s="303"/>
      <c r="D38" s="303"/>
      <c r="E38" s="8">
        <f t="shared" ref="E38:E49" si="3">D38*30</f>
        <v>0</v>
      </c>
      <c r="F38" s="8"/>
      <c r="G38" s="8">
        <f>E38+F38</f>
        <v>0</v>
      </c>
      <c r="H38" s="8"/>
      <c r="I38" s="8"/>
      <c r="J38" s="8"/>
      <c r="K38" s="7"/>
      <c r="L38" s="8"/>
      <c r="M38" s="7"/>
      <c r="N38" s="9"/>
      <c r="Q38" s="576"/>
    </row>
    <row r="39" spans="1:17" x14ac:dyDescent="0.25">
      <c r="A39" s="46" t="s">
        <v>14</v>
      </c>
      <c r="B39" s="569" t="s">
        <v>54</v>
      </c>
      <c r="C39" s="18">
        <v>1</v>
      </c>
      <c r="D39" s="7">
        <v>5</v>
      </c>
      <c r="E39" s="8">
        <f t="shared" si="3"/>
        <v>150</v>
      </c>
      <c r="F39" s="8">
        <f t="shared" ref="F39:F49" si="4">G39+H39+I39</f>
        <v>8</v>
      </c>
      <c r="G39" s="8">
        <v>4</v>
      </c>
      <c r="H39" s="8"/>
      <c r="I39" s="8">
        <v>4</v>
      </c>
      <c r="J39" s="8">
        <f t="shared" ref="J39:J49" si="5">E39-F39</f>
        <v>142</v>
      </c>
      <c r="K39" s="7">
        <v>12</v>
      </c>
      <c r="L39" s="8">
        <v>0</v>
      </c>
      <c r="M39" s="7" t="s">
        <v>16</v>
      </c>
      <c r="N39" s="9"/>
      <c r="O39" s="577" t="s">
        <v>307</v>
      </c>
      <c r="P39" s="577" t="s">
        <v>306</v>
      </c>
      <c r="Q39" s="577" t="s">
        <v>308</v>
      </c>
    </row>
    <row r="40" spans="1:17" x14ac:dyDescent="0.25">
      <c r="A40" s="1396"/>
      <c r="B40" s="315" t="s">
        <v>38</v>
      </c>
      <c r="C40" s="18"/>
      <c r="D40" s="7">
        <v>5</v>
      </c>
      <c r="E40" s="8">
        <f t="shared" si="3"/>
        <v>150</v>
      </c>
      <c r="F40" s="8">
        <f t="shared" si="4"/>
        <v>8</v>
      </c>
      <c r="G40" s="8">
        <v>6</v>
      </c>
      <c r="H40" s="8"/>
      <c r="I40" s="8">
        <v>2</v>
      </c>
      <c r="J40" s="8">
        <f t="shared" si="5"/>
        <v>142</v>
      </c>
      <c r="K40" s="7">
        <v>6</v>
      </c>
      <c r="L40" s="8">
        <v>2</v>
      </c>
      <c r="M40" s="7" t="s">
        <v>18</v>
      </c>
      <c r="N40" s="9"/>
      <c r="O40" s="577" t="s">
        <v>324</v>
      </c>
      <c r="P40" s="577" t="s">
        <v>312</v>
      </c>
      <c r="Q40" s="577" t="s">
        <v>309</v>
      </c>
    </row>
    <row r="41" spans="1:17" x14ac:dyDescent="0.25">
      <c r="A41" s="1396"/>
      <c r="B41" s="569" t="s">
        <v>49</v>
      </c>
      <c r="C41" s="18">
        <v>4</v>
      </c>
      <c r="D41" s="7"/>
      <c r="E41" s="8"/>
      <c r="F41" s="8"/>
      <c r="G41" s="8"/>
      <c r="H41" s="8"/>
      <c r="I41" s="8"/>
      <c r="J41" s="8"/>
      <c r="K41" s="7"/>
      <c r="L41" s="8"/>
      <c r="M41" s="7"/>
      <c r="N41" s="9"/>
      <c r="O41" s="577"/>
      <c r="P41" s="577"/>
      <c r="Q41" s="577"/>
    </row>
    <row r="42" spans="1:17" x14ac:dyDescent="0.25">
      <c r="A42" s="570"/>
      <c r="B42" s="569" t="s">
        <v>518</v>
      </c>
      <c r="C42" s="18">
        <v>5</v>
      </c>
      <c r="D42" s="7"/>
      <c r="E42" s="8"/>
      <c r="F42" s="8"/>
      <c r="G42" s="8"/>
      <c r="H42" s="8"/>
      <c r="I42" s="8"/>
      <c r="J42" s="8"/>
      <c r="K42" s="7"/>
      <c r="L42" s="8"/>
      <c r="M42" s="7"/>
      <c r="N42" s="9"/>
      <c r="O42" s="577"/>
      <c r="P42" s="577"/>
      <c r="Q42" s="577"/>
    </row>
    <row r="43" spans="1:17" x14ac:dyDescent="0.25">
      <c r="A43" s="46" t="s">
        <v>14</v>
      </c>
      <c r="B43" s="47" t="s">
        <v>37</v>
      </c>
      <c r="C43" s="18">
        <v>2</v>
      </c>
      <c r="D43" s="7">
        <v>3</v>
      </c>
      <c r="E43" s="8">
        <f t="shared" si="3"/>
        <v>90</v>
      </c>
      <c r="F43" s="8">
        <f t="shared" si="4"/>
        <v>8</v>
      </c>
      <c r="G43" s="8">
        <v>8</v>
      </c>
      <c r="H43" s="8"/>
      <c r="I43" s="8">
        <v>0</v>
      </c>
      <c r="J43" s="8">
        <f t="shared" si="5"/>
        <v>82</v>
      </c>
      <c r="K43" s="7">
        <v>8</v>
      </c>
      <c r="L43" s="8"/>
      <c r="M43" s="7" t="s">
        <v>18</v>
      </c>
      <c r="N43" s="9"/>
      <c r="O43" s="577" t="s">
        <v>307</v>
      </c>
      <c r="P43" s="577"/>
      <c r="Q43" s="577" t="s">
        <v>307</v>
      </c>
    </row>
    <row r="44" spans="1:17" x14ac:dyDescent="0.25">
      <c r="A44" s="46" t="s">
        <v>14</v>
      </c>
      <c r="B44" s="569" t="s">
        <v>366</v>
      </c>
      <c r="C44" s="18"/>
      <c r="D44" s="7">
        <v>6</v>
      </c>
      <c r="E44" s="8">
        <f t="shared" si="3"/>
        <v>180</v>
      </c>
      <c r="F44" s="8">
        <f t="shared" si="4"/>
        <v>10</v>
      </c>
      <c r="G44" s="8">
        <v>8</v>
      </c>
      <c r="H44" s="8"/>
      <c r="I44" s="8">
        <v>2</v>
      </c>
      <c r="J44" s="8">
        <f t="shared" si="5"/>
        <v>170</v>
      </c>
      <c r="K44" s="7">
        <v>8</v>
      </c>
      <c r="L44" s="8">
        <v>2</v>
      </c>
      <c r="M44" s="7" t="s">
        <v>18</v>
      </c>
      <c r="N44" s="9"/>
      <c r="O44" s="577" t="s">
        <v>307</v>
      </c>
      <c r="P44" s="577" t="s">
        <v>312</v>
      </c>
      <c r="Q44" s="577" t="s">
        <v>409</v>
      </c>
    </row>
    <row r="45" spans="1:17" x14ac:dyDescent="0.25">
      <c r="A45" s="46" t="s">
        <v>14</v>
      </c>
      <c r="B45" s="569" t="s">
        <v>362</v>
      </c>
      <c r="C45" s="18">
        <v>2</v>
      </c>
      <c r="D45" s="7">
        <v>4</v>
      </c>
      <c r="E45" s="8">
        <f t="shared" si="3"/>
        <v>120</v>
      </c>
      <c r="F45" s="8">
        <f t="shared" si="4"/>
        <v>8</v>
      </c>
      <c r="G45" s="8">
        <v>6</v>
      </c>
      <c r="H45" s="8">
        <v>2</v>
      </c>
      <c r="I45" s="8">
        <v>0</v>
      </c>
      <c r="J45" s="8">
        <f t="shared" si="5"/>
        <v>112</v>
      </c>
      <c r="K45" s="7">
        <v>8</v>
      </c>
      <c r="L45" s="8"/>
      <c r="M45" s="7" t="s">
        <v>18</v>
      </c>
      <c r="N45" s="9"/>
      <c r="O45" s="577" t="s">
        <v>313</v>
      </c>
      <c r="P45" s="577" t="s">
        <v>314</v>
      </c>
      <c r="Q45" s="577" t="s">
        <v>307</v>
      </c>
    </row>
    <row r="46" spans="1:17" x14ac:dyDescent="0.25">
      <c r="A46" s="46" t="s">
        <v>14</v>
      </c>
      <c r="B46" s="569" t="s">
        <v>371</v>
      </c>
      <c r="C46" s="18"/>
      <c r="D46" s="7">
        <v>1</v>
      </c>
      <c r="E46" s="8">
        <f t="shared" si="3"/>
        <v>30</v>
      </c>
      <c r="F46" s="8">
        <f t="shared" si="4"/>
        <v>4</v>
      </c>
      <c r="G46" s="8"/>
      <c r="H46" s="8"/>
      <c r="I46" s="8">
        <v>4</v>
      </c>
      <c r="J46" s="8">
        <f t="shared" si="5"/>
        <v>26</v>
      </c>
      <c r="K46" s="7">
        <v>4</v>
      </c>
      <c r="L46" s="8"/>
      <c r="M46" s="7" t="s">
        <v>29</v>
      </c>
      <c r="N46" s="9"/>
      <c r="O46" s="577"/>
      <c r="P46" s="577" t="s">
        <v>306</v>
      </c>
      <c r="Q46" s="577" t="s">
        <v>306</v>
      </c>
    </row>
    <row r="47" spans="1:17" hidden="1" x14ac:dyDescent="0.25">
      <c r="A47" s="46" t="s">
        <v>14</v>
      </c>
      <c r="E47" s="8">
        <f t="shared" si="3"/>
        <v>0</v>
      </c>
      <c r="F47" s="8">
        <f t="shared" si="4"/>
        <v>0</v>
      </c>
      <c r="G47" s="8"/>
      <c r="H47" s="8"/>
      <c r="I47" s="8">
        <v>0</v>
      </c>
      <c r="J47" s="8">
        <f t="shared" si="5"/>
        <v>0</v>
      </c>
      <c r="K47" s="7"/>
      <c r="L47" s="8"/>
      <c r="M47" s="7"/>
      <c r="N47" s="9"/>
      <c r="O47" s="577"/>
      <c r="P47" s="577"/>
      <c r="Q47" s="577"/>
    </row>
    <row r="48" spans="1:17" x14ac:dyDescent="0.25">
      <c r="A48" s="46" t="s">
        <v>14</v>
      </c>
      <c r="B48" s="569" t="s">
        <v>511</v>
      </c>
      <c r="C48" s="7"/>
      <c r="D48" s="7">
        <v>3</v>
      </c>
      <c r="E48" s="8">
        <f t="shared" si="3"/>
        <v>90</v>
      </c>
      <c r="F48" s="8">
        <f t="shared" si="4"/>
        <v>4</v>
      </c>
      <c r="G48" s="8">
        <v>4</v>
      </c>
      <c r="H48" s="8"/>
      <c r="I48" s="8">
        <v>0</v>
      </c>
      <c r="J48" s="8">
        <f t="shared" si="5"/>
        <v>86</v>
      </c>
      <c r="K48" s="7">
        <v>4</v>
      </c>
      <c r="L48" s="8"/>
      <c r="M48" s="7" t="s">
        <v>29</v>
      </c>
      <c r="N48" s="9"/>
      <c r="O48" s="577" t="s">
        <v>306</v>
      </c>
      <c r="P48" s="577"/>
      <c r="Q48" s="577" t="s">
        <v>306</v>
      </c>
    </row>
    <row r="49" spans="1:18" ht="27" thickBot="1" x14ac:dyDescent="0.3">
      <c r="A49" s="46" t="s">
        <v>14</v>
      </c>
      <c r="B49" s="47" t="s">
        <v>46</v>
      </c>
      <c r="C49" s="303"/>
      <c r="D49" s="303">
        <v>3</v>
      </c>
      <c r="E49" s="8">
        <f t="shared" si="3"/>
        <v>90</v>
      </c>
      <c r="F49" s="8">
        <f t="shared" si="4"/>
        <v>4</v>
      </c>
      <c r="G49" s="8"/>
      <c r="H49" s="8"/>
      <c r="I49" s="8">
        <v>4</v>
      </c>
      <c r="J49" s="8">
        <f t="shared" si="5"/>
        <v>86</v>
      </c>
      <c r="K49" s="7">
        <v>4</v>
      </c>
      <c r="L49" s="8"/>
      <c r="M49" s="7" t="s">
        <v>16</v>
      </c>
      <c r="N49" s="9"/>
      <c r="O49" s="577"/>
      <c r="P49" s="577" t="s">
        <v>306</v>
      </c>
      <c r="Q49" s="577" t="s">
        <v>306</v>
      </c>
    </row>
    <row r="50" spans="1:18" hidden="1" x14ac:dyDescent="0.25">
      <c r="A50" s="46" t="s">
        <v>14</v>
      </c>
      <c r="B50" s="47"/>
      <c r="C50" s="27"/>
      <c r="D50" s="27"/>
      <c r="E50" s="8"/>
      <c r="F50" s="8"/>
      <c r="G50" s="8">
        <f>E50+F50</f>
        <v>0</v>
      </c>
      <c r="H50" s="8"/>
      <c r="I50" s="8"/>
      <c r="J50" s="8"/>
      <c r="K50" s="7"/>
      <c r="L50" s="8"/>
      <c r="M50" s="7"/>
      <c r="N50" s="9"/>
      <c r="O50" s="577"/>
      <c r="P50" s="577"/>
      <c r="Q50" s="577"/>
    </row>
    <row r="51" spans="1:18" hidden="1" x14ac:dyDescent="0.25">
      <c r="A51" s="46" t="s">
        <v>14</v>
      </c>
      <c r="B51" s="47"/>
      <c r="C51" s="18"/>
      <c r="D51" s="7"/>
      <c r="E51" s="8"/>
      <c r="F51" s="8"/>
      <c r="G51" s="8">
        <f>E51+F51</f>
        <v>0</v>
      </c>
      <c r="H51" s="8"/>
      <c r="I51" s="8"/>
      <c r="J51" s="8"/>
      <c r="K51" s="7"/>
      <c r="L51" s="8"/>
      <c r="M51" s="7"/>
      <c r="N51" s="9"/>
      <c r="O51" s="577"/>
      <c r="P51" s="577"/>
      <c r="Q51" s="577"/>
    </row>
    <row r="52" spans="1:18" ht="15.75" hidden="1" thickBot="1" x14ac:dyDescent="0.3">
      <c r="A52" s="46" t="s">
        <v>14</v>
      </c>
      <c r="B52" s="47"/>
      <c r="C52" s="310"/>
      <c r="D52" s="7"/>
      <c r="E52" s="8"/>
      <c r="F52" s="8"/>
      <c r="G52" s="8"/>
      <c r="H52" s="8"/>
      <c r="I52" s="8"/>
      <c r="J52" s="8"/>
      <c r="K52" s="7"/>
      <c r="L52" s="8"/>
      <c r="M52" s="7"/>
      <c r="N52" s="9"/>
      <c r="O52" s="577"/>
      <c r="P52" s="577"/>
      <c r="Q52" s="577"/>
    </row>
    <row r="53" spans="1:18" ht="15.75" thickBot="1" x14ac:dyDescent="0.3">
      <c r="A53" s="24"/>
      <c r="B53" s="14" t="s">
        <v>23</v>
      </c>
      <c r="C53" s="12">
        <f>SUM(C38:C52)</f>
        <v>14</v>
      </c>
      <c r="D53" s="13">
        <f>SUM(D38:D52)</f>
        <v>30</v>
      </c>
      <c r="E53" s="575">
        <f>SUM(E38:E51)</f>
        <v>900</v>
      </c>
      <c r="F53" s="575">
        <f>SUM(F38:F51)</f>
        <v>54</v>
      </c>
      <c r="G53" s="575">
        <f>SUM(G38:G51)</f>
        <v>36</v>
      </c>
      <c r="H53" s="15"/>
      <c r="I53" s="15"/>
      <c r="J53" s="15"/>
      <c r="K53" s="15"/>
      <c r="L53" s="15"/>
      <c r="M53" s="25"/>
      <c r="N53" s="579" t="s">
        <v>82</v>
      </c>
      <c r="O53" s="578" t="s">
        <v>306</v>
      </c>
      <c r="P53" s="578"/>
      <c r="Q53" s="578" t="s">
        <v>306</v>
      </c>
    </row>
    <row r="54" spans="1:18" x14ac:dyDescent="0.25">
      <c r="A54" s="46"/>
      <c r="B54" s="2"/>
      <c r="C54" s="2"/>
      <c r="D54" s="3"/>
      <c r="E54" s="3"/>
      <c r="F54" s="3"/>
      <c r="G54" s="3"/>
      <c r="H54" s="3"/>
      <c r="I54" s="3"/>
      <c r="J54" s="3"/>
      <c r="K54" s="3" t="s">
        <v>515</v>
      </c>
      <c r="L54" s="3" t="s">
        <v>522</v>
      </c>
      <c r="M54" s="3" t="s">
        <v>514</v>
      </c>
      <c r="N54" s="9"/>
      <c r="Q54" s="573"/>
    </row>
    <row r="55" spans="1:18" x14ac:dyDescent="0.25">
      <c r="A55" s="46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9"/>
      <c r="N55" s="9"/>
      <c r="Q55" s="573"/>
    </row>
    <row r="56" spans="1:18" x14ac:dyDescent="0.25">
      <c r="A56" s="46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9"/>
      <c r="N56" s="9"/>
      <c r="Q56" s="573"/>
      <c r="R56" s="572">
        <f>4+2+3+1+1</f>
        <v>11</v>
      </c>
    </row>
    <row r="57" spans="1:18" x14ac:dyDescent="0.25">
      <c r="A57" s="46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9"/>
      <c r="N57" s="9"/>
      <c r="Q57" s="573"/>
      <c r="R57" s="572">
        <f>8+3+4+2+6+4</f>
        <v>27</v>
      </c>
    </row>
    <row r="58" spans="1:18" x14ac:dyDescent="0.25">
      <c r="A58" s="46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9"/>
      <c r="N58" s="9"/>
      <c r="Q58" s="573"/>
    </row>
    <row r="59" spans="1:18" x14ac:dyDescent="0.25">
      <c r="A59" s="46"/>
      <c r="B59" s="1" t="s">
        <v>51</v>
      </c>
      <c r="C59" s="1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Q59" s="573"/>
    </row>
    <row r="60" spans="1:18" ht="15" customHeight="1" x14ac:dyDescent="0.25">
      <c r="A60" s="46"/>
      <c r="B60" s="1386" t="s">
        <v>0</v>
      </c>
      <c r="C60" s="1389" t="s">
        <v>74</v>
      </c>
      <c r="D60" s="1392" t="s">
        <v>1</v>
      </c>
      <c r="E60" s="1393" t="s">
        <v>2</v>
      </c>
      <c r="F60" s="1393"/>
      <c r="G60" s="1393"/>
      <c r="H60" s="1393"/>
      <c r="I60" s="1393"/>
      <c r="J60" s="1394"/>
      <c r="K60" s="1392" t="s">
        <v>397</v>
      </c>
      <c r="L60" s="1392" t="s">
        <v>398</v>
      </c>
      <c r="M60" s="1392" t="s">
        <v>5</v>
      </c>
      <c r="N60" s="9"/>
      <c r="Q60" s="573"/>
    </row>
    <row r="61" spans="1:18" x14ac:dyDescent="0.25">
      <c r="A61" s="46"/>
      <c r="B61" s="1387"/>
      <c r="C61" s="1390"/>
      <c r="D61" s="1392"/>
      <c r="E61" s="1392" t="s">
        <v>6</v>
      </c>
      <c r="F61" s="1395" t="s">
        <v>7</v>
      </c>
      <c r="G61" s="1395"/>
      <c r="H61" s="1395"/>
      <c r="I61" s="1395"/>
      <c r="J61" s="1392" t="s">
        <v>25</v>
      </c>
      <c r="K61" s="1392"/>
      <c r="L61" s="1392"/>
      <c r="M61" s="1392"/>
      <c r="N61" s="9"/>
      <c r="Q61" s="573"/>
    </row>
    <row r="62" spans="1:18" x14ac:dyDescent="0.25">
      <c r="A62" s="46"/>
      <c r="B62" s="1387"/>
      <c r="C62" s="1390"/>
      <c r="D62" s="1392"/>
      <c r="E62" s="1394"/>
      <c r="F62" s="1392" t="s">
        <v>9</v>
      </c>
      <c r="G62" s="1393" t="s">
        <v>10</v>
      </c>
      <c r="H62" s="1394"/>
      <c r="I62" s="1394"/>
      <c r="J62" s="1394"/>
      <c r="K62" s="1392"/>
      <c r="L62" s="1392"/>
      <c r="M62" s="1392"/>
      <c r="N62" s="9"/>
      <c r="Q62" s="573"/>
    </row>
    <row r="63" spans="1:18" x14ac:dyDescent="0.25">
      <c r="A63" s="46"/>
      <c r="B63" s="1387"/>
      <c r="C63" s="1390"/>
      <c r="D63" s="1392"/>
      <c r="E63" s="1394"/>
      <c r="F63" s="1397"/>
      <c r="G63" s="1398" t="s">
        <v>26</v>
      </c>
      <c r="H63" s="1398" t="s">
        <v>27</v>
      </c>
      <c r="I63" s="1398" t="s">
        <v>28</v>
      </c>
      <c r="J63" s="1394"/>
      <c r="K63" s="1392"/>
      <c r="L63" s="1392"/>
      <c r="M63" s="1392"/>
      <c r="N63" s="9"/>
      <c r="Q63" s="573"/>
    </row>
    <row r="64" spans="1:18" x14ac:dyDescent="0.25">
      <c r="A64" s="46"/>
      <c r="B64" s="1387"/>
      <c r="C64" s="1390"/>
      <c r="D64" s="1392"/>
      <c r="E64" s="1394"/>
      <c r="F64" s="1397"/>
      <c r="G64" s="1398"/>
      <c r="H64" s="1398"/>
      <c r="I64" s="1398"/>
      <c r="J64" s="1394"/>
      <c r="K64" s="1392"/>
      <c r="L64" s="1392"/>
      <c r="M64" s="1392"/>
      <c r="N64" s="9"/>
      <c r="Q64" s="573"/>
    </row>
    <row r="65" spans="1:21" x14ac:dyDescent="0.25">
      <c r="A65" s="46"/>
      <c r="B65" s="1387"/>
      <c r="C65" s="1390"/>
      <c r="D65" s="1392"/>
      <c r="E65" s="1394"/>
      <c r="F65" s="1397"/>
      <c r="G65" s="1398"/>
      <c r="H65" s="1398"/>
      <c r="I65" s="1398"/>
      <c r="J65" s="1394"/>
      <c r="K65" s="1392"/>
      <c r="L65" s="1392"/>
      <c r="M65" s="1392"/>
      <c r="N65" s="9"/>
      <c r="Q65" s="573"/>
    </row>
    <row r="66" spans="1:21" x14ac:dyDescent="0.25">
      <c r="A66" s="46"/>
      <c r="B66" s="1388"/>
      <c r="C66" s="1391"/>
      <c r="D66" s="1392"/>
      <c r="E66" s="1394"/>
      <c r="F66" s="1397"/>
      <c r="G66" s="1398"/>
      <c r="H66" s="1398"/>
      <c r="I66" s="1398"/>
      <c r="J66" s="1394"/>
      <c r="K66" s="1392"/>
      <c r="L66" s="1392"/>
      <c r="M66" s="1392"/>
      <c r="N66" s="9"/>
      <c r="Q66" s="573"/>
    </row>
    <row r="67" spans="1:21" hidden="1" x14ac:dyDescent="0.25">
      <c r="A67" s="46" t="s">
        <v>14</v>
      </c>
      <c r="B67" s="47"/>
      <c r="C67" s="18"/>
      <c r="D67" s="303"/>
      <c r="E67" s="8"/>
      <c r="F67" s="8"/>
      <c r="G67" s="8">
        <f>E67+F67</f>
        <v>0</v>
      </c>
      <c r="H67" s="8"/>
      <c r="I67" s="8"/>
      <c r="J67" s="8"/>
      <c r="K67" s="7"/>
      <c r="L67" s="8"/>
      <c r="M67" s="7"/>
      <c r="N67" s="9"/>
      <c r="Q67" s="573"/>
    </row>
    <row r="68" spans="1:21" s="129" customFormat="1" x14ac:dyDescent="0.25">
      <c r="A68" s="46" t="s">
        <v>31</v>
      </c>
      <c r="B68" s="569" t="s">
        <v>468</v>
      </c>
      <c r="C68" s="18">
        <v>4</v>
      </c>
      <c r="D68" s="7"/>
      <c r="E68" s="8">
        <f t="shared" ref="E68:E80" si="6">D68*30</f>
        <v>0</v>
      </c>
      <c r="F68" s="8">
        <f t="shared" ref="F68:F80" si="7">G68+H68+I68</f>
        <v>0</v>
      </c>
      <c r="G68" s="8"/>
      <c r="H68" s="8"/>
      <c r="I68" s="8">
        <v>0</v>
      </c>
      <c r="J68" s="8">
        <f t="shared" ref="J68:J80" si="8">E68-F68</f>
        <v>0</v>
      </c>
      <c r="K68" s="7"/>
      <c r="L68" s="8"/>
      <c r="M68" s="7"/>
      <c r="N68" s="9"/>
      <c r="O68" s="577"/>
      <c r="P68" s="577"/>
      <c r="Q68" s="577"/>
    </row>
    <row r="69" spans="1:21" ht="17.25" customHeight="1" x14ac:dyDescent="0.25">
      <c r="A69" s="46" t="s">
        <v>14</v>
      </c>
      <c r="B69" s="569" t="s">
        <v>368</v>
      </c>
      <c r="C69" s="18"/>
      <c r="D69" s="7">
        <v>6</v>
      </c>
      <c r="E69" s="8">
        <f t="shared" si="6"/>
        <v>180</v>
      </c>
      <c r="F69" s="8">
        <f t="shared" si="7"/>
        <v>10</v>
      </c>
      <c r="G69" s="8">
        <v>8</v>
      </c>
      <c r="H69" s="8"/>
      <c r="I69" s="8">
        <v>2</v>
      </c>
      <c r="J69" s="8">
        <f t="shared" si="8"/>
        <v>170</v>
      </c>
      <c r="K69" s="7">
        <v>8</v>
      </c>
      <c r="L69" s="8">
        <v>2</v>
      </c>
      <c r="M69" s="7" t="s">
        <v>29</v>
      </c>
      <c r="N69" s="9"/>
      <c r="O69" s="577" t="s">
        <v>307</v>
      </c>
      <c r="P69" s="577" t="s">
        <v>312</v>
      </c>
      <c r="Q69" s="577" t="s">
        <v>409</v>
      </c>
    </row>
    <row r="70" spans="1:21" hidden="1" x14ac:dyDescent="0.25">
      <c r="A70" s="46" t="s">
        <v>31</v>
      </c>
      <c r="B70" s="1"/>
      <c r="C70" s="18"/>
      <c r="D70" s="7"/>
      <c r="E70" s="8">
        <f t="shared" si="6"/>
        <v>0</v>
      </c>
      <c r="F70" s="8">
        <f t="shared" si="7"/>
        <v>0</v>
      </c>
      <c r="G70" s="8"/>
      <c r="H70" s="8"/>
      <c r="I70" s="8">
        <v>0</v>
      </c>
      <c r="J70" s="8">
        <f t="shared" si="8"/>
        <v>0</v>
      </c>
      <c r="K70" s="7"/>
      <c r="L70" s="8"/>
      <c r="M70" s="7"/>
      <c r="N70" s="9"/>
      <c r="O70" s="577"/>
      <c r="P70" s="577"/>
      <c r="Q70" s="577"/>
    </row>
    <row r="71" spans="1:21" hidden="1" x14ac:dyDescent="0.25">
      <c r="A71" s="46" t="s">
        <v>31</v>
      </c>
      <c r="E71" s="8">
        <f t="shared" si="6"/>
        <v>0</v>
      </c>
      <c r="F71" s="8">
        <f t="shared" si="7"/>
        <v>0</v>
      </c>
      <c r="G71" s="8"/>
      <c r="H71" s="8"/>
      <c r="I71" s="8">
        <v>0</v>
      </c>
      <c r="J71" s="8">
        <f t="shared" si="8"/>
        <v>0</v>
      </c>
      <c r="N71" s="26"/>
      <c r="O71" s="577"/>
      <c r="P71" s="577"/>
      <c r="Q71" s="577"/>
    </row>
    <row r="72" spans="1:21" x14ac:dyDescent="0.25">
      <c r="A72" s="46" t="s">
        <v>14</v>
      </c>
      <c r="B72" s="47" t="s">
        <v>423</v>
      </c>
      <c r="C72" s="20"/>
      <c r="D72" s="7">
        <v>5</v>
      </c>
      <c r="E72" s="8">
        <f t="shared" si="6"/>
        <v>150</v>
      </c>
      <c r="F72" s="8">
        <f t="shared" si="7"/>
        <v>8</v>
      </c>
      <c r="G72" s="8">
        <v>6</v>
      </c>
      <c r="H72" s="8"/>
      <c r="I72" s="8">
        <v>2</v>
      </c>
      <c r="J72" s="8">
        <f t="shared" si="8"/>
        <v>142</v>
      </c>
      <c r="K72" s="7">
        <v>8</v>
      </c>
      <c r="L72" s="8"/>
      <c r="M72" s="7" t="s">
        <v>18</v>
      </c>
      <c r="N72" s="9"/>
      <c r="O72" s="577" t="s">
        <v>313</v>
      </c>
      <c r="P72" s="577" t="s">
        <v>314</v>
      </c>
      <c r="Q72" s="577" t="s">
        <v>307</v>
      </c>
    </row>
    <row r="73" spans="1:21" x14ac:dyDescent="0.25">
      <c r="A73" s="46" t="s">
        <v>14</v>
      </c>
      <c r="B73" s="47" t="s">
        <v>365</v>
      </c>
      <c r="C73" s="7"/>
      <c r="D73" s="7">
        <v>1</v>
      </c>
      <c r="E73" s="8">
        <f t="shared" si="6"/>
        <v>30</v>
      </c>
      <c r="F73" s="8">
        <f t="shared" si="7"/>
        <v>4</v>
      </c>
      <c r="G73" s="8"/>
      <c r="H73" s="8"/>
      <c r="I73" s="8">
        <v>4</v>
      </c>
      <c r="J73" s="8">
        <f t="shared" si="8"/>
        <v>26</v>
      </c>
      <c r="K73" s="7">
        <v>4</v>
      </c>
      <c r="L73" s="8"/>
      <c r="M73" s="7" t="s">
        <v>29</v>
      </c>
      <c r="N73" s="9"/>
      <c r="O73" s="577"/>
      <c r="P73" s="577" t="s">
        <v>306</v>
      </c>
      <c r="Q73" s="577" t="s">
        <v>306</v>
      </c>
    </row>
    <row r="74" spans="1:21" ht="26.25" x14ac:dyDescent="0.25">
      <c r="A74" s="46" t="s">
        <v>14</v>
      </c>
      <c r="B74" s="569" t="s">
        <v>36</v>
      </c>
      <c r="C74" s="18"/>
      <c r="D74" s="7">
        <v>4</v>
      </c>
      <c r="E74" s="8">
        <f t="shared" si="6"/>
        <v>120</v>
      </c>
      <c r="F74" s="8">
        <f t="shared" si="7"/>
        <v>4</v>
      </c>
      <c r="G74" s="8"/>
      <c r="H74" s="8"/>
      <c r="I74" s="8">
        <v>4</v>
      </c>
      <c r="J74" s="8">
        <f t="shared" si="8"/>
        <v>116</v>
      </c>
      <c r="K74" s="7">
        <v>4</v>
      </c>
      <c r="L74" s="8"/>
      <c r="M74" s="7" t="s">
        <v>16</v>
      </c>
      <c r="N74" s="9"/>
      <c r="O74" s="577"/>
      <c r="P74" s="577" t="s">
        <v>306</v>
      </c>
      <c r="Q74" s="577" t="s">
        <v>306</v>
      </c>
      <c r="R74" s="376" t="s">
        <v>82</v>
      </c>
      <c r="S74" s="986" t="s">
        <v>306</v>
      </c>
      <c r="T74" s="986"/>
      <c r="U74" s="986" t="s">
        <v>306</v>
      </c>
    </row>
    <row r="75" spans="1:21" ht="26.25" x14ac:dyDescent="0.25">
      <c r="A75" s="46" t="s">
        <v>14</v>
      </c>
      <c r="B75" s="569" t="s">
        <v>32</v>
      </c>
      <c r="C75" s="7">
        <v>3.5</v>
      </c>
      <c r="D75" s="7"/>
      <c r="E75" s="8">
        <f t="shared" si="6"/>
        <v>0</v>
      </c>
      <c r="F75" s="8">
        <f t="shared" si="7"/>
        <v>0</v>
      </c>
      <c r="G75" s="8"/>
      <c r="H75" s="8"/>
      <c r="I75" s="8">
        <v>0</v>
      </c>
      <c r="J75" s="8">
        <f t="shared" si="8"/>
        <v>0</v>
      </c>
      <c r="K75" s="7"/>
      <c r="L75" s="8"/>
      <c r="M75" s="7"/>
      <c r="N75" s="9"/>
      <c r="O75" s="577"/>
      <c r="P75" s="577"/>
      <c r="Q75" s="577"/>
    </row>
    <row r="76" spans="1:21" hidden="1" x14ac:dyDescent="0.25">
      <c r="A76" s="46" t="s">
        <v>14</v>
      </c>
      <c r="B76" s="569"/>
      <c r="C76" s="18"/>
      <c r="D76" s="7"/>
      <c r="E76" s="8">
        <f t="shared" si="6"/>
        <v>0</v>
      </c>
      <c r="F76" s="8">
        <f t="shared" si="7"/>
        <v>0</v>
      </c>
      <c r="G76" s="8"/>
      <c r="H76" s="8"/>
      <c r="I76" s="8">
        <v>0</v>
      </c>
      <c r="J76" s="8">
        <f t="shared" si="8"/>
        <v>0</v>
      </c>
      <c r="K76" s="7"/>
      <c r="L76" s="8"/>
      <c r="M76" s="7"/>
      <c r="N76" s="9"/>
      <c r="O76" s="577"/>
      <c r="P76" s="577"/>
      <c r="Q76" s="577"/>
    </row>
    <row r="77" spans="1:21" ht="26.25" x14ac:dyDescent="0.25">
      <c r="A77" s="46" t="s">
        <v>14</v>
      </c>
      <c r="B77" s="569" t="s">
        <v>35</v>
      </c>
      <c r="C77" s="18"/>
      <c r="D77" s="7">
        <v>5</v>
      </c>
      <c r="E77" s="8">
        <f t="shared" si="6"/>
        <v>150</v>
      </c>
      <c r="F77" s="8">
        <f t="shared" si="7"/>
        <v>8</v>
      </c>
      <c r="G77" s="8">
        <v>6</v>
      </c>
      <c r="H77" s="8"/>
      <c r="I77" s="8">
        <v>2</v>
      </c>
      <c r="J77" s="8">
        <f t="shared" si="8"/>
        <v>142</v>
      </c>
      <c r="K77" s="7">
        <v>8</v>
      </c>
      <c r="L77" s="8"/>
      <c r="M77" s="7" t="s">
        <v>18</v>
      </c>
      <c r="N77" s="9"/>
      <c r="O77" s="577" t="s">
        <v>313</v>
      </c>
      <c r="P77" s="577" t="s">
        <v>314</v>
      </c>
      <c r="Q77" s="577" t="s">
        <v>307</v>
      </c>
    </row>
    <row r="78" spans="1:21" ht="20.25" customHeight="1" x14ac:dyDescent="0.25">
      <c r="A78" s="46" t="s">
        <v>14</v>
      </c>
      <c r="B78" s="569" t="s">
        <v>33</v>
      </c>
      <c r="C78" s="18">
        <v>0.5</v>
      </c>
      <c r="D78" s="7">
        <v>8</v>
      </c>
      <c r="E78" s="8">
        <f t="shared" si="6"/>
        <v>240</v>
      </c>
      <c r="F78" s="8">
        <f t="shared" si="7"/>
        <v>12</v>
      </c>
      <c r="G78" s="8">
        <v>8</v>
      </c>
      <c r="H78" s="8"/>
      <c r="I78" s="8">
        <v>4</v>
      </c>
      <c r="J78" s="8">
        <f t="shared" si="8"/>
        <v>228</v>
      </c>
      <c r="K78" s="7">
        <v>12</v>
      </c>
      <c r="L78" s="8"/>
      <c r="M78" s="7" t="s">
        <v>16</v>
      </c>
      <c r="N78" s="9"/>
      <c r="O78" s="577" t="s">
        <v>307</v>
      </c>
      <c r="P78" s="577" t="s">
        <v>306</v>
      </c>
      <c r="Q78" s="577" t="s">
        <v>308</v>
      </c>
    </row>
    <row r="79" spans="1:21" ht="15.75" hidden="1" x14ac:dyDescent="0.25">
      <c r="A79" s="46" t="s">
        <v>31</v>
      </c>
      <c r="B79" s="571"/>
      <c r="C79" s="7"/>
      <c r="D79" s="7"/>
      <c r="E79" s="8">
        <f t="shared" si="6"/>
        <v>0</v>
      </c>
      <c r="F79" s="8">
        <f t="shared" si="7"/>
        <v>0</v>
      </c>
      <c r="G79" s="8"/>
      <c r="H79" s="8"/>
      <c r="I79" s="8">
        <v>0</v>
      </c>
      <c r="J79" s="8">
        <f t="shared" si="8"/>
        <v>0</v>
      </c>
      <c r="K79" s="7"/>
      <c r="L79" s="8"/>
      <c r="M79" s="7"/>
      <c r="N79" s="9"/>
      <c r="O79" s="577"/>
      <c r="P79" s="577"/>
      <c r="Q79" s="577"/>
    </row>
    <row r="80" spans="1:21" ht="15.75" thickBot="1" x14ac:dyDescent="0.3">
      <c r="A80" s="46" t="s">
        <v>14</v>
      </c>
      <c r="B80" s="987" t="s">
        <v>517</v>
      </c>
      <c r="C80" s="18">
        <v>2.5</v>
      </c>
      <c r="D80" s="7">
        <v>1</v>
      </c>
      <c r="E80" s="8">
        <f t="shared" si="6"/>
        <v>30</v>
      </c>
      <c r="F80" s="8">
        <f t="shared" si="7"/>
        <v>4</v>
      </c>
      <c r="G80" s="8">
        <v>4</v>
      </c>
      <c r="H80" s="8"/>
      <c r="I80" s="8">
        <v>0</v>
      </c>
      <c r="J80" s="8">
        <f t="shared" si="8"/>
        <v>26</v>
      </c>
      <c r="K80" s="7">
        <v>4</v>
      </c>
      <c r="L80" s="8"/>
      <c r="M80" s="7" t="s">
        <v>16</v>
      </c>
      <c r="N80" s="9"/>
      <c r="O80" s="577" t="s">
        <v>306</v>
      </c>
      <c r="P80" s="577"/>
      <c r="Q80" s="577" t="s">
        <v>306</v>
      </c>
    </row>
    <row r="81" spans="1:17" ht="15.75" hidden="1" thickBot="1" x14ac:dyDescent="0.3">
      <c r="A81" s="46" t="s">
        <v>14</v>
      </c>
      <c r="B81" s="365"/>
      <c r="C81" s="366"/>
      <c r="D81" s="21"/>
      <c r="E81" s="22"/>
      <c r="F81" s="22"/>
      <c r="G81" s="22"/>
      <c r="H81" s="22"/>
      <c r="I81" s="22"/>
      <c r="J81" s="22"/>
      <c r="K81" s="21"/>
      <c r="L81" s="22"/>
      <c r="M81" s="21"/>
      <c r="N81" s="9" t="s">
        <v>509</v>
      </c>
      <c r="O81" s="577"/>
      <c r="P81" s="577"/>
      <c r="Q81" s="577"/>
    </row>
    <row r="82" spans="1:17" ht="15.75" thickBot="1" x14ac:dyDescent="0.3">
      <c r="A82" s="31"/>
      <c r="B82" s="11"/>
      <c r="C82" s="12">
        <f>SUM(C67:C81)</f>
        <v>10.5</v>
      </c>
      <c r="D82" s="13">
        <f>SUM(D67:D81)</f>
        <v>30</v>
      </c>
      <c r="E82" s="575">
        <f>SUM(E67:E81)</f>
        <v>900</v>
      </c>
      <c r="F82" s="575">
        <f>SUM(F67:F81)</f>
        <v>50</v>
      </c>
      <c r="G82" s="575">
        <f>SUM(G67:G81)</f>
        <v>32</v>
      </c>
      <c r="H82" s="32"/>
      <c r="I82" s="32"/>
      <c r="J82" s="32"/>
      <c r="K82" s="32"/>
      <c r="L82" s="32"/>
      <c r="M82" s="25"/>
      <c r="N82" s="9" t="s">
        <v>513</v>
      </c>
      <c r="O82" s="577"/>
      <c r="P82" s="577"/>
      <c r="Q82" s="577"/>
    </row>
    <row r="83" spans="1:17" x14ac:dyDescent="0.25">
      <c r="A83" s="306"/>
      <c r="B83" s="2"/>
      <c r="C83" s="307"/>
      <c r="D83" s="4"/>
      <c r="E83" s="308"/>
      <c r="F83" s="308"/>
      <c r="G83" s="308"/>
      <c r="H83" s="308"/>
      <c r="I83" s="308"/>
      <c r="J83" s="308"/>
      <c r="K83" s="3" t="s">
        <v>509</v>
      </c>
      <c r="L83" s="3" t="s">
        <v>521</v>
      </c>
      <c r="M83" s="3" t="s">
        <v>514</v>
      </c>
      <c r="N83" s="9"/>
      <c r="Q83" s="573"/>
    </row>
    <row r="84" spans="1:17" x14ac:dyDescent="0.25">
      <c r="A84" s="306"/>
      <c r="B84" s="2"/>
      <c r="C84" s="307"/>
      <c r="D84" s="4"/>
      <c r="E84" s="308"/>
      <c r="F84" s="308"/>
      <c r="G84" s="308"/>
      <c r="H84" s="308"/>
      <c r="I84" s="308"/>
      <c r="J84" s="308"/>
      <c r="K84" s="308"/>
      <c r="L84" s="308"/>
      <c r="M84" s="308"/>
      <c r="N84" s="9"/>
      <c r="Q84" s="573"/>
    </row>
    <row r="85" spans="1:17" x14ac:dyDescent="0.25">
      <c r="A85" s="46"/>
      <c r="B85" s="1" t="s">
        <v>413</v>
      </c>
      <c r="C85" s="1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Q85" s="573"/>
    </row>
    <row r="86" spans="1:17" ht="15" customHeight="1" x14ac:dyDescent="0.25">
      <c r="A86" s="46"/>
      <c r="B86" s="1386" t="s">
        <v>0</v>
      </c>
      <c r="C86" s="1389" t="s">
        <v>74</v>
      </c>
      <c r="D86" s="1392" t="s">
        <v>1</v>
      </c>
      <c r="E86" s="1393" t="s">
        <v>2</v>
      </c>
      <c r="F86" s="1393"/>
      <c r="G86" s="1393"/>
      <c r="H86" s="1393"/>
      <c r="I86" s="1393"/>
      <c r="J86" s="1394"/>
      <c r="K86" s="1392" t="s">
        <v>397</v>
      </c>
      <c r="L86" s="1392" t="s">
        <v>398</v>
      </c>
      <c r="M86" s="1392" t="s">
        <v>5</v>
      </c>
      <c r="N86" s="9"/>
      <c r="Q86" s="573"/>
    </row>
    <row r="87" spans="1:17" x14ac:dyDescent="0.25">
      <c r="A87" s="46"/>
      <c r="B87" s="1387"/>
      <c r="C87" s="1390"/>
      <c r="D87" s="1392"/>
      <c r="E87" s="1392" t="s">
        <v>6</v>
      </c>
      <c r="F87" s="1395" t="s">
        <v>7</v>
      </c>
      <c r="G87" s="1395"/>
      <c r="H87" s="1395"/>
      <c r="I87" s="1395"/>
      <c r="J87" s="1392" t="s">
        <v>25</v>
      </c>
      <c r="K87" s="1392"/>
      <c r="L87" s="1392"/>
      <c r="M87" s="1392"/>
      <c r="N87" s="9"/>
      <c r="Q87" s="573"/>
    </row>
    <row r="88" spans="1:17" x14ac:dyDescent="0.25">
      <c r="A88" s="46"/>
      <c r="B88" s="1387"/>
      <c r="C88" s="1390"/>
      <c r="D88" s="1392"/>
      <c r="E88" s="1394"/>
      <c r="F88" s="1392" t="s">
        <v>9</v>
      </c>
      <c r="G88" s="1393" t="s">
        <v>10</v>
      </c>
      <c r="H88" s="1394"/>
      <c r="I88" s="1394"/>
      <c r="J88" s="1394"/>
      <c r="K88" s="1392"/>
      <c r="L88" s="1392"/>
      <c r="M88" s="1392"/>
      <c r="N88" s="9"/>
      <c r="Q88" s="573"/>
    </row>
    <row r="89" spans="1:17" x14ac:dyDescent="0.25">
      <c r="A89" s="46"/>
      <c r="B89" s="1387"/>
      <c r="C89" s="1390"/>
      <c r="D89" s="1392"/>
      <c r="E89" s="1394"/>
      <c r="F89" s="1397"/>
      <c r="G89" s="1398" t="s">
        <v>26</v>
      </c>
      <c r="H89" s="1398" t="s">
        <v>27</v>
      </c>
      <c r="I89" s="1398" t="s">
        <v>28</v>
      </c>
      <c r="J89" s="1394"/>
      <c r="K89" s="1392"/>
      <c r="L89" s="1392"/>
      <c r="M89" s="1392"/>
      <c r="N89" s="9"/>
      <c r="Q89" s="573"/>
    </row>
    <row r="90" spans="1:17" x14ac:dyDescent="0.25">
      <c r="A90" s="46"/>
      <c r="B90" s="1387"/>
      <c r="C90" s="1390"/>
      <c r="D90" s="1392"/>
      <c r="E90" s="1394"/>
      <c r="F90" s="1397"/>
      <c r="G90" s="1398"/>
      <c r="H90" s="1398"/>
      <c r="I90" s="1398"/>
      <c r="J90" s="1394"/>
      <c r="K90" s="1392"/>
      <c r="L90" s="1392"/>
      <c r="M90" s="1392"/>
      <c r="N90" s="9"/>
      <c r="Q90" s="573"/>
    </row>
    <row r="91" spans="1:17" x14ac:dyDescent="0.25">
      <c r="A91" s="46"/>
      <c r="B91" s="1387"/>
      <c r="C91" s="1390"/>
      <c r="D91" s="1392"/>
      <c r="E91" s="1394"/>
      <c r="F91" s="1397"/>
      <c r="G91" s="1398"/>
      <c r="H91" s="1398"/>
      <c r="I91" s="1398"/>
      <c r="J91" s="1394"/>
      <c r="K91" s="1392"/>
      <c r="L91" s="1392"/>
      <c r="M91" s="1392"/>
      <c r="N91" s="9"/>
      <c r="Q91" s="573"/>
    </row>
    <row r="92" spans="1:17" x14ac:dyDescent="0.25">
      <c r="A92" s="46"/>
      <c r="B92" s="1388"/>
      <c r="C92" s="1391"/>
      <c r="D92" s="1392"/>
      <c r="E92" s="1394"/>
      <c r="F92" s="1397"/>
      <c r="G92" s="1398"/>
      <c r="H92" s="1398"/>
      <c r="I92" s="1398"/>
      <c r="J92" s="1394"/>
      <c r="K92" s="1392"/>
      <c r="L92" s="1392"/>
      <c r="M92" s="1392"/>
      <c r="N92" s="9"/>
      <c r="Q92" s="573"/>
    </row>
    <row r="93" spans="1:17" x14ac:dyDescent="0.25">
      <c r="A93" s="46" t="s">
        <v>14</v>
      </c>
      <c r="B93" s="521" t="s">
        <v>417</v>
      </c>
      <c r="C93" s="18"/>
      <c r="D93" s="303">
        <v>5</v>
      </c>
      <c r="E93" s="8">
        <f t="shared" ref="E93:E106" si="9">D93*30</f>
        <v>150</v>
      </c>
      <c r="F93" s="8">
        <f t="shared" ref="F93:F99" si="10">G93+H93+I93</f>
        <v>8</v>
      </c>
      <c r="G93" s="8">
        <v>6</v>
      </c>
      <c r="H93" s="8"/>
      <c r="I93" s="8">
        <v>2</v>
      </c>
      <c r="J93" s="8">
        <f t="shared" ref="J93:J99" si="11">E93-F93</f>
        <v>142</v>
      </c>
      <c r="K93" s="7">
        <v>8</v>
      </c>
      <c r="L93" s="8"/>
      <c r="M93" s="7" t="s">
        <v>29</v>
      </c>
      <c r="N93" s="9"/>
      <c r="O93" s="577" t="s">
        <v>313</v>
      </c>
      <c r="P93" s="577" t="s">
        <v>314</v>
      </c>
      <c r="Q93" s="577" t="s">
        <v>307</v>
      </c>
    </row>
    <row r="94" spans="1:17" ht="26.25" x14ac:dyDescent="0.25">
      <c r="A94" s="46" t="s">
        <v>31</v>
      </c>
      <c r="B94" s="47" t="s">
        <v>419</v>
      </c>
      <c r="C94" s="18"/>
      <c r="D94" s="7">
        <v>6</v>
      </c>
      <c r="E94" s="8">
        <f t="shared" si="9"/>
        <v>180</v>
      </c>
      <c r="F94" s="8">
        <f t="shared" si="10"/>
        <v>8</v>
      </c>
      <c r="G94" s="8">
        <v>6</v>
      </c>
      <c r="H94" s="8"/>
      <c r="I94" s="8">
        <v>2</v>
      </c>
      <c r="J94" s="8">
        <f t="shared" si="11"/>
        <v>172</v>
      </c>
      <c r="K94" s="7">
        <v>8</v>
      </c>
      <c r="L94" s="8"/>
      <c r="M94" s="7" t="s">
        <v>29</v>
      </c>
      <c r="N94" s="9"/>
      <c r="O94" s="577" t="s">
        <v>313</v>
      </c>
      <c r="P94" s="577" t="s">
        <v>314</v>
      </c>
      <c r="Q94" s="577" t="s">
        <v>307</v>
      </c>
    </row>
    <row r="95" spans="1:17" hidden="1" x14ac:dyDescent="0.25">
      <c r="A95" s="46" t="s">
        <v>14</v>
      </c>
      <c r="B95" s="47"/>
      <c r="C95" s="18"/>
      <c r="D95" s="7"/>
      <c r="E95" s="8">
        <f t="shared" si="9"/>
        <v>0</v>
      </c>
      <c r="F95" s="8">
        <f t="shared" si="10"/>
        <v>0</v>
      </c>
      <c r="G95" s="8"/>
      <c r="H95" s="8"/>
      <c r="I95" s="8">
        <v>0</v>
      </c>
      <c r="J95" s="8">
        <f t="shared" si="11"/>
        <v>0</v>
      </c>
      <c r="K95" s="7"/>
      <c r="L95" s="8"/>
      <c r="M95" s="7"/>
      <c r="N95" s="9"/>
      <c r="O95" s="577"/>
      <c r="P95" s="577"/>
      <c r="Q95" s="577"/>
    </row>
    <row r="96" spans="1:17" hidden="1" x14ac:dyDescent="0.25">
      <c r="A96" s="46" t="s">
        <v>31</v>
      </c>
      <c r="E96" s="8">
        <f t="shared" si="9"/>
        <v>0</v>
      </c>
      <c r="F96" s="8">
        <f t="shared" si="10"/>
        <v>0</v>
      </c>
      <c r="G96" s="8"/>
      <c r="H96" s="8"/>
      <c r="I96" s="8">
        <v>0</v>
      </c>
      <c r="J96" s="8">
        <f t="shared" si="11"/>
        <v>0</v>
      </c>
      <c r="N96" s="9"/>
      <c r="O96" s="577"/>
      <c r="P96" s="577"/>
      <c r="Q96" s="577"/>
    </row>
    <row r="97" spans="1:17" x14ac:dyDescent="0.25">
      <c r="A97" s="46" t="s">
        <v>31</v>
      </c>
      <c r="B97" s="47" t="s">
        <v>367</v>
      </c>
      <c r="C97" s="18"/>
      <c r="D97" s="7">
        <v>7</v>
      </c>
      <c r="E97" s="8">
        <f t="shared" si="9"/>
        <v>210</v>
      </c>
      <c r="F97" s="8">
        <f t="shared" si="10"/>
        <v>8</v>
      </c>
      <c r="G97" s="8">
        <v>6</v>
      </c>
      <c r="H97" s="8"/>
      <c r="I97" s="8">
        <v>2</v>
      </c>
      <c r="J97" s="8">
        <f t="shared" si="11"/>
        <v>202</v>
      </c>
      <c r="K97" s="7">
        <v>8</v>
      </c>
      <c r="L97" s="8"/>
      <c r="M97" s="7" t="s">
        <v>18</v>
      </c>
      <c r="N97" s="26"/>
      <c r="O97" s="577" t="s">
        <v>313</v>
      </c>
      <c r="P97" s="577" t="s">
        <v>314</v>
      </c>
      <c r="Q97" s="577" t="s">
        <v>307</v>
      </c>
    </row>
    <row r="98" spans="1:17" ht="26.25" x14ac:dyDescent="0.25">
      <c r="A98" s="46" t="s">
        <v>14</v>
      </c>
      <c r="B98" s="34" t="s">
        <v>421</v>
      </c>
      <c r="C98" s="20"/>
      <c r="D98" s="7">
        <v>7</v>
      </c>
      <c r="E98" s="8">
        <f t="shared" si="9"/>
        <v>210</v>
      </c>
      <c r="F98" s="8">
        <f t="shared" si="10"/>
        <v>8</v>
      </c>
      <c r="G98" s="8">
        <v>6</v>
      </c>
      <c r="H98" s="8"/>
      <c r="I98" s="8">
        <v>2</v>
      </c>
      <c r="J98" s="8">
        <f t="shared" si="11"/>
        <v>202</v>
      </c>
      <c r="K98" s="7">
        <v>8</v>
      </c>
      <c r="L98" s="8"/>
      <c r="M98" s="7" t="s">
        <v>18</v>
      </c>
      <c r="N98" s="9"/>
      <c r="O98" s="577" t="s">
        <v>313</v>
      </c>
      <c r="P98" s="577" t="s">
        <v>314</v>
      </c>
      <c r="Q98" s="577" t="s">
        <v>307</v>
      </c>
    </row>
    <row r="99" spans="1:17" ht="15.75" thickBot="1" x14ac:dyDescent="0.3">
      <c r="A99" s="46" t="s">
        <v>14</v>
      </c>
      <c r="B99" s="47" t="s">
        <v>369</v>
      </c>
      <c r="C99" s="18"/>
      <c r="D99" s="7">
        <v>5</v>
      </c>
      <c r="E99" s="8">
        <f t="shared" si="9"/>
        <v>150</v>
      </c>
      <c r="F99" s="8">
        <f t="shared" si="10"/>
        <v>8</v>
      </c>
      <c r="G99" s="8">
        <v>6</v>
      </c>
      <c r="H99" s="8"/>
      <c r="I99" s="8">
        <v>2</v>
      </c>
      <c r="J99" s="8">
        <f t="shared" si="11"/>
        <v>142</v>
      </c>
      <c r="K99" s="7">
        <v>8</v>
      </c>
      <c r="L99" s="8"/>
      <c r="M99" s="7" t="s">
        <v>18</v>
      </c>
      <c r="N99" s="9"/>
      <c r="O99" s="577" t="s">
        <v>313</v>
      </c>
      <c r="P99" s="577" t="s">
        <v>314</v>
      </c>
      <c r="Q99" s="577" t="s">
        <v>307</v>
      </c>
    </row>
    <row r="100" spans="1:17" ht="15.75" hidden="1" thickBot="1" x14ac:dyDescent="0.3">
      <c r="A100" s="46" t="s">
        <v>14</v>
      </c>
      <c r="B100" s="47"/>
      <c r="C100" s="18"/>
      <c r="D100" s="7"/>
      <c r="E100" s="8">
        <f t="shared" si="9"/>
        <v>0</v>
      </c>
      <c r="F100" s="8"/>
      <c r="G100" s="8"/>
      <c r="H100" s="8"/>
      <c r="I100" s="8"/>
      <c r="J100" s="8"/>
      <c r="K100" s="7"/>
      <c r="L100" s="8"/>
      <c r="M100" s="7"/>
      <c r="N100" s="9"/>
      <c r="O100" s="577"/>
      <c r="P100" s="577"/>
      <c r="Q100" s="577"/>
    </row>
    <row r="101" spans="1:17" ht="15.75" hidden="1" thickBot="1" x14ac:dyDescent="0.3">
      <c r="A101" s="46" t="s">
        <v>14</v>
      </c>
      <c r="B101" s="47"/>
      <c r="C101" s="7"/>
      <c r="D101" s="7"/>
      <c r="E101" s="8">
        <f t="shared" si="9"/>
        <v>0</v>
      </c>
      <c r="F101" s="8"/>
      <c r="G101" s="8"/>
      <c r="H101" s="8"/>
      <c r="I101" s="8"/>
      <c r="J101" s="8"/>
      <c r="K101" s="7"/>
      <c r="L101" s="8"/>
      <c r="M101" s="7"/>
      <c r="N101" s="9"/>
      <c r="O101" s="577"/>
      <c r="P101" s="577"/>
      <c r="Q101" s="577"/>
    </row>
    <row r="102" spans="1:17" ht="15.75" hidden="1" thickBot="1" x14ac:dyDescent="0.3">
      <c r="A102" s="46" t="s">
        <v>14</v>
      </c>
      <c r="B102" s="47"/>
      <c r="C102" s="18"/>
      <c r="D102" s="7"/>
      <c r="E102" s="8">
        <f t="shared" si="9"/>
        <v>0</v>
      </c>
      <c r="F102" s="8"/>
      <c r="G102" s="8"/>
      <c r="H102" s="8"/>
      <c r="I102" s="8"/>
      <c r="J102" s="8"/>
      <c r="K102" s="7"/>
      <c r="L102" s="8"/>
      <c r="M102" s="7"/>
      <c r="N102" s="9"/>
      <c r="O102" s="577"/>
      <c r="P102" s="577"/>
      <c r="Q102" s="577"/>
    </row>
    <row r="103" spans="1:17" ht="15.75" hidden="1" thickBot="1" x14ac:dyDescent="0.3">
      <c r="A103" s="46" t="s">
        <v>14</v>
      </c>
      <c r="B103" s="47"/>
      <c r="C103" s="18"/>
      <c r="D103" s="7"/>
      <c r="E103" s="8">
        <f t="shared" si="9"/>
        <v>0</v>
      </c>
      <c r="F103" s="8"/>
      <c r="G103" s="8"/>
      <c r="H103" s="8"/>
      <c r="I103" s="8"/>
      <c r="J103" s="8"/>
      <c r="K103" s="7"/>
      <c r="L103" s="8"/>
      <c r="M103" s="7"/>
      <c r="N103" s="9"/>
      <c r="O103" s="577"/>
      <c r="P103" s="577"/>
      <c r="Q103" s="577"/>
    </row>
    <row r="104" spans="1:17" ht="15.75" hidden="1" thickBot="1" x14ac:dyDescent="0.3">
      <c r="A104" s="46" t="s">
        <v>14</v>
      </c>
      <c r="B104" s="47"/>
      <c r="C104" s="18"/>
      <c r="D104" s="7"/>
      <c r="E104" s="8">
        <f t="shared" si="9"/>
        <v>0</v>
      </c>
      <c r="F104" s="8"/>
      <c r="G104" s="8"/>
      <c r="H104" s="8"/>
      <c r="I104" s="8"/>
      <c r="J104" s="8"/>
      <c r="K104" s="7"/>
      <c r="L104" s="8"/>
      <c r="M104" s="7"/>
      <c r="N104" s="9"/>
      <c r="O104" s="577"/>
      <c r="P104" s="577"/>
      <c r="Q104" s="577"/>
    </row>
    <row r="105" spans="1:17" ht="15.75" hidden="1" thickBot="1" x14ac:dyDescent="0.3">
      <c r="A105" s="46" t="s">
        <v>31</v>
      </c>
      <c r="B105" s="47"/>
      <c r="C105" s="7"/>
      <c r="D105" s="7"/>
      <c r="E105" s="8">
        <f t="shared" si="9"/>
        <v>0</v>
      </c>
      <c r="F105" s="8"/>
      <c r="G105" s="8"/>
      <c r="H105" s="8"/>
      <c r="I105" s="8"/>
      <c r="J105" s="8"/>
      <c r="K105" s="7"/>
      <c r="L105" s="8"/>
      <c r="M105" s="7"/>
      <c r="N105" s="9"/>
      <c r="O105" s="577"/>
      <c r="P105" s="577"/>
      <c r="Q105" s="577"/>
    </row>
    <row r="106" spans="1:17" ht="15.75" hidden="1" thickBot="1" x14ac:dyDescent="0.3">
      <c r="A106" s="46" t="s">
        <v>14</v>
      </c>
      <c r="B106" s="47"/>
      <c r="C106" s="7"/>
      <c r="D106" s="7"/>
      <c r="E106" s="8">
        <f t="shared" si="9"/>
        <v>0</v>
      </c>
      <c r="F106" s="8"/>
      <c r="G106" s="8"/>
      <c r="H106" s="8"/>
      <c r="I106" s="8"/>
      <c r="J106" s="8"/>
      <c r="K106" s="7"/>
      <c r="L106" s="8"/>
      <c r="M106" s="7"/>
      <c r="N106" s="9"/>
      <c r="O106" s="577"/>
      <c r="P106" s="577"/>
      <c r="Q106" s="577"/>
    </row>
    <row r="107" spans="1:17" ht="15.75" hidden="1" thickBot="1" x14ac:dyDescent="0.3">
      <c r="A107" s="46" t="s">
        <v>14</v>
      </c>
      <c r="B107" s="365"/>
      <c r="C107" s="366"/>
      <c r="D107" s="21"/>
      <c r="E107" s="22"/>
      <c r="F107" s="22"/>
      <c r="G107" s="22"/>
      <c r="H107" s="22"/>
      <c r="I107" s="22"/>
      <c r="J107" s="22"/>
      <c r="K107" s="21"/>
      <c r="L107" s="22"/>
      <c r="M107" s="21"/>
      <c r="N107" s="9" t="s">
        <v>509</v>
      </c>
      <c r="O107" s="577"/>
      <c r="P107" s="577"/>
      <c r="Q107" s="577"/>
    </row>
    <row r="108" spans="1:17" ht="15.75" thickBot="1" x14ac:dyDescent="0.3">
      <c r="A108" s="31"/>
      <c r="B108" s="11"/>
      <c r="C108" s="12">
        <f>SUM(C93:C107)</f>
        <v>0</v>
      </c>
      <c r="D108" s="13">
        <f>SUM(D93:D107)</f>
        <v>30</v>
      </c>
      <c r="E108" s="32">
        <f>SUM(E93:E104)</f>
        <v>900</v>
      </c>
      <c r="F108" s="32">
        <f>SUM(F93:F104)</f>
        <v>40</v>
      </c>
      <c r="G108" s="32">
        <f>SUM(G93:G104)</f>
        <v>30</v>
      </c>
      <c r="H108" s="32"/>
      <c r="I108" s="32"/>
      <c r="J108" s="32"/>
      <c r="K108" s="32"/>
      <c r="L108" s="32"/>
      <c r="M108" s="25"/>
      <c r="N108" s="9" t="s">
        <v>513</v>
      </c>
      <c r="Q108" s="577"/>
    </row>
    <row r="109" spans="1:17" x14ac:dyDescent="0.25">
      <c r="A109" s="306"/>
      <c r="B109" s="2"/>
      <c r="C109" s="307"/>
      <c r="D109" s="4"/>
      <c r="E109" s="308"/>
      <c r="F109" s="308"/>
      <c r="G109" s="308"/>
      <c r="H109" s="308"/>
      <c r="I109" s="308"/>
      <c r="J109" s="308"/>
      <c r="K109" s="3" t="s">
        <v>523</v>
      </c>
      <c r="L109" s="3" t="s">
        <v>524</v>
      </c>
      <c r="M109" s="3"/>
      <c r="N109" s="9"/>
      <c r="Q109" s="573"/>
    </row>
    <row r="110" spans="1:17" x14ac:dyDescent="0.25">
      <c r="A110" s="306"/>
      <c r="B110" s="2"/>
      <c r="C110" s="307"/>
      <c r="D110" s="4"/>
      <c r="E110" s="308"/>
      <c r="F110" s="308"/>
      <c r="G110" s="308"/>
      <c r="H110" s="308"/>
      <c r="I110" s="308"/>
      <c r="J110" s="308"/>
      <c r="K110" s="308"/>
      <c r="L110" s="308"/>
      <c r="M110" s="308"/>
      <c r="N110" s="9"/>
      <c r="Q110" s="573"/>
    </row>
    <row r="111" spans="1:17" hidden="1" x14ac:dyDescent="0.25">
      <c r="A111" s="306"/>
      <c r="B111" s="2"/>
      <c r="C111" s="307"/>
      <c r="D111" s="4"/>
      <c r="E111" s="308"/>
      <c r="F111" s="308"/>
      <c r="G111" s="308"/>
      <c r="H111" s="308"/>
      <c r="I111" s="308"/>
      <c r="J111" s="308"/>
      <c r="K111" s="308"/>
      <c r="L111" s="308"/>
      <c r="M111" s="308"/>
      <c r="N111" s="9"/>
      <c r="Q111" s="573"/>
    </row>
    <row r="112" spans="1:17" hidden="1" x14ac:dyDescent="0.25">
      <c r="A112" s="46"/>
      <c r="B112" s="2"/>
      <c r="C112" s="2"/>
      <c r="D112" s="4"/>
      <c r="E112" s="9"/>
      <c r="F112" s="9"/>
      <c r="G112" s="9"/>
      <c r="H112" s="9"/>
      <c r="I112" s="9"/>
      <c r="J112" s="9"/>
      <c r="K112" s="9"/>
      <c r="L112" s="9"/>
      <c r="M112" s="9"/>
      <c r="N112" s="9" t="s">
        <v>514</v>
      </c>
      <c r="Q112" s="573"/>
    </row>
    <row r="113" spans="1:21" hidden="1" x14ac:dyDescent="0.25">
      <c r="A113" s="46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9"/>
      <c r="Q113" s="573"/>
    </row>
    <row r="114" spans="1:21" x14ac:dyDescent="0.25">
      <c r="A114" s="46"/>
      <c r="B114" s="1" t="s">
        <v>300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Q114" s="573"/>
    </row>
    <row r="115" spans="1:21" ht="15" customHeight="1" x14ac:dyDescent="0.25">
      <c r="A115" s="46"/>
      <c r="B115" s="1386" t="s">
        <v>0</v>
      </c>
      <c r="C115" s="1389" t="s">
        <v>74</v>
      </c>
      <c r="D115" s="1392" t="s">
        <v>1</v>
      </c>
      <c r="E115" s="1393" t="s">
        <v>2</v>
      </c>
      <c r="F115" s="1393"/>
      <c r="G115" s="1393"/>
      <c r="H115" s="1393"/>
      <c r="I115" s="1393"/>
      <c r="J115" s="1394"/>
      <c r="K115" s="1392" t="s">
        <v>397</v>
      </c>
      <c r="L115" s="1392" t="s">
        <v>398</v>
      </c>
      <c r="M115" s="1392" t="s">
        <v>5</v>
      </c>
      <c r="N115" s="9"/>
      <c r="Q115" s="573"/>
    </row>
    <row r="116" spans="1:21" x14ac:dyDescent="0.25">
      <c r="A116" s="46"/>
      <c r="B116" s="1387"/>
      <c r="C116" s="1390"/>
      <c r="D116" s="1392"/>
      <c r="E116" s="1392" t="s">
        <v>6</v>
      </c>
      <c r="F116" s="1395" t="s">
        <v>7</v>
      </c>
      <c r="G116" s="1395"/>
      <c r="H116" s="1395"/>
      <c r="I116" s="1395"/>
      <c r="J116" s="1392" t="s">
        <v>25</v>
      </c>
      <c r="K116" s="1392"/>
      <c r="L116" s="1392"/>
      <c r="M116" s="1392"/>
      <c r="N116" s="9"/>
      <c r="Q116" s="573"/>
    </row>
    <row r="117" spans="1:21" x14ac:dyDescent="0.25">
      <c r="A117" s="46"/>
      <c r="B117" s="1387"/>
      <c r="C117" s="1390"/>
      <c r="D117" s="1392"/>
      <c r="E117" s="1394"/>
      <c r="F117" s="1392" t="s">
        <v>9</v>
      </c>
      <c r="G117" s="1393" t="s">
        <v>10</v>
      </c>
      <c r="H117" s="1394"/>
      <c r="I117" s="1394"/>
      <c r="J117" s="1394"/>
      <c r="K117" s="1392"/>
      <c r="L117" s="1392"/>
      <c r="M117" s="1392"/>
      <c r="N117" s="9"/>
      <c r="Q117" s="573"/>
    </row>
    <row r="118" spans="1:21" x14ac:dyDescent="0.25">
      <c r="A118" s="46"/>
      <c r="B118" s="1387"/>
      <c r="C118" s="1390"/>
      <c r="D118" s="1392"/>
      <c r="E118" s="1394"/>
      <c r="F118" s="1397"/>
      <c r="G118" s="1398" t="s">
        <v>26</v>
      </c>
      <c r="H118" s="1398" t="s">
        <v>27</v>
      </c>
      <c r="I118" s="1398" t="s">
        <v>28</v>
      </c>
      <c r="J118" s="1394"/>
      <c r="K118" s="1392"/>
      <c r="L118" s="1392"/>
      <c r="M118" s="1392"/>
      <c r="N118" s="9"/>
      <c r="Q118" s="573"/>
    </row>
    <row r="119" spans="1:21" x14ac:dyDescent="0.25">
      <c r="A119" s="46"/>
      <c r="B119" s="1387"/>
      <c r="C119" s="1390"/>
      <c r="D119" s="1392"/>
      <c r="E119" s="1394"/>
      <c r="F119" s="1397"/>
      <c r="G119" s="1398"/>
      <c r="H119" s="1398"/>
      <c r="I119" s="1398"/>
      <c r="J119" s="1394"/>
      <c r="K119" s="1392"/>
      <c r="L119" s="1392"/>
      <c r="M119" s="1392"/>
      <c r="N119" s="9"/>
      <c r="Q119" s="573"/>
    </row>
    <row r="120" spans="1:21" x14ac:dyDescent="0.25">
      <c r="A120" s="46"/>
      <c r="B120" s="1387"/>
      <c r="C120" s="1390"/>
      <c r="D120" s="1392"/>
      <c r="E120" s="1394"/>
      <c r="F120" s="1397"/>
      <c r="G120" s="1398"/>
      <c r="H120" s="1398"/>
      <c r="I120" s="1398"/>
      <c r="J120" s="1394"/>
      <c r="K120" s="1392"/>
      <c r="L120" s="1392"/>
      <c r="M120" s="1392"/>
      <c r="N120" s="9"/>
      <c r="Q120" s="573"/>
    </row>
    <row r="121" spans="1:21" x14ac:dyDescent="0.25">
      <c r="A121" s="46"/>
      <c r="B121" s="1388"/>
      <c r="C121" s="1391"/>
      <c r="D121" s="1392"/>
      <c r="E121" s="1394"/>
      <c r="F121" s="1397"/>
      <c r="G121" s="1398"/>
      <c r="H121" s="1398"/>
      <c r="I121" s="1398"/>
      <c r="J121" s="1394"/>
      <c r="K121" s="1392"/>
      <c r="L121" s="1392"/>
      <c r="M121" s="1392"/>
      <c r="N121" s="9"/>
      <c r="Q121" s="577"/>
    </row>
    <row r="122" spans="1:21" ht="26.25" x14ac:dyDescent="0.25">
      <c r="A122" s="46" t="s">
        <v>14</v>
      </c>
      <c r="B122" s="569" t="s">
        <v>81</v>
      </c>
      <c r="C122" s="312"/>
      <c r="D122" s="312">
        <v>3</v>
      </c>
      <c r="E122" s="8">
        <f t="shared" ref="E122:E131" si="12">D122*30</f>
        <v>90</v>
      </c>
      <c r="F122" s="8">
        <f>G122+H122+I122</f>
        <v>4</v>
      </c>
      <c r="G122" s="8"/>
      <c r="H122" s="8"/>
      <c r="I122" s="8">
        <v>4</v>
      </c>
      <c r="J122" s="8">
        <f>E122-F122</f>
        <v>86</v>
      </c>
      <c r="K122" s="7">
        <v>4</v>
      </c>
      <c r="L122" s="8"/>
      <c r="M122" s="7" t="s">
        <v>16</v>
      </c>
      <c r="N122" s="9"/>
      <c r="O122" s="577"/>
      <c r="P122" s="577" t="s">
        <v>306</v>
      </c>
      <c r="Q122" s="577" t="s">
        <v>306</v>
      </c>
      <c r="R122" s="376" t="s">
        <v>82</v>
      </c>
      <c r="S122" s="986" t="s">
        <v>306</v>
      </c>
      <c r="T122" s="986"/>
      <c r="U122" s="986" t="s">
        <v>306</v>
      </c>
    </row>
    <row r="123" spans="1:21" hidden="1" x14ac:dyDescent="0.25">
      <c r="A123" s="46" t="s">
        <v>31</v>
      </c>
      <c r="E123" s="8">
        <f t="shared" si="12"/>
        <v>0</v>
      </c>
      <c r="J123" s="8">
        <f>E123-F123</f>
        <v>0</v>
      </c>
      <c r="N123" s="9"/>
      <c r="O123" s="577"/>
      <c r="P123" s="577"/>
      <c r="Q123" s="577"/>
    </row>
    <row r="124" spans="1:21" ht="26.25" x14ac:dyDescent="0.25">
      <c r="A124" s="46" t="s">
        <v>31</v>
      </c>
      <c r="B124" s="569" t="s">
        <v>39</v>
      </c>
      <c r="C124" s="18"/>
      <c r="D124" s="27">
        <v>3</v>
      </c>
      <c r="E124" s="8">
        <f t="shared" si="12"/>
        <v>90</v>
      </c>
      <c r="F124" s="8">
        <f>G124+H124+I124</f>
        <v>8</v>
      </c>
      <c r="G124" s="8">
        <v>8</v>
      </c>
      <c r="H124" s="8"/>
      <c r="I124" s="8">
        <v>0</v>
      </c>
      <c r="J124" s="8">
        <f>E124-F124</f>
        <v>82</v>
      </c>
      <c r="K124" s="7">
        <v>4</v>
      </c>
      <c r="L124" s="8">
        <v>4</v>
      </c>
      <c r="M124" s="7" t="s">
        <v>16</v>
      </c>
      <c r="N124" s="9"/>
      <c r="O124" s="577" t="s">
        <v>309</v>
      </c>
      <c r="P124" s="577"/>
      <c r="Q124" s="577" t="s">
        <v>309</v>
      </c>
    </row>
    <row r="125" spans="1:21" x14ac:dyDescent="0.25">
      <c r="A125" s="46" t="s">
        <v>31</v>
      </c>
      <c r="B125" s="26" t="s">
        <v>424</v>
      </c>
      <c r="C125" s="20"/>
      <c r="D125" s="27">
        <v>5</v>
      </c>
      <c r="E125" s="8">
        <f t="shared" si="12"/>
        <v>150</v>
      </c>
      <c r="F125" s="8">
        <f t="shared" ref="F125:F131" si="13">G125+H125+I125</f>
        <v>8</v>
      </c>
      <c r="G125" s="8">
        <v>6</v>
      </c>
      <c r="H125" s="8"/>
      <c r="I125" s="8">
        <v>2</v>
      </c>
      <c r="J125" s="8">
        <f t="shared" ref="J125:J131" si="14">E125-F125</f>
        <v>142</v>
      </c>
      <c r="K125" s="7">
        <v>8</v>
      </c>
      <c r="L125" s="8"/>
      <c r="M125" s="7" t="s">
        <v>29</v>
      </c>
      <c r="N125" s="9"/>
      <c r="O125" s="577" t="s">
        <v>313</v>
      </c>
      <c r="P125" s="577" t="s">
        <v>314</v>
      </c>
      <c r="Q125" s="577" t="s">
        <v>307</v>
      </c>
    </row>
    <row r="126" spans="1:21" ht="51.75" x14ac:dyDescent="0.25">
      <c r="A126" s="46" t="s">
        <v>14</v>
      </c>
      <c r="B126" s="47" t="s">
        <v>425</v>
      </c>
      <c r="C126" s="20"/>
      <c r="D126" s="27">
        <v>5</v>
      </c>
      <c r="E126" s="8">
        <f t="shared" si="12"/>
        <v>150</v>
      </c>
      <c r="F126" s="8">
        <f t="shared" si="13"/>
        <v>8</v>
      </c>
      <c r="G126" s="8">
        <v>6</v>
      </c>
      <c r="H126" s="8"/>
      <c r="I126" s="8">
        <v>2</v>
      </c>
      <c r="J126" s="8">
        <f t="shared" si="14"/>
        <v>142</v>
      </c>
      <c r="K126" s="7">
        <v>8</v>
      </c>
      <c r="L126" s="8"/>
      <c r="M126" s="7" t="s">
        <v>18</v>
      </c>
      <c r="N126" s="9"/>
      <c r="O126" s="577" t="s">
        <v>313</v>
      </c>
      <c r="P126" s="577" t="s">
        <v>314</v>
      </c>
      <c r="Q126" s="577" t="s">
        <v>307</v>
      </c>
    </row>
    <row r="127" spans="1:21" hidden="1" x14ac:dyDescent="0.25">
      <c r="A127" s="46" t="s">
        <v>14</v>
      </c>
      <c r="B127" s="47"/>
      <c r="C127" s="20"/>
      <c r="D127" s="27"/>
      <c r="E127" s="8">
        <f t="shared" si="12"/>
        <v>0</v>
      </c>
      <c r="F127" s="8">
        <f t="shared" si="13"/>
        <v>0</v>
      </c>
      <c r="G127" s="8"/>
      <c r="H127" s="8"/>
      <c r="I127" s="8">
        <v>0</v>
      </c>
      <c r="J127" s="8">
        <f t="shared" si="14"/>
        <v>0</v>
      </c>
      <c r="K127" s="7"/>
      <c r="L127" s="8"/>
      <c r="M127" s="7"/>
      <c r="N127" s="9"/>
      <c r="O127" s="577"/>
      <c r="P127" s="577"/>
      <c r="Q127" s="577"/>
    </row>
    <row r="128" spans="1:21" ht="51.75" x14ac:dyDescent="0.25">
      <c r="A128" s="46" t="s">
        <v>14</v>
      </c>
      <c r="B128" s="47" t="s">
        <v>427</v>
      </c>
      <c r="C128" s="20"/>
      <c r="D128" s="27">
        <v>4</v>
      </c>
      <c r="E128" s="8">
        <f t="shared" si="12"/>
        <v>120</v>
      </c>
      <c r="F128" s="8">
        <f t="shared" si="13"/>
        <v>8</v>
      </c>
      <c r="G128" s="8">
        <v>6</v>
      </c>
      <c r="H128" s="8"/>
      <c r="I128" s="8">
        <v>2</v>
      </c>
      <c r="J128" s="8">
        <f t="shared" si="14"/>
        <v>112</v>
      </c>
      <c r="K128" s="7">
        <v>8</v>
      </c>
      <c r="L128" s="8"/>
      <c r="M128" s="7" t="s">
        <v>16</v>
      </c>
      <c r="N128" s="9"/>
      <c r="O128" s="577" t="s">
        <v>313</v>
      </c>
      <c r="P128" s="577" t="s">
        <v>314</v>
      </c>
      <c r="Q128" s="577" t="s">
        <v>307</v>
      </c>
    </row>
    <row r="129" spans="1:17" hidden="1" x14ac:dyDescent="0.25">
      <c r="A129" s="46" t="s">
        <v>14</v>
      </c>
      <c r="B129" s="47"/>
      <c r="C129" s="18"/>
      <c r="D129" s="7"/>
      <c r="E129" s="8">
        <f t="shared" si="12"/>
        <v>0</v>
      </c>
      <c r="F129" s="8">
        <f t="shared" si="13"/>
        <v>0</v>
      </c>
      <c r="G129" s="8"/>
      <c r="H129" s="8"/>
      <c r="I129" s="8">
        <v>0</v>
      </c>
      <c r="J129" s="8">
        <f t="shared" si="14"/>
        <v>0</v>
      </c>
      <c r="K129" s="7"/>
      <c r="L129" s="8"/>
      <c r="M129" s="7"/>
      <c r="N129" s="9"/>
      <c r="O129" s="577"/>
      <c r="P129" s="577"/>
      <c r="Q129" s="577"/>
    </row>
    <row r="130" spans="1:17" ht="26.25" x14ac:dyDescent="0.25">
      <c r="A130" s="46" t="s">
        <v>31</v>
      </c>
      <c r="B130" s="47" t="s">
        <v>512</v>
      </c>
      <c r="C130" s="20"/>
      <c r="D130" s="27">
        <v>5</v>
      </c>
      <c r="E130" s="8">
        <f t="shared" si="12"/>
        <v>150</v>
      </c>
      <c r="F130" s="8">
        <f t="shared" si="13"/>
        <v>4</v>
      </c>
      <c r="G130" s="8"/>
      <c r="H130" s="8"/>
      <c r="I130" s="8">
        <v>4</v>
      </c>
      <c r="J130" s="8">
        <f t="shared" si="14"/>
        <v>146</v>
      </c>
      <c r="K130" s="7">
        <v>4</v>
      </c>
      <c r="L130" s="8"/>
      <c r="M130" s="7" t="s">
        <v>16</v>
      </c>
      <c r="N130" s="9"/>
      <c r="O130" s="577"/>
      <c r="P130" s="577" t="s">
        <v>306</v>
      </c>
      <c r="Q130" s="577" t="s">
        <v>306</v>
      </c>
    </row>
    <row r="131" spans="1:17" ht="39.75" thickBot="1" x14ac:dyDescent="0.3">
      <c r="A131" s="46" t="s">
        <v>14</v>
      </c>
      <c r="B131" s="47" t="s">
        <v>420</v>
      </c>
      <c r="C131" s="18"/>
      <c r="D131" s="7">
        <v>5</v>
      </c>
      <c r="E131" s="8">
        <f t="shared" si="12"/>
        <v>150</v>
      </c>
      <c r="F131" s="8">
        <f t="shared" si="13"/>
        <v>8</v>
      </c>
      <c r="G131" s="8">
        <v>6</v>
      </c>
      <c r="H131" s="8"/>
      <c r="I131" s="8">
        <v>2</v>
      </c>
      <c r="J131" s="8">
        <f t="shared" si="14"/>
        <v>142</v>
      </c>
      <c r="K131" s="7">
        <v>8</v>
      </c>
      <c r="L131" s="8"/>
      <c r="M131" s="7" t="s">
        <v>29</v>
      </c>
      <c r="N131" s="9"/>
      <c r="O131" s="577" t="s">
        <v>313</v>
      </c>
      <c r="P131" s="577" t="s">
        <v>314</v>
      </c>
      <c r="Q131" s="577" t="s">
        <v>307</v>
      </c>
    </row>
    <row r="132" spans="1:17" hidden="1" x14ac:dyDescent="0.25">
      <c r="A132" s="46" t="s">
        <v>31</v>
      </c>
      <c r="B132" s="47"/>
      <c r="C132" s="20"/>
      <c r="D132" s="27"/>
      <c r="E132" s="8"/>
      <c r="F132" s="8"/>
      <c r="G132" s="8">
        <f>E132+F132</f>
        <v>0</v>
      </c>
      <c r="H132" s="8"/>
      <c r="I132" s="8"/>
      <c r="J132" s="8"/>
      <c r="K132" s="7"/>
      <c r="L132" s="8"/>
      <c r="M132" s="7"/>
      <c r="N132" s="9"/>
      <c r="O132" s="577"/>
      <c r="P132" s="577"/>
      <c r="Q132" s="577"/>
    </row>
    <row r="133" spans="1:17" hidden="1" x14ac:dyDescent="0.25">
      <c r="A133" s="46" t="s">
        <v>14</v>
      </c>
      <c r="B133" s="47"/>
      <c r="C133" s="18"/>
      <c r="D133" s="7"/>
      <c r="E133" s="8"/>
      <c r="F133" s="8"/>
      <c r="G133" s="8"/>
      <c r="H133" s="8"/>
      <c r="I133" s="8"/>
      <c r="J133" s="8"/>
      <c r="K133" s="7"/>
      <c r="L133" s="8"/>
      <c r="M133" s="7"/>
      <c r="N133" s="9" t="s">
        <v>515</v>
      </c>
      <c r="O133" s="577"/>
      <c r="P133" s="577"/>
      <c r="Q133" s="577"/>
    </row>
    <row r="134" spans="1:17" hidden="1" x14ac:dyDescent="0.25">
      <c r="A134" s="46" t="s">
        <v>14</v>
      </c>
      <c r="B134" s="47"/>
      <c r="C134" s="20"/>
      <c r="D134" s="27"/>
      <c r="E134" s="8"/>
      <c r="F134" s="8"/>
      <c r="G134" s="8"/>
      <c r="H134" s="8"/>
      <c r="I134" s="8"/>
      <c r="J134" s="8"/>
      <c r="K134" s="7"/>
      <c r="L134" s="8"/>
      <c r="M134" s="7"/>
      <c r="N134" s="9" t="s">
        <v>516</v>
      </c>
      <c r="O134" s="577"/>
      <c r="P134" s="577"/>
      <c r="Q134" s="577"/>
    </row>
    <row r="135" spans="1:17" ht="15.75" hidden="1" thickBot="1" x14ac:dyDescent="0.3">
      <c r="A135" s="46"/>
      <c r="B135" s="16"/>
      <c r="C135" s="16"/>
      <c r="D135" s="21"/>
      <c r="E135" s="22"/>
      <c r="F135" s="22"/>
      <c r="G135" s="22"/>
      <c r="H135" s="22"/>
      <c r="I135" s="22"/>
      <c r="J135" s="22"/>
      <c r="K135" s="21"/>
      <c r="L135" s="22"/>
      <c r="M135" s="21"/>
      <c r="N135" s="9" t="s">
        <v>514</v>
      </c>
      <c r="O135" s="577"/>
      <c r="P135" s="577"/>
      <c r="Q135" s="577"/>
    </row>
    <row r="136" spans="1:17" ht="15.75" thickBot="1" x14ac:dyDescent="0.3">
      <c r="A136" s="24"/>
      <c r="B136" s="14"/>
      <c r="C136" s="19">
        <f>SUM(C122:C135)</f>
        <v>0</v>
      </c>
      <c r="D136" s="48">
        <f>SUM(D122:D135)</f>
        <v>30</v>
      </c>
      <c r="E136" s="48">
        <f>SUM(E122:E135)</f>
        <v>900</v>
      </c>
      <c r="F136" s="48">
        <f>SUM(F122:F135)</f>
        <v>48</v>
      </c>
      <c r="G136" s="48">
        <f>SUM(G122:G135)</f>
        <v>32</v>
      </c>
      <c r="H136" s="32"/>
      <c r="I136" s="32"/>
      <c r="J136" s="32"/>
      <c r="K136" s="32"/>
      <c r="L136" s="32"/>
      <c r="M136" s="25"/>
      <c r="O136" s="577"/>
      <c r="P136" s="577"/>
      <c r="Q136" s="577"/>
    </row>
    <row r="137" spans="1:17" x14ac:dyDescent="0.25">
      <c r="A137" s="46"/>
      <c r="B137" s="2"/>
      <c r="C137" s="3"/>
      <c r="D137" s="9"/>
      <c r="E137" s="9"/>
      <c r="F137" s="9"/>
      <c r="G137" s="9"/>
      <c r="H137" s="9"/>
      <c r="I137" s="9"/>
      <c r="J137" s="9"/>
      <c r="K137" s="3" t="s">
        <v>519</v>
      </c>
      <c r="L137" s="3" t="s">
        <v>525</v>
      </c>
      <c r="M137" s="3"/>
      <c r="Q137" s="573"/>
    </row>
    <row r="138" spans="1:17" x14ac:dyDescent="0.25">
      <c r="A138" s="46"/>
      <c r="B138" s="1" t="s">
        <v>316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Q138" s="573"/>
    </row>
    <row r="139" spans="1:17" ht="15" customHeight="1" x14ac:dyDescent="0.25">
      <c r="A139" s="46"/>
      <c r="B139" s="1386" t="s">
        <v>0</v>
      </c>
      <c r="C139" s="1389" t="s">
        <v>74</v>
      </c>
      <c r="D139" s="1392" t="s">
        <v>1</v>
      </c>
      <c r="E139" s="1393" t="s">
        <v>2</v>
      </c>
      <c r="F139" s="1393"/>
      <c r="G139" s="1393"/>
      <c r="H139" s="1393"/>
      <c r="I139" s="1393"/>
      <c r="J139" s="1394"/>
      <c r="K139" s="1392" t="s">
        <v>397</v>
      </c>
      <c r="L139" s="1392" t="s">
        <v>398</v>
      </c>
      <c r="M139" s="1392" t="s">
        <v>5</v>
      </c>
      <c r="N139" s="9"/>
      <c r="Q139" s="573"/>
    </row>
    <row r="140" spans="1:17" x14ac:dyDescent="0.25">
      <c r="A140" s="46"/>
      <c r="B140" s="1387"/>
      <c r="C140" s="1390"/>
      <c r="D140" s="1392"/>
      <c r="E140" s="1392" t="s">
        <v>6</v>
      </c>
      <c r="F140" s="1395" t="s">
        <v>7</v>
      </c>
      <c r="G140" s="1395"/>
      <c r="H140" s="1395"/>
      <c r="I140" s="1395"/>
      <c r="J140" s="1392" t="s">
        <v>25</v>
      </c>
      <c r="K140" s="1392"/>
      <c r="L140" s="1392"/>
      <c r="M140" s="1392"/>
      <c r="N140" s="9"/>
      <c r="Q140" s="573"/>
    </row>
    <row r="141" spans="1:17" x14ac:dyDescent="0.25">
      <c r="A141" s="46"/>
      <c r="B141" s="1387"/>
      <c r="C141" s="1390"/>
      <c r="D141" s="1392"/>
      <c r="E141" s="1394"/>
      <c r="F141" s="1392" t="s">
        <v>9</v>
      </c>
      <c r="G141" s="1393" t="s">
        <v>10</v>
      </c>
      <c r="H141" s="1394"/>
      <c r="I141" s="1394"/>
      <c r="J141" s="1394"/>
      <c r="K141" s="1392"/>
      <c r="L141" s="1392"/>
      <c r="M141" s="1392"/>
      <c r="N141" s="9"/>
      <c r="Q141" s="573"/>
    </row>
    <row r="142" spans="1:17" x14ac:dyDescent="0.25">
      <c r="A142" s="46"/>
      <c r="B142" s="1387"/>
      <c r="C142" s="1390"/>
      <c r="D142" s="1392"/>
      <c r="E142" s="1394"/>
      <c r="F142" s="1397"/>
      <c r="G142" s="1398" t="s">
        <v>26</v>
      </c>
      <c r="H142" s="1398" t="s">
        <v>27</v>
      </c>
      <c r="I142" s="1398" t="s">
        <v>28</v>
      </c>
      <c r="J142" s="1394"/>
      <c r="K142" s="1392"/>
      <c r="L142" s="1392"/>
      <c r="M142" s="1392"/>
      <c r="N142" s="9"/>
      <c r="Q142" s="573"/>
    </row>
    <row r="143" spans="1:17" x14ac:dyDescent="0.25">
      <c r="A143" s="46"/>
      <c r="B143" s="1387"/>
      <c r="C143" s="1390"/>
      <c r="D143" s="1392"/>
      <c r="E143" s="1394"/>
      <c r="F143" s="1397"/>
      <c r="G143" s="1398"/>
      <c r="H143" s="1398"/>
      <c r="I143" s="1398"/>
      <c r="J143" s="1394"/>
      <c r="K143" s="1392"/>
      <c r="L143" s="1392"/>
      <c r="M143" s="1392"/>
      <c r="N143" s="9"/>
      <c r="Q143" s="573"/>
    </row>
    <row r="144" spans="1:17" x14ac:dyDescent="0.25">
      <c r="A144" s="46"/>
      <c r="B144" s="1387"/>
      <c r="C144" s="1390"/>
      <c r="D144" s="1392"/>
      <c r="E144" s="1394"/>
      <c r="F144" s="1397"/>
      <c r="G144" s="1398"/>
      <c r="H144" s="1398"/>
      <c r="I144" s="1398"/>
      <c r="J144" s="1394"/>
      <c r="K144" s="1392"/>
      <c r="L144" s="1392"/>
      <c r="M144" s="1392"/>
      <c r="N144" s="9"/>
      <c r="Q144" s="573"/>
    </row>
    <row r="145" spans="1:21" x14ac:dyDescent="0.25">
      <c r="A145" s="46"/>
      <c r="B145" s="1388"/>
      <c r="C145" s="1391"/>
      <c r="D145" s="1392"/>
      <c r="E145" s="1394"/>
      <c r="F145" s="1397"/>
      <c r="G145" s="1398"/>
      <c r="H145" s="1398"/>
      <c r="I145" s="1398"/>
      <c r="J145" s="1394"/>
      <c r="K145" s="1392"/>
      <c r="L145" s="1392"/>
      <c r="M145" s="1392"/>
      <c r="N145" s="9"/>
      <c r="Q145" s="577"/>
    </row>
    <row r="146" spans="1:21" x14ac:dyDescent="0.25">
      <c r="A146" s="46" t="s">
        <v>31</v>
      </c>
      <c r="B146" s="569" t="s">
        <v>326</v>
      </c>
      <c r="C146" s="47"/>
      <c r="D146" s="7">
        <v>3</v>
      </c>
      <c r="E146" s="8">
        <f t="shared" ref="E146:E152" si="15">D146*30</f>
        <v>90</v>
      </c>
      <c r="F146" s="8">
        <f t="shared" ref="F146:F152" si="16">G146+H146+I146</f>
        <v>4</v>
      </c>
      <c r="G146" s="8"/>
      <c r="H146" s="8"/>
      <c r="I146" s="8">
        <v>4</v>
      </c>
      <c r="J146" s="8">
        <f t="shared" ref="J146:J152" si="17">E146-F146</f>
        <v>86</v>
      </c>
      <c r="K146" s="7">
        <v>4</v>
      </c>
      <c r="L146" s="8"/>
      <c r="M146" s="7" t="s">
        <v>29</v>
      </c>
      <c r="N146" s="9"/>
      <c r="O146" s="577"/>
      <c r="P146" s="577" t="s">
        <v>306</v>
      </c>
      <c r="Q146" s="577" t="s">
        <v>306</v>
      </c>
      <c r="R146" s="376" t="s">
        <v>82</v>
      </c>
      <c r="S146" s="986" t="s">
        <v>306</v>
      </c>
      <c r="T146" s="986"/>
      <c r="U146" s="986" t="s">
        <v>306</v>
      </c>
    </row>
    <row r="147" spans="1:21" x14ac:dyDescent="0.25">
      <c r="A147" s="46" t="s">
        <v>31</v>
      </c>
      <c r="B147" s="574" t="s">
        <v>45</v>
      </c>
      <c r="C147" s="27"/>
      <c r="D147" s="27">
        <v>6</v>
      </c>
      <c r="E147" s="8">
        <f t="shared" si="15"/>
        <v>180</v>
      </c>
      <c r="F147" s="8">
        <f t="shared" si="16"/>
        <v>0</v>
      </c>
      <c r="G147" s="8"/>
      <c r="H147" s="8"/>
      <c r="I147" s="8">
        <v>0</v>
      </c>
      <c r="J147" s="8">
        <f t="shared" si="17"/>
        <v>180</v>
      </c>
      <c r="K147" s="7"/>
      <c r="L147" s="8"/>
      <c r="M147" s="7" t="s">
        <v>29</v>
      </c>
      <c r="N147" s="9"/>
      <c r="O147" s="577"/>
      <c r="P147" s="577"/>
      <c r="Q147" s="577"/>
    </row>
    <row r="148" spans="1:21" x14ac:dyDescent="0.25">
      <c r="A148" s="46" t="s">
        <v>14</v>
      </c>
      <c r="B148" s="569" t="s">
        <v>373</v>
      </c>
      <c r="C148" s="27"/>
      <c r="D148" s="27">
        <v>5</v>
      </c>
      <c r="E148" s="8">
        <f t="shared" si="15"/>
        <v>150</v>
      </c>
      <c r="F148" s="8">
        <f t="shared" si="16"/>
        <v>8</v>
      </c>
      <c r="G148" s="8">
        <v>6</v>
      </c>
      <c r="H148" s="8"/>
      <c r="I148" s="8">
        <v>2</v>
      </c>
      <c r="J148" s="8">
        <f t="shared" si="17"/>
        <v>142</v>
      </c>
      <c r="K148" s="7">
        <v>8</v>
      </c>
      <c r="L148" s="8"/>
      <c r="M148" s="7" t="s">
        <v>18</v>
      </c>
      <c r="N148" s="9"/>
      <c r="O148" s="577" t="s">
        <v>313</v>
      </c>
      <c r="P148" s="577" t="s">
        <v>314</v>
      </c>
      <c r="Q148" s="577" t="s">
        <v>307</v>
      </c>
    </row>
    <row r="149" spans="1:21" x14ac:dyDescent="0.25">
      <c r="A149" s="46" t="s">
        <v>31</v>
      </c>
      <c r="B149" s="569" t="s">
        <v>376</v>
      </c>
      <c r="C149" s="27"/>
      <c r="D149" s="7">
        <v>1</v>
      </c>
      <c r="E149" s="8">
        <f t="shared" si="15"/>
        <v>30</v>
      </c>
      <c r="F149" s="8">
        <f t="shared" si="16"/>
        <v>4</v>
      </c>
      <c r="G149" s="8"/>
      <c r="H149" s="8"/>
      <c r="I149" s="8">
        <v>4</v>
      </c>
      <c r="J149" s="8">
        <f t="shared" si="17"/>
        <v>26</v>
      </c>
      <c r="K149" s="7">
        <v>4</v>
      </c>
      <c r="L149" s="8"/>
      <c r="M149" s="7" t="s">
        <v>29</v>
      </c>
      <c r="N149" s="9"/>
      <c r="O149" s="577"/>
      <c r="P149" s="577" t="s">
        <v>306</v>
      </c>
      <c r="Q149" s="577" t="s">
        <v>306</v>
      </c>
    </row>
    <row r="150" spans="1:21" ht="39" x14ac:dyDescent="0.25">
      <c r="A150" s="46" t="s">
        <v>31</v>
      </c>
      <c r="B150" s="569" t="s">
        <v>430</v>
      </c>
      <c r="C150" s="27"/>
      <c r="D150" s="7">
        <v>4</v>
      </c>
      <c r="E150" s="8">
        <f t="shared" si="15"/>
        <v>120</v>
      </c>
      <c r="F150" s="8">
        <f t="shared" si="16"/>
        <v>12</v>
      </c>
      <c r="G150" s="8">
        <v>8</v>
      </c>
      <c r="H150" s="8">
        <v>4</v>
      </c>
      <c r="I150" s="8">
        <v>0</v>
      </c>
      <c r="J150" s="8">
        <f t="shared" si="17"/>
        <v>108</v>
      </c>
      <c r="K150" s="7">
        <v>12</v>
      </c>
      <c r="L150" s="8"/>
      <c r="M150" s="7" t="s">
        <v>29</v>
      </c>
      <c r="N150" s="9"/>
      <c r="O150" s="577" t="s">
        <v>307</v>
      </c>
      <c r="P150" s="577" t="s">
        <v>306</v>
      </c>
      <c r="Q150" s="577" t="s">
        <v>308</v>
      </c>
    </row>
    <row r="151" spans="1:21" ht="39" x14ac:dyDescent="0.25">
      <c r="A151" s="46" t="s">
        <v>31</v>
      </c>
      <c r="B151" s="569" t="s">
        <v>431</v>
      </c>
      <c r="C151" s="27"/>
      <c r="D151" s="7">
        <v>5</v>
      </c>
      <c r="E151" s="8">
        <f t="shared" si="15"/>
        <v>150</v>
      </c>
      <c r="F151" s="8">
        <f t="shared" si="16"/>
        <v>8</v>
      </c>
      <c r="G151" s="8">
        <v>6</v>
      </c>
      <c r="H151" s="8"/>
      <c r="I151" s="8">
        <v>2</v>
      </c>
      <c r="J151" s="8">
        <f t="shared" si="17"/>
        <v>142</v>
      </c>
      <c r="K151" s="7">
        <v>8</v>
      </c>
      <c r="L151" s="8"/>
      <c r="M151" s="7" t="s">
        <v>29</v>
      </c>
      <c r="N151" s="9"/>
      <c r="O151" s="577" t="s">
        <v>313</v>
      </c>
      <c r="P151" s="577" t="s">
        <v>314</v>
      </c>
      <c r="Q151" s="577" t="s">
        <v>307</v>
      </c>
    </row>
    <row r="152" spans="1:21" ht="15.75" thickBot="1" x14ac:dyDescent="0.3">
      <c r="A152" s="46" t="s">
        <v>14</v>
      </c>
      <c r="B152" s="569" t="s">
        <v>583</v>
      </c>
      <c r="C152" s="47"/>
      <c r="D152" s="303">
        <v>6</v>
      </c>
      <c r="E152" s="8">
        <f t="shared" si="15"/>
        <v>180</v>
      </c>
      <c r="F152" s="8">
        <f t="shared" si="16"/>
        <v>0</v>
      </c>
      <c r="G152" s="8"/>
      <c r="H152" s="8"/>
      <c r="I152" s="8">
        <v>0</v>
      </c>
      <c r="J152" s="8">
        <f t="shared" si="17"/>
        <v>180</v>
      </c>
      <c r="K152" s="7"/>
      <c r="L152" s="8"/>
      <c r="M152" s="7"/>
      <c r="N152" s="9"/>
      <c r="O152" s="577"/>
      <c r="P152" s="577"/>
      <c r="Q152" s="577"/>
    </row>
    <row r="153" spans="1:21" hidden="1" x14ac:dyDescent="0.25">
      <c r="A153" s="46" t="s">
        <v>14</v>
      </c>
      <c r="B153" s="569" t="s">
        <v>40</v>
      </c>
      <c r="C153" s="47"/>
      <c r="D153" s="7"/>
      <c r="E153" s="8"/>
      <c r="F153" s="8"/>
      <c r="G153" s="8">
        <f>E153+F153</f>
        <v>0</v>
      </c>
      <c r="H153" s="8"/>
      <c r="I153" s="8"/>
      <c r="J153" s="8"/>
      <c r="K153" s="7"/>
      <c r="L153" s="8"/>
      <c r="M153" s="7"/>
      <c r="N153" s="9"/>
      <c r="Q153" s="577"/>
    </row>
    <row r="154" spans="1:21" ht="15.75" hidden="1" thickBot="1" x14ac:dyDescent="0.3">
      <c r="A154" s="46" t="s">
        <v>14</v>
      </c>
      <c r="B154" s="47"/>
      <c r="C154" s="16"/>
      <c r="D154" s="21"/>
      <c r="E154" s="22"/>
      <c r="F154" s="22"/>
      <c r="G154" s="22"/>
      <c r="H154" s="22"/>
      <c r="I154" s="22"/>
      <c r="J154" s="22"/>
      <c r="K154" s="21"/>
      <c r="L154" s="22"/>
      <c r="M154" s="21"/>
      <c r="N154" s="9"/>
      <c r="Q154" s="577"/>
    </row>
    <row r="155" spans="1:21" ht="15.75" thickBot="1" x14ac:dyDescent="0.3">
      <c r="A155" s="24"/>
      <c r="B155" s="47" t="s">
        <v>22</v>
      </c>
      <c r="C155" s="49">
        <f>SUM(C146:C154)</f>
        <v>0</v>
      </c>
      <c r="D155" s="48">
        <f>SUM(D146:D154)</f>
        <v>30</v>
      </c>
      <c r="E155" s="32">
        <f>SUM(E146:E153)</f>
        <v>900</v>
      </c>
      <c r="F155" s="32">
        <f>SUM(F146:F153)</f>
        <v>36</v>
      </c>
      <c r="G155" s="32">
        <f>SUM(G146:G153)</f>
        <v>20</v>
      </c>
      <c r="H155" s="32"/>
      <c r="I155" s="32"/>
      <c r="J155" s="32"/>
      <c r="K155" s="32"/>
      <c r="L155" s="32"/>
      <c r="M155" s="25"/>
      <c r="N155" s="9"/>
      <c r="Q155" s="577"/>
    </row>
    <row r="156" spans="1:21" x14ac:dyDescent="0.25">
      <c r="A156" s="46"/>
      <c r="B156" s="1" t="s">
        <v>22</v>
      </c>
      <c r="C156" s="17">
        <f>C26+C53+C82+C108+C136+C155</f>
        <v>60</v>
      </c>
      <c r="D156" s="17">
        <f>D26+D53+D82+D108+D136+D155</f>
        <v>180</v>
      </c>
      <c r="E156" s="17">
        <f>E26+E53+E82+E108+E136+E155</f>
        <v>5400</v>
      </c>
      <c r="F156" s="17">
        <f>F26+F53+F82+F108+F136+F155</f>
        <v>302</v>
      </c>
      <c r="G156" s="9"/>
      <c r="H156" s="9"/>
      <c r="I156" s="9"/>
      <c r="J156" s="9"/>
      <c r="K156" s="3" t="s">
        <v>519</v>
      </c>
      <c r="L156" s="3" t="s">
        <v>521</v>
      </c>
      <c r="M156" s="3" t="s">
        <v>514</v>
      </c>
      <c r="N156" s="9"/>
      <c r="Q156" s="573"/>
    </row>
    <row r="157" spans="1:21" hidden="1" x14ac:dyDescent="0.25">
      <c r="A157" s="46"/>
      <c r="B157" s="1"/>
      <c r="C157" s="1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Q157" s="573"/>
    </row>
    <row r="158" spans="1:21" x14ac:dyDescent="0.25">
      <c r="A158" s="46"/>
      <c r="B158" s="1"/>
      <c r="C158" s="17">
        <f>C156+D156</f>
        <v>240</v>
      </c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Q158" s="573"/>
    </row>
    <row r="159" spans="1:21" x14ac:dyDescent="0.25">
      <c r="A159" s="46"/>
      <c r="B159" s="1"/>
      <c r="C159" s="1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Q159" s="573"/>
    </row>
    <row r="160" spans="1:21" x14ac:dyDescent="0.25">
      <c r="A160" s="46"/>
      <c r="B160" s="2"/>
      <c r="C160" s="2"/>
      <c r="D160" s="4"/>
      <c r="E160" s="9"/>
      <c r="F160" s="9"/>
      <c r="G160" s="9"/>
      <c r="H160" s="9"/>
      <c r="I160" s="9"/>
      <c r="J160" s="9"/>
      <c r="K160" s="9"/>
      <c r="L160" s="9"/>
      <c r="M160" s="9"/>
      <c r="N160" s="9"/>
    </row>
    <row r="161" spans="1:14" x14ac:dyDescent="0.25">
      <c r="A161" s="46"/>
      <c r="B161" s="1"/>
      <c r="C161" s="1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</sheetData>
  <mergeCells count="93">
    <mergeCell ref="L139:L145"/>
    <mergeCell ref="M139:M145"/>
    <mergeCell ref="E140:E145"/>
    <mergeCell ref="F140:I140"/>
    <mergeCell ref="J140:J145"/>
    <mergeCell ref="F141:F145"/>
    <mergeCell ref="G141:I141"/>
    <mergeCell ref="G142:G145"/>
    <mergeCell ref="H142:H145"/>
    <mergeCell ref="B115:B121"/>
    <mergeCell ref="C115:C121"/>
    <mergeCell ref="D115:D121"/>
    <mergeCell ref="I118:I121"/>
    <mergeCell ref="K139:K145"/>
    <mergeCell ref="B139:B145"/>
    <mergeCell ref="C139:C145"/>
    <mergeCell ref="D139:D145"/>
    <mergeCell ref="E139:J139"/>
    <mergeCell ref="I142:I145"/>
    <mergeCell ref="L115:L121"/>
    <mergeCell ref="M115:M121"/>
    <mergeCell ref="E116:E121"/>
    <mergeCell ref="F116:I116"/>
    <mergeCell ref="J116:J121"/>
    <mergeCell ref="F117:F121"/>
    <mergeCell ref="G117:I117"/>
    <mergeCell ref="G118:G121"/>
    <mergeCell ref="H118:H121"/>
    <mergeCell ref="E115:J115"/>
    <mergeCell ref="K115:K121"/>
    <mergeCell ref="K86:K92"/>
    <mergeCell ref="L86:L92"/>
    <mergeCell ref="M86:M92"/>
    <mergeCell ref="E87:E92"/>
    <mergeCell ref="F87:I87"/>
    <mergeCell ref="J87:J92"/>
    <mergeCell ref="F88:F92"/>
    <mergeCell ref="G88:I88"/>
    <mergeCell ref="G89:G92"/>
    <mergeCell ref="H89:H92"/>
    <mergeCell ref="B86:B92"/>
    <mergeCell ref="C86:C92"/>
    <mergeCell ref="D86:D92"/>
    <mergeCell ref="E86:J86"/>
    <mergeCell ref="I89:I92"/>
    <mergeCell ref="L60:L66"/>
    <mergeCell ref="M60:M66"/>
    <mergeCell ref="E61:E66"/>
    <mergeCell ref="F61:I61"/>
    <mergeCell ref="J61:J66"/>
    <mergeCell ref="F62:F66"/>
    <mergeCell ref="G62:I62"/>
    <mergeCell ref="G63:G66"/>
    <mergeCell ref="H63:H66"/>
    <mergeCell ref="K60:K66"/>
    <mergeCell ref="A40:A41"/>
    <mergeCell ref="B60:B66"/>
    <mergeCell ref="C60:C66"/>
    <mergeCell ref="D60:D66"/>
    <mergeCell ref="E60:J60"/>
    <mergeCell ref="I63:I66"/>
    <mergeCell ref="K31:K37"/>
    <mergeCell ref="L31:L37"/>
    <mergeCell ref="M31:M37"/>
    <mergeCell ref="E32:E37"/>
    <mergeCell ref="F32:I32"/>
    <mergeCell ref="J32:J37"/>
    <mergeCell ref="F33:F37"/>
    <mergeCell ref="G33:I33"/>
    <mergeCell ref="G34:G37"/>
    <mergeCell ref="H34:H37"/>
    <mergeCell ref="I34:I37"/>
    <mergeCell ref="A13:A14"/>
    <mergeCell ref="B31:B37"/>
    <mergeCell ref="C31:C37"/>
    <mergeCell ref="D31:D37"/>
    <mergeCell ref="J4:J9"/>
    <mergeCell ref="F5:F9"/>
    <mergeCell ref="G5:I5"/>
    <mergeCell ref="G6:G9"/>
    <mergeCell ref="H6:H9"/>
    <mergeCell ref="I6:I9"/>
    <mergeCell ref="E31:J31"/>
    <mergeCell ref="B1:M1"/>
    <mergeCell ref="B3:B9"/>
    <mergeCell ref="C3:C9"/>
    <mergeCell ref="D3:D9"/>
    <mergeCell ref="E3:J3"/>
    <mergeCell ref="K3:K9"/>
    <mergeCell ref="L3:L9"/>
    <mergeCell ref="M3:M9"/>
    <mergeCell ref="E4:E9"/>
    <mergeCell ref="F4:I4"/>
  </mergeCells>
  <phoneticPr fontId="7" type="noConversion"/>
  <pageMargins left="0.75" right="0.75" top="1" bottom="1" header="0.5" footer="0.5"/>
  <pageSetup paperSize="9" scale="65" orientation="landscape" r:id="rId1"/>
  <headerFooter alignWithMargins="0"/>
  <rowBreaks count="2" manualBreakCount="2">
    <brk id="55" max="16383" man="1"/>
    <brk id="11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activeCell="B4" sqref="B4:C9"/>
    </sheetView>
  </sheetViews>
  <sheetFormatPr defaultRowHeight="15" x14ac:dyDescent="0.25"/>
  <cols>
    <col min="1" max="1" width="21.28515625" customWidth="1"/>
  </cols>
  <sheetData>
    <row r="1" spans="1:11" x14ac:dyDescent="0.25">
      <c r="B1" t="s">
        <v>288</v>
      </c>
      <c r="D1" t="s">
        <v>290</v>
      </c>
      <c r="F1" t="s">
        <v>291</v>
      </c>
      <c r="H1" t="s">
        <v>292</v>
      </c>
      <c r="J1" t="s">
        <v>293</v>
      </c>
    </row>
    <row r="2" spans="1:11" x14ac:dyDescent="0.25">
      <c r="B2" t="s">
        <v>289</v>
      </c>
      <c r="C2" t="s">
        <v>219</v>
      </c>
      <c r="D2" t="s">
        <v>289</v>
      </c>
      <c r="E2" t="s">
        <v>219</v>
      </c>
      <c r="F2" t="s">
        <v>289</v>
      </c>
      <c r="G2" t="s">
        <v>219</v>
      </c>
      <c r="H2" t="s">
        <v>289</v>
      </c>
      <c r="I2" t="s">
        <v>219</v>
      </c>
      <c r="J2" t="s">
        <v>289</v>
      </c>
      <c r="K2" t="s">
        <v>219</v>
      </c>
    </row>
    <row r="3" spans="1:11" x14ac:dyDescent="0.25">
      <c r="A3" s="47" t="s">
        <v>47</v>
      </c>
    </row>
    <row r="4" spans="1:11" x14ac:dyDescent="0.25">
      <c r="A4" s="47" t="s">
        <v>41</v>
      </c>
      <c r="B4">
        <f>D4+F4+H4+J4</f>
        <v>23</v>
      </c>
      <c r="C4">
        <f>E4+G4+I4+K4</f>
        <v>51.5</v>
      </c>
      <c r="D4">
        <v>14</v>
      </c>
      <c r="E4">
        <v>42.5</v>
      </c>
      <c r="F4">
        <v>5</v>
      </c>
      <c r="G4">
        <v>7</v>
      </c>
      <c r="H4">
        <v>0</v>
      </c>
      <c r="I4">
        <v>0</v>
      </c>
      <c r="J4">
        <v>4</v>
      </c>
      <c r="K4">
        <v>2</v>
      </c>
    </row>
    <row r="5" spans="1:11" x14ac:dyDescent="0.25">
      <c r="A5" s="47" t="s">
        <v>42</v>
      </c>
      <c r="B5">
        <f>D5+F5+H5+J5</f>
        <v>7.5</v>
      </c>
      <c r="C5">
        <f>E5+G5+I5+K5</f>
        <v>12.5</v>
      </c>
      <c r="D5">
        <v>2</v>
      </c>
      <c r="E5">
        <v>1</v>
      </c>
      <c r="F5">
        <v>3.5</v>
      </c>
      <c r="G5">
        <v>7.5</v>
      </c>
      <c r="H5">
        <v>2</v>
      </c>
      <c r="I5">
        <v>4</v>
      </c>
      <c r="J5">
        <v>0</v>
      </c>
      <c r="K5">
        <v>0</v>
      </c>
    </row>
    <row r="6" spans="1:11" x14ac:dyDescent="0.25">
      <c r="A6" s="47" t="s">
        <v>48</v>
      </c>
    </row>
    <row r="7" spans="1:11" x14ac:dyDescent="0.25">
      <c r="A7" s="47" t="s">
        <v>41</v>
      </c>
      <c r="B7">
        <f>D7+F7+H7+J7</f>
        <v>67.5</v>
      </c>
      <c r="C7">
        <f>E7+G7+I7+K7</f>
        <v>47.5</v>
      </c>
      <c r="D7">
        <v>11</v>
      </c>
      <c r="E7">
        <v>11.5</v>
      </c>
      <c r="F7">
        <v>21.5</v>
      </c>
      <c r="G7">
        <v>17.5</v>
      </c>
      <c r="H7">
        <v>19</v>
      </c>
      <c r="I7">
        <v>18.5</v>
      </c>
      <c r="J7">
        <v>16</v>
      </c>
      <c r="K7">
        <v>0</v>
      </c>
    </row>
    <row r="8" spans="1:11" x14ac:dyDescent="0.25">
      <c r="A8" s="47" t="s">
        <v>42</v>
      </c>
      <c r="B8">
        <f>D8+F8+H8+J8</f>
        <v>22</v>
      </c>
      <c r="C8">
        <f>E8+G8+I8+K8</f>
        <v>8.5</v>
      </c>
      <c r="D8">
        <v>3</v>
      </c>
      <c r="E8">
        <v>2</v>
      </c>
      <c r="F8">
        <v>0</v>
      </c>
      <c r="G8">
        <v>0</v>
      </c>
      <c r="H8">
        <v>9</v>
      </c>
      <c r="I8">
        <v>4</v>
      </c>
      <c r="J8">
        <v>10</v>
      </c>
      <c r="K8">
        <v>2.5</v>
      </c>
    </row>
    <row r="9" spans="1:11" x14ac:dyDescent="0.25">
      <c r="B9">
        <f t="shared" ref="B9:K9" si="0">SUM(B4:B8)</f>
        <v>120</v>
      </c>
      <c r="C9">
        <f t="shared" si="0"/>
        <v>120</v>
      </c>
      <c r="D9">
        <f t="shared" si="0"/>
        <v>30</v>
      </c>
      <c r="E9">
        <f t="shared" si="0"/>
        <v>57</v>
      </c>
      <c r="F9">
        <f t="shared" si="0"/>
        <v>30</v>
      </c>
      <c r="G9">
        <f t="shared" si="0"/>
        <v>32</v>
      </c>
      <c r="H9">
        <f t="shared" si="0"/>
        <v>30</v>
      </c>
      <c r="I9">
        <f t="shared" si="0"/>
        <v>26.5</v>
      </c>
      <c r="J9">
        <f t="shared" si="0"/>
        <v>30</v>
      </c>
      <c r="K9">
        <f t="shared" si="0"/>
        <v>4.5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5"/>
  <sheetViews>
    <sheetView view="pageBreakPreview" topLeftCell="B154" zoomScale="110" zoomScaleNormal="100" zoomScaleSheetLayoutView="110" workbookViewId="0">
      <selection activeCell="C159" sqref="C159:T160"/>
    </sheetView>
  </sheetViews>
  <sheetFormatPr defaultRowHeight="15" x14ac:dyDescent="0.25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customWidth="1"/>
    <col min="5" max="5" width="9.140625" style="9"/>
    <col min="6" max="6" width="7.140625" style="9" customWidth="1"/>
    <col min="7" max="7" width="7.28515625" style="9" customWidth="1"/>
    <col min="8" max="10" width="4.42578125" style="9" customWidth="1"/>
    <col min="11" max="11" width="5.5703125" style="9" customWidth="1"/>
    <col min="12" max="12" width="7" style="9" customWidth="1"/>
    <col min="13" max="13" width="7.7109375" style="9" customWidth="1"/>
    <col min="14" max="15" width="9.140625" style="9"/>
    <col min="16" max="16" width="6.7109375" style="9" hidden="1" customWidth="1"/>
    <col min="17" max="17" width="3.85546875" style="129" hidden="1" customWidth="1"/>
    <col min="18" max="18" width="10.42578125" style="129" hidden="1" customWidth="1"/>
    <col min="19" max="19" width="6.85546875" style="129" hidden="1" customWidth="1"/>
    <col min="20" max="20" width="4.42578125" style="129" customWidth="1"/>
    <col min="21" max="21" width="5.5703125" style="129" customWidth="1"/>
    <col min="22" max="22" width="7" style="129" customWidth="1"/>
    <col min="23" max="23" width="9.140625" style="129"/>
    <col min="24" max="24" width="6" style="129" hidden="1" customWidth="1"/>
    <col min="25" max="25" width="4.85546875" style="9" hidden="1" customWidth="1"/>
    <col min="26" max="26" width="4.140625" style="9" hidden="1" customWidth="1"/>
    <col min="27" max="27" width="4.85546875" style="9" hidden="1" customWidth="1"/>
    <col min="28" max="28" width="5" style="9" hidden="1" customWidth="1"/>
    <col min="29" max="29" width="4.85546875" style="9" hidden="1" customWidth="1"/>
    <col min="30" max="30" width="5" style="9" hidden="1" customWidth="1"/>
    <col min="31" max="31" width="4" style="9" hidden="1" customWidth="1"/>
    <col min="32" max="32" width="8.28515625" style="9" hidden="1" customWidth="1"/>
    <col min="33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5">
      <c r="C1" s="1403">
        <v>51</v>
      </c>
      <c r="D1" s="1403"/>
      <c r="E1" s="1403"/>
      <c r="F1" s="1403"/>
      <c r="G1" s="1403"/>
      <c r="H1" s="1403"/>
      <c r="I1" s="1403"/>
      <c r="J1" s="1403"/>
      <c r="K1" s="1403"/>
      <c r="L1" s="1403"/>
      <c r="M1" s="1403"/>
      <c r="N1" s="1403"/>
      <c r="O1" s="520"/>
      <c r="S1" s="9"/>
      <c r="T1" s="9"/>
      <c r="U1" s="9"/>
      <c r="V1" s="9"/>
      <c r="W1" s="9"/>
      <c r="X1" s="9"/>
    </row>
    <row r="2" spans="1:57" x14ac:dyDescent="0.25">
      <c r="C2" s="1" t="s">
        <v>50</v>
      </c>
      <c r="S2" s="9"/>
      <c r="T2" s="9"/>
      <c r="U2" s="9"/>
      <c r="V2" s="9"/>
      <c r="W2" s="9"/>
      <c r="X2" s="9"/>
    </row>
    <row r="3" spans="1:57" ht="15" customHeight="1" x14ac:dyDescent="0.25">
      <c r="C3" s="1386" t="s">
        <v>0</v>
      </c>
      <c r="D3" s="1389" t="s">
        <v>74</v>
      </c>
      <c r="E3" s="1392" t="s">
        <v>75</v>
      </c>
      <c r="F3" s="1393" t="s">
        <v>2</v>
      </c>
      <c r="G3" s="1393"/>
      <c r="H3" s="1393"/>
      <c r="I3" s="1393"/>
      <c r="J3" s="1393"/>
      <c r="K3" s="1394"/>
      <c r="L3" s="1392" t="s">
        <v>3</v>
      </c>
      <c r="M3" s="1392" t="s">
        <v>4</v>
      </c>
      <c r="N3" s="1392" t="s">
        <v>5</v>
      </c>
      <c r="O3" s="394"/>
      <c r="R3" s="1404" t="s">
        <v>320</v>
      </c>
      <c r="S3" s="9"/>
      <c r="T3" s="9"/>
      <c r="U3" s="9"/>
      <c r="V3" s="9"/>
      <c r="W3" s="9"/>
      <c r="X3" s="9"/>
    </row>
    <row r="4" spans="1:57" x14ac:dyDescent="0.25">
      <c r="C4" s="1387"/>
      <c r="D4" s="1390"/>
      <c r="E4" s="1392"/>
      <c r="F4" s="1392" t="s">
        <v>6</v>
      </c>
      <c r="G4" s="1395" t="s">
        <v>7</v>
      </c>
      <c r="H4" s="1395"/>
      <c r="I4" s="1395"/>
      <c r="J4" s="1395"/>
      <c r="K4" s="1392" t="s">
        <v>8</v>
      </c>
      <c r="L4" s="1392"/>
      <c r="M4" s="1392"/>
      <c r="N4" s="1392"/>
      <c r="O4" s="394"/>
      <c r="R4" s="1405"/>
      <c r="S4" s="9"/>
      <c r="T4" s="9"/>
      <c r="U4" s="9"/>
      <c r="V4" s="9"/>
      <c r="W4" s="9"/>
      <c r="X4" s="9"/>
    </row>
    <row r="5" spans="1:57" ht="15" customHeight="1" x14ac:dyDescent="0.25">
      <c r="C5" s="1387"/>
      <c r="D5" s="1390"/>
      <c r="E5" s="1392"/>
      <c r="F5" s="1394"/>
      <c r="G5" s="1392" t="s">
        <v>9</v>
      </c>
      <c r="H5" s="1393" t="s">
        <v>10</v>
      </c>
      <c r="I5" s="1394"/>
      <c r="J5" s="1394"/>
      <c r="K5" s="1394"/>
      <c r="L5" s="1392"/>
      <c r="M5" s="1392"/>
      <c r="N5" s="1392"/>
      <c r="O5" s="394"/>
      <c r="R5" s="1405"/>
      <c r="S5" s="9"/>
      <c r="T5" s="9"/>
      <c r="U5" s="9"/>
      <c r="V5" s="9"/>
      <c r="W5" s="9"/>
      <c r="X5" s="9"/>
    </row>
    <row r="6" spans="1:57" x14ac:dyDescent="0.25">
      <c r="C6" s="1387"/>
      <c r="D6" s="1390"/>
      <c r="E6" s="1392"/>
      <c r="F6" s="1394"/>
      <c r="G6" s="1397"/>
      <c r="H6" s="1392" t="s">
        <v>11</v>
      </c>
      <c r="I6" s="1392" t="s">
        <v>12</v>
      </c>
      <c r="J6" s="1392" t="s">
        <v>13</v>
      </c>
      <c r="K6" s="1394"/>
      <c r="L6" s="1392"/>
      <c r="M6" s="1392"/>
      <c r="N6" s="1392"/>
      <c r="O6" s="394"/>
      <c r="R6" s="1405"/>
      <c r="S6" s="9"/>
      <c r="T6" s="1392" t="s">
        <v>11</v>
      </c>
      <c r="U6" s="1392" t="s">
        <v>12</v>
      </c>
      <c r="V6" s="1392" t="s">
        <v>13</v>
      </c>
      <c r="W6" s="1400" t="s">
        <v>9</v>
      </c>
      <c r="X6" s="1401" t="s">
        <v>323</v>
      </c>
      <c r="Y6" s="1400"/>
      <c r="Z6" s="1400"/>
      <c r="AA6" s="1400"/>
      <c r="AB6" s="1400"/>
      <c r="AC6" s="1400"/>
      <c r="AD6" s="1400"/>
      <c r="AE6" s="1400"/>
      <c r="AF6" s="1400"/>
      <c r="AG6" s="316" t="s">
        <v>321</v>
      </c>
      <c r="AH6" s="316"/>
      <c r="AI6" s="316"/>
      <c r="AJ6" s="316"/>
    </row>
    <row r="7" spans="1:57" x14ac:dyDescent="0.25">
      <c r="C7" s="1387"/>
      <c r="D7" s="1390"/>
      <c r="E7" s="1392"/>
      <c r="F7" s="1394"/>
      <c r="G7" s="1397"/>
      <c r="H7" s="1392"/>
      <c r="I7" s="1392"/>
      <c r="J7" s="1392"/>
      <c r="K7" s="1394"/>
      <c r="L7" s="1392"/>
      <c r="M7" s="1392"/>
      <c r="N7" s="1392"/>
      <c r="O7" s="394"/>
      <c r="R7" s="1405"/>
      <c r="S7" s="9"/>
      <c r="T7" s="1392"/>
      <c r="U7" s="1392"/>
      <c r="V7" s="1392"/>
      <c r="W7" s="1400"/>
      <c r="X7" s="1400"/>
      <c r="Y7" s="1400"/>
      <c r="Z7" s="1400"/>
      <c r="AA7" s="1400"/>
      <c r="AB7" s="1400"/>
      <c r="AC7" s="1400"/>
      <c r="AD7" s="1400"/>
      <c r="AE7" s="1400"/>
      <c r="AF7" s="1400"/>
      <c r="AG7" s="26"/>
      <c r="AH7" s="26"/>
      <c r="AI7" s="26"/>
      <c r="AJ7" s="26"/>
    </row>
    <row r="8" spans="1:57" x14ac:dyDescent="0.25">
      <c r="C8" s="1387"/>
      <c r="D8" s="1390"/>
      <c r="E8" s="1392"/>
      <c r="F8" s="1394"/>
      <c r="G8" s="1397"/>
      <c r="H8" s="1392"/>
      <c r="I8" s="1392"/>
      <c r="J8" s="1392"/>
      <c r="K8" s="1394"/>
      <c r="L8" s="1392"/>
      <c r="M8" s="1392"/>
      <c r="N8" s="1392"/>
      <c r="O8" s="394"/>
      <c r="R8" s="1405"/>
      <c r="S8" s="9"/>
      <c r="T8" s="1392"/>
      <c r="U8" s="1392"/>
      <c r="V8" s="1392"/>
      <c r="W8" s="1400"/>
      <c r="X8" s="1400" t="s">
        <v>301</v>
      </c>
      <c r="Y8" s="1400"/>
      <c r="Z8" s="1400" t="s">
        <v>302</v>
      </c>
      <c r="AA8" s="1400"/>
      <c r="AB8" s="1400" t="s">
        <v>303</v>
      </c>
      <c r="AC8" s="1400"/>
      <c r="AD8" s="1400" t="s">
        <v>322</v>
      </c>
      <c r="AE8" s="1400"/>
      <c r="AF8" s="1400"/>
      <c r="AG8" s="26"/>
      <c r="AH8" s="26"/>
      <c r="AI8" s="26"/>
      <c r="AJ8" s="26"/>
      <c r="AP8" s="9" t="s">
        <v>327</v>
      </c>
      <c r="AR8" s="26"/>
      <c r="AS8" s="1402" t="s">
        <v>301</v>
      </c>
      <c r="AT8" s="1402"/>
      <c r="AU8" s="1402" t="s">
        <v>302</v>
      </c>
      <c r="AV8" s="1402"/>
      <c r="AW8" s="1402" t="s">
        <v>303</v>
      </c>
      <c r="AX8" s="1402"/>
      <c r="AY8" s="1402" t="s">
        <v>322</v>
      </c>
      <c r="AZ8" s="1402"/>
      <c r="BA8" s="1402"/>
      <c r="BB8" s="26"/>
      <c r="BC8" s="26"/>
      <c r="BD8" s="26"/>
      <c r="BE8" s="26"/>
    </row>
    <row r="9" spans="1:57" x14ac:dyDescent="0.25">
      <c r="C9" s="1388"/>
      <c r="D9" s="1391"/>
      <c r="E9" s="1392"/>
      <c r="F9" s="1394"/>
      <c r="G9" s="1397"/>
      <c r="H9" s="1392"/>
      <c r="I9" s="1392"/>
      <c r="J9" s="1392"/>
      <c r="K9" s="1394"/>
      <c r="L9" s="1392"/>
      <c r="M9" s="1392"/>
      <c r="N9" s="1392"/>
      <c r="O9" s="394"/>
      <c r="R9" s="1406"/>
      <c r="S9" s="9"/>
      <c r="T9" s="1392"/>
      <c r="U9" s="1392"/>
      <c r="V9" s="1392"/>
      <c r="W9" s="133"/>
      <c r="X9" s="133" t="s">
        <v>305</v>
      </c>
      <c r="Y9" s="133" t="s">
        <v>113</v>
      </c>
      <c r="Z9" s="133" t="s">
        <v>305</v>
      </c>
      <c r="AA9" s="133" t="s">
        <v>113</v>
      </c>
      <c r="AB9" s="133" t="s">
        <v>305</v>
      </c>
      <c r="AC9" s="133" t="s">
        <v>113</v>
      </c>
      <c r="AD9" s="133" t="s">
        <v>305</v>
      </c>
      <c r="AE9" s="133" t="s">
        <v>113</v>
      </c>
      <c r="AF9" s="133" t="s">
        <v>304</v>
      </c>
      <c r="AG9" s="26" t="s">
        <v>301</v>
      </c>
      <c r="AH9" s="26" t="s">
        <v>302</v>
      </c>
      <c r="AI9" s="26" t="s">
        <v>303</v>
      </c>
      <c r="AJ9" s="26" t="s">
        <v>304</v>
      </c>
      <c r="AM9" s="8"/>
      <c r="AN9" s="8"/>
      <c r="AO9" s="315" t="s">
        <v>47</v>
      </c>
      <c r="AP9" s="133" t="s">
        <v>219</v>
      </c>
      <c r="AQ9" s="319" t="s">
        <v>218</v>
      </c>
      <c r="AR9" s="26" t="s">
        <v>304</v>
      </c>
      <c r="AS9" s="301" t="s">
        <v>305</v>
      </c>
      <c r="AT9" s="301" t="s">
        <v>113</v>
      </c>
      <c r="AU9" s="301" t="s">
        <v>305</v>
      </c>
      <c r="AV9" s="301" t="s">
        <v>113</v>
      </c>
      <c r="AW9" s="301" t="s">
        <v>305</v>
      </c>
      <c r="AX9" s="301" t="s">
        <v>113</v>
      </c>
      <c r="AY9" s="58" t="s">
        <v>305</v>
      </c>
      <c r="AZ9" s="58" t="s">
        <v>113</v>
      </c>
      <c r="BA9" s="58" t="s">
        <v>304</v>
      </c>
      <c r="BB9" s="26" t="s">
        <v>301</v>
      </c>
      <c r="BC9" s="26" t="s">
        <v>302</v>
      </c>
      <c r="BD9" s="26" t="s">
        <v>303</v>
      </c>
      <c r="BE9" s="26" t="s">
        <v>304</v>
      </c>
    </row>
    <row r="10" spans="1:57" x14ac:dyDescent="0.25">
      <c r="A10" s="46" t="s">
        <v>16</v>
      </c>
      <c r="B10" s="46" t="s">
        <v>14</v>
      </c>
      <c r="C10" s="47" t="s">
        <v>221</v>
      </c>
      <c r="D10" s="18">
        <v>15</v>
      </c>
      <c r="E10" s="261"/>
      <c r="F10" s="262"/>
      <c r="G10" s="263"/>
      <c r="H10" s="261"/>
      <c r="I10" s="261"/>
      <c r="J10" s="261"/>
      <c r="K10" s="262"/>
      <c r="L10" s="261"/>
      <c r="M10" s="261"/>
      <c r="N10" s="261"/>
      <c r="O10" s="394"/>
      <c r="R10" s="133"/>
      <c r="S10" s="9"/>
      <c r="T10" s="317"/>
      <c r="U10" s="317"/>
      <c r="V10" s="317"/>
      <c r="W10" s="31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M10" s="8" t="s">
        <v>16</v>
      </c>
      <c r="AN10" s="8" t="s">
        <v>14</v>
      </c>
      <c r="AO10" s="315" t="s">
        <v>41</v>
      </c>
      <c r="AP10" s="26">
        <f>SUMIFS(D$10:D$21,$A$10:$A$21,$A$141,$B$10:$B$21,$B$141)</f>
        <v>28.5</v>
      </c>
      <c r="AQ10" s="338">
        <f>SUMIFS(E$10:E$21,$A$10:$A$21,$A$141,$B$10:$B$21,$B$141)</f>
        <v>14</v>
      </c>
      <c r="AR10" s="26">
        <f>SUM(AP10:AQ10)</f>
        <v>42.5</v>
      </c>
      <c r="AS10" s="26">
        <f t="shared" ref="AS10:AX10" si="0">SUMIFS(X$10:X$21,$A$10:$A$21,$AM10,$B$10:$B$21,$AN10)</f>
        <v>26</v>
      </c>
      <c r="AT10" s="26">
        <f t="shared" si="0"/>
        <v>6</v>
      </c>
      <c r="AU10" s="26">
        <f t="shared" si="0"/>
        <v>4</v>
      </c>
      <c r="AV10" s="26">
        <f t="shared" si="0"/>
        <v>4</v>
      </c>
      <c r="AW10" s="26">
        <f t="shared" si="0"/>
        <v>0</v>
      </c>
      <c r="AX10" s="26">
        <f t="shared" si="0"/>
        <v>10</v>
      </c>
      <c r="AY10" s="26">
        <f t="shared" ref="AY10:AZ13" si="1">AS10+AU10+AW10</f>
        <v>30</v>
      </c>
      <c r="AZ10" s="26">
        <f t="shared" si="1"/>
        <v>20</v>
      </c>
      <c r="BA10" s="26">
        <f>SUM(AY10:AZ10)</f>
        <v>50</v>
      </c>
      <c r="BB10" s="26">
        <f>AS10+AT10</f>
        <v>32</v>
      </c>
      <c r="BC10" s="26">
        <f>AU10+AV10</f>
        <v>8</v>
      </c>
      <c r="BD10" s="26">
        <f>AW10+AX10</f>
        <v>10</v>
      </c>
      <c r="BE10" s="26">
        <f>SUM(BB10:BD10)</f>
        <v>50</v>
      </c>
    </row>
    <row r="11" spans="1:57" x14ac:dyDescent="0.25">
      <c r="A11" s="130" t="s">
        <v>16</v>
      </c>
      <c r="B11" s="131" t="s">
        <v>14</v>
      </c>
      <c r="C11" s="314" t="s">
        <v>52</v>
      </c>
      <c r="D11" s="18"/>
      <c r="E11" s="7"/>
      <c r="F11" s="8"/>
      <c r="G11" s="8"/>
      <c r="H11" s="8"/>
      <c r="I11" s="8"/>
      <c r="J11" s="8"/>
      <c r="K11" s="8"/>
      <c r="L11" s="7"/>
      <c r="M11" s="8"/>
      <c r="N11" s="7"/>
      <c r="O11" s="372"/>
      <c r="R11" s="133"/>
      <c r="S11" s="129" t="e">
        <f>#REF!</f>
        <v>#REF!</v>
      </c>
      <c r="T11" s="337"/>
      <c r="U11" s="337"/>
      <c r="V11" s="317"/>
      <c r="W11" s="31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M11" s="8" t="s">
        <v>16</v>
      </c>
      <c r="AN11" s="8" t="s">
        <v>31</v>
      </c>
      <c r="AO11" s="315" t="s">
        <v>42</v>
      </c>
      <c r="AP11" s="26">
        <f>SUMIFS(D$10:D$21,$A$10:$A$21,$A$142,$B$10:$B$21,$B$142)</f>
        <v>0</v>
      </c>
      <c r="AQ11" s="338">
        <f>SUMIFS(E$10:E$21,$A$10:$A$21,$A$142,$B$10:$B$21,$B$142)</f>
        <v>0</v>
      </c>
      <c r="AR11" s="26">
        <f>SUM(AP11:AQ11)</f>
        <v>0</v>
      </c>
      <c r="AS11" s="26"/>
      <c r="AT11" s="26">
        <f>SUMIFS(Y$10:Y$21,$A$10:$A$21,$AM11,$B$10:$B$21,$AN11)</f>
        <v>0</v>
      </c>
      <c r="AU11" s="26">
        <f>SUMIFS(Z$10:Z$21,$A$10:$A$21,$AM11,$B$10:$B$21,$AN11)</f>
        <v>0</v>
      </c>
      <c r="AV11" s="26">
        <f>SUMIFS(AA$10:AA$21,$A$10:$A$21,$AM11,$B$10:$B$21,$AN11)</f>
        <v>0</v>
      </c>
      <c r="AW11" s="26">
        <f>SUMIFS(AB$10:AB$21,$A$10:$A$21,$AM11,$B$10:$B$21,$AN11)</f>
        <v>0</v>
      </c>
      <c r="AX11" s="26">
        <f>SUMIFS(AC$10:AC$21,$A$10:$A$21,$AM11,$B$10:$B$21,$AN11)</f>
        <v>0</v>
      </c>
      <c r="AY11" s="26">
        <f t="shared" si="1"/>
        <v>0</v>
      </c>
      <c r="AZ11" s="26">
        <f t="shared" si="1"/>
        <v>0</v>
      </c>
      <c r="BA11" s="26">
        <f>SUM(AY11:AZ11)</f>
        <v>0</v>
      </c>
      <c r="BB11" s="26">
        <f>AS11+AT11</f>
        <v>0</v>
      </c>
      <c r="BC11" s="26">
        <f>AU11+AV11</f>
        <v>0</v>
      </c>
      <c r="BD11" s="26">
        <f>AW11+AX11</f>
        <v>0</v>
      </c>
      <c r="BE11" s="26">
        <f>SUM(BB11:BD11)</f>
        <v>0</v>
      </c>
    </row>
    <row r="12" spans="1:57" x14ac:dyDescent="0.25">
      <c r="A12" s="130" t="s">
        <v>16</v>
      </c>
      <c r="B12" s="131" t="s">
        <v>14</v>
      </c>
      <c r="C12" s="47" t="s">
        <v>76</v>
      </c>
      <c r="D12" s="18">
        <v>3</v>
      </c>
      <c r="E12" s="7"/>
      <c r="F12" s="8"/>
      <c r="G12" s="8"/>
      <c r="H12" s="8"/>
      <c r="I12" s="8"/>
      <c r="J12" s="8"/>
      <c r="K12" s="8"/>
      <c r="L12" s="7"/>
      <c r="M12" s="8"/>
      <c r="N12" s="7"/>
      <c r="O12" s="372"/>
      <c r="R12" s="133" t="e">
        <f>#REF!</f>
        <v>#REF!</v>
      </c>
      <c r="T12" s="337"/>
      <c r="U12" s="337"/>
      <c r="V12" s="317"/>
      <c r="W12" s="31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M12" s="8"/>
      <c r="AN12" s="8"/>
      <c r="AO12" s="315" t="s">
        <v>48</v>
      </c>
      <c r="AP12" s="26"/>
      <c r="AQ12" s="338"/>
      <c r="AR12" s="26"/>
      <c r="AS12" s="26"/>
      <c r="AT12" s="26"/>
      <c r="AU12" s="26"/>
      <c r="AV12" s="26"/>
      <c r="AW12" s="26"/>
      <c r="AX12" s="26"/>
      <c r="AY12" s="26">
        <f t="shared" si="1"/>
        <v>0</v>
      </c>
      <c r="AZ12" s="26">
        <f t="shared" si="1"/>
        <v>0</v>
      </c>
      <c r="BA12" s="26">
        <f>SUM(AY12:AZ12)</f>
        <v>0</v>
      </c>
      <c r="BB12" s="26">
        <f>AS12+AT12</f>
        <v>0</v>
      </c>
      <c r="BC12" s="26">
        <f>AU12+AV12</f>
        <v>0</v>
      </c>
      <c r="BD12" s="26">
        <f>AW12+AX12</f>
        <v>0</v>
      </c>
      <c r="BE12" s="26">
        <f>SUM(BB12:BD12)</f>
        <v>0</v>
      </c>
    </row>
    <row r="13" spans="1:57" x14ac:dyDescent="0.25">
      <c r="A13" s="130" t="s">
        <v>16</v>
      </c>
      <c r="B13" s="131" t="s">
        <v>14</v>
      </c>
      <c r="C13" s="47" t="s">
        <v>80</v>
      </c>
      <c r="D13" s="18">
        <v>2</v>
      </c>
      <c r="E13" s="7">
        <v>2</v>
      </c>
      <c r="F13" s="8">
        <f>E13*30</f>
        <v>60</v>
      </c>
      <c r="G13" s="8">
        <f>H13+I13+J13</f>
        <v>30</v>
      </c>
      <c r="H13" s="8">
        <v>15</v>
      </c>
      <c r="I13" s="8"/>
      <c r="J13" s="8">
        <v>15</v>
      </c>
      <c r="K13" s="8">
        <f>F13-G13</f>
        <v>30</v>
      </c>
      <c r="L13" s="7">
        <f>G13/15</f>
        <v>2</v>
      </c>
      <c r="M13" s="8" t="s">
        <v>16</v>
      </c>
      <c r="N13" s="7">
        <f>G13/F13*100</f>
        <v>50</v>
      </c>
      <c r="O13" s="372"/>
      <c r="P13" s="9" t="s">
        <v>59</v>
      </c>
      <c r="R13" s="133"/>
      <c r="T13" s="337" t="s">
        <v>306</v>
      </c>
      <c r="U13" s="337"/>
      <c r="V13" s="317"/>
      <c r="W13" s="317" t="s">
        <v>306</v>
      </c>
      <c r="X13" s="26">
        <v>4</v>
      </c>
      <c r="Y13" s="26"/>
      <c r="Z13" s="26"/>
      <c r="AA13" s="26"/>
      <c r="AB13" s="26"/>
      <c r="AC13" s="26"/>
      <c r="AD13" s="26">
        <f t="shared" ref="AD13:AE16" si="2">X13+Z13+AB13</f>
        <v>4</v>
      </c>
      <c r="AE13" s="26">
        <f t="shared" si="2"/>
        <v>0</v>
      </c>
      <c r="AF13" s="26">
        <f>SUM(AD13:AE13)</f>
        <v>4</v>
      </c>
      <c r="AG13" s="26">
        <f>X13+Y13</f>
        <v>4</v>
      </c>
      <c r="AH13" s="26">
        <f>Z13+AA13</f>
        <v>0</v>
      </c>
      <c r="AI13" s="26">
        <f>AB13+AC13</f>
        <v>0</v>
      </c>
      <c r="AJ13" s="26">
        <f>SUM(AG13:AI13)</f>
        <v>4</v>
      </c>
      <c r="AL13" s="9" t="s">
        <v>401</v>
      </c>
      <c r="AM13" s="8" t="s">
        <v>13</v>
      </c>
      <c r="AN13" s="8" t="s">
        <v>14</v>
      </c>
      <c r="AO13" s="315" t="s">
        <v>41</v>
      </c>
      <c r="AP13" s="26">
        <f>SUMIFS(D$10:D$21,$A$10:$A$21,$A$144,$B$10:$B$21,$B$144)</f>
        <v>2.5</v>
      </c>
      <c r="AQ13" s="338">
        <f>SUMIFS(E$10:E$21,$A$10:$A$21,$A$144,$B$10:$B$21,$B$144)</f>
        <v>11</v>
      </c>
      <c r="AR13" s="26">
        <f>SUM(AP13:AQ13)</f>
        <v>13.5</v>
      </c>
      <c r="AS13" s="26">
        <f t="shared" ref="AS13:AX13" si="3">SUMIFS(X$10:X$21,$A$10:$A$21,$AM13,$B$10:$B$21,$AN13)</f>
        <v>8</v>
      </c>
      <c r="AT13" s="26">
        <f t="shared" si="3"/>
        <v>6</v>
      </c>
      <c r="AU13" s="26">
        <f t="shared" si="3"/>
        <v>0</v>
      </c>
      <c r="AV13" s="26">
        <f t="shared" si="3"/>
        <v>0</v>
      </c>
      <c r="AW13" s="26">
        <f t="shared" si="3"/>
        <v>0</v>
      </c>
      <c r="AX13" s="26">
        <f t="shared" si="3"/>
        <v>2</v>
      </c>
      <c r="AY13" s="26">
        <f t="shared" si="1"/>
        <v>8</v>
      </c>
      <c r="AZ13" s="26">
        <f t="shared" si="1"/>
        <v>8</v>
      </c>
      <c r="BA13" s="26">
        <f>SUM(AY13:AZ13)</f>
        <v>16</v>
      </c>
      <c r="BB13" s="26">
        <f>AS13+AT13</f>
        <v>14</v>
      </c>
      <c r="BC13" s="26">
        <f>AU13+AV13</f>
        <v>0</v>
      </c>
      <c r="BD13" s="26">
        <f>AW13+AX13</f>
        <v>2</v>
      </c>
      <c r="BE13" s="26">
        <f>SUM(BB13:BD13)</f>
        <v>16</v>
      </c>
    </row>
    <row r="14" spans="1:57" s="336" customFormat="1" x14ac:dyDescent="0.25">
      <c r="A14" s="46" t="s">
        <v>13</v>
      </c>
      <c r="B14" s="46" t="s">
        <v>14</v>
      </c>
      <c r="C14" s="47" t="s">
        <v>414</v>
      </c>
      <c r="D14" s="26">
        <v>2.5</v>
      </c>
      <c r="E14" s="7">
        <v>4</v>
      </c>
      <c r="F14" s="8"/>
      <c r="G14" s="8"/>
      <c r="H14" s="8"/>
      <c r="I14" s="8"/>
      <c r="J14" s="8"/>
      <c r="K14" s="8"/>
      <c r="L14" s="7"/>
      <c r="M14" s="8" t="s">
        <v>18</v>
      </c>
      <c r="N14" s="7"/>
      <c r="O14" s="372"/>
      <c r="P14" s="9" t="s">
        <v>55</v>
      </c>
      <c r="Q14" s="146"/>
      <c r="R14" s="146" t="e">
        <f>#REF!</f>
        <v>#REF!</v>
      </c>
      <c r="S14" s="129"/>
      <c r="T14" s="486" t="s">
        <v>309</v>
      </c>
      <c r="U14" s="486"/>
      <c r="V14" s="486"/>
      <c r="W14" s="486" t="s">
        <v>309</v>
      </c>
      <c r="X14" s="129">
        <v>4</v>
      </c>
      <c r="Y14" s="129">
        <v>4</v>
      </c>
      <c r="Z14" s="26"/>
      <c r="AA14" s="26"/>
      <c r="AB14" s="26"/>
      <c r="AC14" s="26"/>
      <c r="AD14" s="26">
        <f t="shared" si="2"/>
        <v>4</v>
      </c>
      <c r="AE14" s="26">
        <f t="shared" si="2"/>
        <v>4</v>
      </c>
      <c r="AF14" s="26">
        <f>SUM(AD14:AE14)</f>
        <v>8</v>
      </c>
      <c r="AG14" s="26">
        <f>X14+Y14</f>
        <v>8</v>
      </c>
      <c r="AH14" s="26">
        <f>Z14+AA14</f>
        <v>0</v>
      </c>
      <c r="AI14" s="26">
        <f>AB14+AC14</f>
        <v>0</v>
      </c>
      <c r="AJ14" s="26">
        <f>SUM(AG14:AI14)</f>
        <v>8</v>
      </c>
      <c r="AK14" s="9"/>
      <c r="AL14" s="9" t="s">
        <v>410</v>
      </c>
    </row>
    <row r="15" spans="1:57" x14ac:dyDescent="0.25">
      <c r="A15" s="130" t="s">
        <v>16</v>
      </c>
      <c r="B15" s="131" t="s">
        <v>14</v>
      </c>
      <c r="C15" s="47" t="s">
        <v>19</v>
      </c>
      <c r="D15" s="18">
        <v>2</v>
      </c>
      <c r="E15" s="7">
        <v>2</v>
      </c>
      <c r="F15" s="8">
        <f>E15*30</f>
        <v>60</v>
      </c>
      <c r="G15" s="8">
        <f>H15+I15+J15</f>
        <v>30</v>
      </c>
      <c r="H15" s="8">
        <v>15</v>
      </c>
      <c r="I15" s="8"/>
      <c r="J15" s="8">
        <v>15</v>
      </c>
      <c r="K15" s="8">
        <f>F15-G15</f>
        <v>30</v>
      </c>
      <c r="L15" s="7">
        <f>G15/15</f>
        <v>2</v>
      </c>
      <c r="M15" s="8" t="s">
        <v>16</v>
      </c>
      <c r="N15" s="7">
        <f>G15/F15*100</f>
        <v>50</v>
      </c>
      <c r="O15" s="372"/>
      <c r="P15" s="9" t="s">
        <v>69</v>
      </c>
      <c r="R15" s="133" t="e">
        <f>#REF!</f>
        <v>#REF!</v>
      </c>
      <c r="S15" s="129" t="e">
        <f>#REF!</f>
        <v>#REF!</v>
      </c>
      <c r="T15" s="337" t="s">
        <v>311</v>
      </c>
      <c r="U15" s="337"/>
      <c r="V15" s="317" t="s">
        <v>310</v>
      </c>
      <c r="W15" s="317" t="s">
        <v>358</v>
      </c>
      <c r="X15" s="26">
        <v>8</v>
      </c>
      <c r="Y15" s="26">
        <v>4</v>
      </c>
      <c r="Z15" s="26"/>
      <c r="AA15" s="26"/>
      <c r="AB15" s="26">
        <v>0</v>
      </c>
      <c r="AC15" s="26">
        <v>4</v>
      </c>
      <c r="AD15" s="26">
        <f t="shared" si="2"/>
        <v>8</v>
      </c>
      <c r="AE15" s="26">
        <f t="shared" si="2"/>
        <v>8</v>
      </c>
      <c r="AF15" s="26">
        <f>SUM(AD15:AE15)</f>
        <v>16</v>
      </c>
      <c r="AG15" s="26">
        <f>X15+Y15</f>
        <v>12</v>
      </c>
      <c r="AH15" s="26">
        <f>Z15+AA15</f>
        <v>0</v>
      </c>
      <c r="AI15" s="26">
        <f>AB15+AC15</f>
        <v>4</v>
      </c>
      <c r="AJ15" s="26">
        <f>SUM(AG15:AI15)</f>
        <v>16</v>
      </c>
      <c r="AL15" s="9" t="s">
        <v>403</v>
      </c>
      <c r="AP15" s="26">
        <f>SUM(AP10:AP14)</f>
        <v>31</v>
      </c>
      <c r="AQ15" s="338">
        <f>SUM(AQ10:AQ14)</f>
        <v>25</v>
      </c>
      <c r="AR15" s="26">
        <f>SUM(AP15:AQ15)</f>
        <v>56</v>
      </c>
      <c r="AS15" s="26">
        <f t="shared" ref="AS15:BE15" si="4">SUM(AS10:AS14)</f>
        <v>34</v>
      </c>
      <c r="AT15" s="26">
        <f t="shared" si="4"/>
        <v>12</v>
      </c>
      <c r="AU15" s="26">
        <f t="shared" si="4"/>
        <v>4</v>
      </c>
      <c r="AV15" s="26">
        <f t="shared" si="4"/>
        <v>4</v>
      </c>
      <c r="AW15" s="26">
        <f t="shared" si="4"/>
        <v>0</v>
      </c>
      <c r="AX15" s="26">
        <f t="shared" si="4"/>
        <v>12</v>
      </c>
      <c r="AY15" s="26">
        <f t="shared" si="4"/>
        <v>38</v>
      </c>
      <c r="AZ15" s="26">
        <f t="shared" si="4"/>
        <v>28</v>
      </c>
      <c r="BA15" s="26">
        <f t="shared" si="4"/>
        <v>66</v>
      </c>
      <c r="BB15" s="26">
        <f t="shared" si="4"/>
        <v>46</v>
      </c>
      <c r="BC15" s="26">
        <f t="shared" si="4"/>
        <v>8</v>
      </c>
      <c r="BD15" s="26">
        <f t="shared" si="4"/>
        <v>12</v>
      </c>
      <c r="BE15" s="26">
        <f t="shared" si="4"/>
        <v>66</v>
      </c>
    </row>
    <row r="16" spans="1:57" x14ac:dyDescent="0.25">
      <c r="A16" s="46" t="s">
        <v>16</v>
      </c>
      <c r="B16" s="46" t="s">
        <v>14</v>
      </c>
      <c r="C16" s="47" t="s">
        <v>21</v>
      </c>
      <c r="D16" s="26">
        <v>2.5</v>
      </c>
      <c r="E16" s="7">
        <v>2</v>
      </c>
      <c r="F16" s="8">
        <f>E16*30</f>
        <v>60</v>
      </c>
      <c r="G16" s="8">
        <f>H16+I16+J16</f>
        <v>22</v>
      </c>
      <c r="H16" s="8">
        <v>15</v>
      </c>
      <c r="I16" s="8"/>
      <c r="J16" s="8">
        <v>7</v>
      </c>
      <c r="K16" s="8">
        <f>F16-G16</f>
        <v>38</v>
      </c>
      <c r="L16" s="7">
        <f>G16/15</f>
        <v>1.4666666666666666</v>
      </c>
      <c r="M16" s="8" t="s">
        <v>16</v>
      </c>
      <c r="N16" s="7">
        <f>G16/F16*100</f>
        <v>36.666666666666664</v>
      </c>
      <c r="O16" s="372"/>
      <c r="P16" s="9" t="s">
        <v>59</v>
      </c>
      <c r="R16" s="133" t="e">
        <f>#REF!</f>
        <v>#REF!</v>
      </c>
      <c r="S16" s="129" t="e">
        <f>#REF!</f>
        <v>#REF!</v>
      </c>
      <c r="T16" s="337" t="s">
        <v>306</v>
      </c>
      <c r="U16" s="337" t="s">
        <v>309</v>
      </c>
      <c r="V16" s="317"/>
      <c r="W16" s="317" t="s">
        <v>311</v>
      </c>
      <c r="X16" s="26">
        <v>4</v>
      </c>
      <c r="Y16" s="26"/>
      <c r="Z16" s="26">
        <v>4</v>
      </c>
      <c r="AA16" s="26">
        <v>4</v>
      </c>
      <c r="AB16" s="26"/>
      <c r="AC16" s="26"/>
      <c r="AD16" s="26">
        <f t="shared" si="2"/>
        <v>8</v>
      </c>
      <c r="AE16" s="26">
        <f t="shared" si="2"/>
        <v>4</v>
      </c>
      <c r="AF16" s="26">
        <f>SUM(AD16:AE16)</f>
        <v>12</v>
      </c>
      <c r="AG16" s="26">
        <f>X16+Y16</f>
        <v>4</v>
      </c>
      <c r="AH16" s="26">
        <f>Z16+AA16</f>
        <v>8</v>
      </c>
      <c r="AI16" s="26">
        <f>AB16+AC16</f>
        <v>0</v>
      </c>
      <c r="AJ16" s="26">
        <f>SUM(AG16:AI16)</f>
        <v>12</v>
      </c>
      <c r="AL16" s="9" t="s">
        <v>406</v>
      </c>
    </row>
    <row r="17" spans="1:57" x14ac:dyDescent="0.25">
      <c r="C17" s="47"/>
      <c r="D17" s="335"/>
      <c r="E17" s="7"/>
      <c r="M17" s="8"/>
      <c r="T17" s="486"/>
      <c r="U17" s="486"/>
      <c r="V17" s="486"/>
      <c r="W17" s="339"/>
      <c r="X17" s="340"/>
      <c r="AD17" s="26"/>
      <c r="AE17" s="26"/>
      <c r="AF17" s="26"/>
      <c r="AG17" s="26"/>
      <c r="AH17" s="26"/>
      <c r="AI17" s="26"/>
      <c r="AJ17" s="26"/>
    </row>
    <row r="18" spans="1:57" s="195" customFormat="1" x14ac:dyDescent="0.25">
      <c r="A18" s="46" t="s">
        <v>16</v>
      </c>
      <c r="B18" s="46" t="s">
        <v>14</v>
      </c>
      <c r="C18" s="47" t="s">
        <v>20</v>
      </c>
      <c r="D18" s="335">
        <v>2</v>
      </c>
      <c r="E18" s="7">
        <v>3</v>
      </c>
      <c r="F18" s="8">
        <f>E18*30</f>
        <v>90</v>
      </c>
      <c r="G18" s="8">
        <f>H18+I18+J18</f>
        <v>30</v>
      </c>
      <c r="H18" s="8">
        <v>15</v>
      </c>
      <c r="I18" s="8"/>
      <c r="J18" s="8">
        <v>15</v>
      </c>
      <c r="K18" s="8">
        <f>F18-G18</f>
        <v>60</v>
      </c>
      <c r="L18" s="7">
        <f>G18/15</f>
        <v>2</v>
      </c>
      <c r="M18" s="8" t="s">
        <v>16</v>
      </c>
      <c r="N18" s="7">
        <f>G18/F18*100</f>
        <v>33.333333333333329</v>
      </c>
      <c r="O18" s="372"/>
      <c r="P18" s="9" t="s">
        <v>56</v>
      </c>
      <c r="Q18" s="129" t="s">
        <v>18</v>
      </c>
      <c r="R18" s="133" t="e">
        <f>#REF!</f>
        <v>#REF!</v>
      </c>
      <c r="S18" s="129" t="e">
        <f>#REF!</f>
        <v>#REF!</v>
      </c>
      <c r="T18" s="337" t="s">
        <v>306</v>
      </c>
      <c r="U18" s="337"/>
      <c r="V18" s="317" t="s">
        <v>312</v>
      </c>
      <c r="W18" s="317" t="s">
        <v>324</v>
      </c>
      <c r="X18" s="26">
        <v>4</v>
      </c>
      <c r="Y18" s="26"/>
      <c r="Z18" s="26"/>
      <c r="AA18" s="26"/>
      <c r="AB18" s="26"/>
      <c r="AC18" s="26">
        <v>2</v>
      </c>
      <c r="AD18" s="26">
        <f>X18+Z18+AB18</f>
        <v>4</v>
      </c>
      <c r="AE18" s="26">
        <f>Y18+AA18+AC18</f>
        <v>2</v>
      </c>
      <c r="AF18" s="26">
        <f t="shared" ref="AF18:AF23" si="5">SUM(AD18:AE18)</f>
        <v>6</v>
      </c>
      <c r="AG18" s="26">
        <f t="shared" ref="AG18:AG23" si="6">X18+Y18</f>
        <v>4</v>
      </c>
      <c r="AH18" s="26">
        <f>Z18+AA18</f>
        <v>0</v>
      </c>
      <c r="AI18" s="26">
        <f t="shared" ref="AI18:AI23" si="7">AB18+AC18</f>
        <v>2</v>
      </c>
      <c r="AJ18" s="26">
        <f>SUM(AG18:AI18)</f>
        <v>6</v>
      </c>
      <c r="AK18" s="9"/>
      <c r="AL18" s="9" t="s">
        <v>404</v>
      </c>
    </row>
    <row r="19" spans="1:57" x14ac:dyDescent="0.25">
      <c r="A19" s="46" t="s">
        <v>16</v>
      </c>
      <c r="B19" s="46" t="s">
        <v>14</v>
      </c>
      <c r="C19" s="47" t="s">
        <v>62</v>
      </c>
      <c r="D19" s="309">
        <v>2</v>
      </c>
      <c r="E19" s="21">
        <v>5</v>
      </c>
      <c r="F19" s="22">
        <f>E19*30</f>
        <v>150</v>
      </c>
      <c r="G19" s="22">
        <f>H19+I19+J19</f>
        <v>60</v>
      </c>
      <c r="H19" s="22">
        <v>30</v>
      </c>
      <c r="I19" s="22"/>
      <c r="J19" s="22">
        <v>30</v>
      </c>
      <c r="K19" s="22">
        <f>F19-G19</f>
        <v>90</v>
      </c>
      <c r="L19" s="21">
        <f>G19/15</f>
        <v>4</v>
      </c>
      <c r="M19" s="22" t="s">
        <v>29</v>
      </c>
      <c r="N19" s="21">
        <f>G19/F19*100</f>
        <v>40</v>
      </c>
      <c r="O19" s="372"/>
      <c r="P19" s="9" t="s">
        <v>56</v>
      </c>
      <c r="Q19" s="129" t="s">
        <v>16</v>
      </c>
      <c r="R19" s="133" t="e">
        <f>#REF!</f>
        <v>#REF!</v>
      </c>
      <c r="S19" s="129" t="e">
        <f>#REF!</f>
        <v>#REF!</v>
      </c>
      <c r="T19" s="337" t="s">
        <v>315</v>
      </c>
      <c r="U19" s="337"/>
      <c r="V19" s="317" t="s">
        <v>310</v>
      </c>
      <c r="W19" s="317" t="s">
        <v>325</v>
      </c>
      <c r="X19" s="26">
        <v>6</v>
      </c>
      <c r="Y19" s="26">
        <v>2</v>
      </c>
      <c r="Z19" s="26"/>
      <c r="AA19" s="26"/>
      <c r="AB19" s="26"/>
      <c r="AC19" s="26">
        <v>4</v>
      </c>
      <c r="AD19" s="26">
        <f>X19+Z19+AB19</f>
        <v>6</v>
      </c>
      <c r="AE19" s="26">
        <f>Y19+AA19+AC19</f>
        <v>6</v>
      </c>
      <c r="AF19" s="26">
        <f t="shared" si="5"/>
        <v>12</v>
      </c>
      <c r="AG19" s="26">
        <f t="shared" si="6"/>
        <v>8</v>
      </c>
      <c r="AH19" s="26">
        <f>Z19+AA19</f>
        <v>0</v>
      </c>
      <c r="AI19" s="26">
        <f t="shared" si="7"/>
        <v>4</v>
      </c>
      <c r="AJ19" s="26">
        <f>SUM(AG19:AI19)</f>
        <v>12</v>
      </c>
      <c r="AL19" s="9" t="s">
        <v>404</v>
      </c>
    </row>
    <row r="20" spans="1:57" s="388" customFormat="1" x14ac:dyDescent="0.25">
      <c r="A20" s="46"/>
      <c r="B20" s="46"/>
      <c r="C20" s="47"/>
      <c r="D20" s="47"/>
      <c r="E20" s="7"/>
      <c r="F20" s="8"/>
      <c r="G20" s="8"/>
      <c r="H20" s="8"/>
      <c r="I20" s="8"/>
      <c r="J20" s="8"/>
      <c r="K20" s="8"/>
      <c r="L20" s="7"/>
      <c r="M20" s="22"/>
      <c r="N20" s="7"/>
      <c r="O20" s="372"/>
      <c r="P20" s="9"/>
      <c r="Q20" s="129"/>
      <c r="R20" s="133"/>
      <c r="S20" s="129"/>
      <c r="T20" s="486"/>
      <c r="U20" s="486"/>
      <c r="V20" s="486"/>
      <c r="W20" s="486"/>
      <c r="X20" s="129"/>
      <c r="Y20" s="129"/>
      <c r="Z20" s="129"/>
      <c r="AA20" s="129"/>
      <c r="AB20" s="129"/>
      <c r="AC20" s="129"/>
      <c r="AD20" s="26"/>
      <c r="AE20" s="26"/>
      <c r="AF20" s="26"/>
      <c r="AG20" s="26"/>
      <c r="AH20" s="26"/>
      <c r="AI20" s="26"/>
      <c r="AJ20" s="26"/>
      <c r="AK20" s="9"/>
      <c r="AL20" s="9"/>
    </row>
    <row r="21" spans="1:57" x14ac:dyDescent="0.25">
      <c r="A21" s="46" t="s">
        <v>13</v>
      </c>
      <c r="B21" s="46" t="s">
        <v>14</v>
      </c>
      <c r="C21" s="47" t="s">
        <v>44</v>
      </c>
      <c r="D21" s="310">
        <v>0</v>
      </c>
      <c r="E21" s="7">
        <v>7</v>
      </c>
      <c r="F21" s="8">
        <f>E21*30</f>
        <v>210</v>
      </c>
      <c r="G21" s="8">
        <f>H21+I21+J21</f>
        <v>45</v>
      </c>
      <c r="H21" s="8">
        <v>30</v>
      </c>
      <c r="I21" s="8"/>
      <c r="J21" s="8">
        <v>15</v>
      </c>
      <c r="K21" s="8">
        <f>F21-G21</f>
        <v>165</v>
      </c>
      <c r="L21" s="7">
        <f>G21/15</f>
        <v>3</v>
      </c>
      <c r="M21" s="8" t="s">
        <v>18</v>
      </c>
      <c r="N21" s="7">
        <f>G21/F21*100</f>
        <v>21.428571428571427</v>
      </c>
      <c r="O21" s="372"/>
      <c r="P21" s="9" t="s">
        <v>57</v>
      </c>
      <c r="R21" s="133" t="e">
        <f>#REF!</f>
        <v>#REF!</v>
      </c>
      <c r="S21" s="129" t="e">
        <f>#REF!</f>
        <v>#REF!</v>
      </c>
      <c r="T21" s="337" t="s">
        <v>324</v>
      </c>
      <c r="U21" s="337"/>
      <c r="V21" s="317" t="s">
        <v>312</v>
      </c>
      <c r="W21" s="317" t="s">
        <v>309</v>
      </c>
      <c r="X21" s="26">
        <v>4</v>
      </c>
      <c r="Y21" s="26">
        <v>2</v>
      </c>
      <c r="Z21" s="26"/>
      <c r="AA21" s="26"/>
      <c r="AB21" s="26"/>
      <c r="AC21" s="26">
        <v>2</v>
      </c>
      <c r="AD21" s="26">
        <f t="shared" ref="AD21:AE23" si="8">X21+Z21+AB21</f>
        <v>4</v>
      </c>
      <c r="AE21" s="26">
        <f t="shared" si="8"/>
        <v>4</v>
      </c>
      <c r="AF21" s="26">
        <f t="shared" si="5"/>
        <v>8</v>
      </c>
      <c r="AG21" s="26">
        <f t="shared" si="6"/>
        <v>6</v>
      </c>
      <c r="AH21" s="26"/>
      <c r="AI21" s="26">
        <f t="shared" si="7"/>
        <v>2</v>
      </c>
      <c r="AJ21" s="26">
        <f>SUM(AG21:AI21)</f>
        <v>8</v>
      </c>
      <c r="AL21" s="9" t="s">
        <v>411</v>
      </c>
    </row>
    <row r="22" spans="1:57" x14ac:dyDescent="0.25">
      <c r="A22" s="46" t="s">
        <v>16</v>
      </c>
      <c r="B22" s="46" t="s">
        <v>14</v>
      </c>
      <c r="C22" s="47" t="s">
        <v>30</v>
      </c>
      <c r="D22" s="18">
        <v>3</v>
      </c>
      <c r="E22" s="7">
        <v>2</v>
      </c>
      <c r="F22" s="8">
        <f>E22*30</f>
        <v>60</v>
      </c>
      <c r="G22" s="8">
        <f>H22+I22+J22</f>
        <v>22</v>
      </c>
      <c r="H22" s="8">
        <v>15</v>
      </c>
      <c r="I22" s="8"/>
      <c r="J22" s="8">
        <v>7</v>
      </c>
      <c r="K22" s="8">
        <f>F22-G22</f>
        <v>38</v>
      </c>
      <c r="L22" s="7">
        <f>G22/15</f>
        <v>1.4666666666666666</v>
      </c>
      <c r="M22" s="8" t="s">
        <v>16</v>
      </c>
      <c r="N22" s="7">
        <f>G22/F22*100</f>
        <v>36.666666666666664</v>
      </c>
      <c r="O22" s="372"/>
      <c r="P22" s="9" t="s">
        <v>59</v>
      </c>
      <c r="R22" s="129" t="e">
        <f>#REF!</f>
        <v>#REF!</v>
      </c>
      <c r="S22" s="129" t="e">
        <f>#REF!</f>
        <v>#REF!</v>
      </c>
      <c r="T22" s="337" t="s">
        <v>306</v>
      </c>
      <c r="U22" s="337"/>
      <c r="V22" s="337"/>
      <c r="W22" s="337" t="s">
        <v>306</v>
      </c>
      <c r="X22" s="133">
        <v>4</v>
      </c>
      <c r="Y22" s="133"/>
      <c r="Z22" s="133"/>
      <c r="AA22" s="133"/>
      <c r="AB22" s="133"/>
      <c r="AC22" s="133"/>
      <c r="AD22" s="26">
        <f t="shared" si="8"/>
        <v>4</v>
      </c>
      <c r="AE22" s="26">
        <f t="shared" si="8"/>
        <v>0</v>
      </c>
      <c r="AF22" s="26">
        <f t="shared" si="5"/>
        <v>4</v>
      </c>
      <c r="AG22" s="26">
        <f t="shared" si="6"/>
        <v>4</v>
      </c>
      <c r="AH22" s="26">
        <f>Z22+AA22</f>
        <v>0</v>
      </c>
      <c r="AI22" s="26">
        <f t="shared" si="7"/>
        <v>0</v>
      </c>
      <c r="AJ22" s="26">
        <f>SUM(AG22:AI22)</f>
        <v>4</v>
      </c>
      <c r="AL22" s="9" t="s">
        <v>401</v>
      </c>
    </row>
    <row r="23" spans="1:57" ht="27" customHeight="1" thickBot="1" x14ac:dyDescent="0.3">
      <c r="A23" s="46" t="s">
        <v>16</v>
      </c>
      <c r="B23" s="46" t="s">
        <v>31</v>
      </c>
      <c r="C23" s="47" t="s">
        <v>46</v>
      </c>
      <c r="D23" s="303">
        <v>0</v>
      </c>
      <c r="E23" s="303">
        <v>3</v>
      </c>
      <c r="F23" s="8">
        <f>E23*30</f>
        <v>90</v>
      </c>
      <c r="G23" s="8">
        <f>H23+I23+J23</f>
        <v>30</v>
      </c>
      <c r="H23" s="8">
        <v>15</v>
      </c>
      <c r="I23" s="8"/>
      <c r="J23" s="8">
        <v>15</v>
      </c>
      <c r="K23" s="8">
        <f>F23-G23</f>
        <v>60</v>
      </c>
      <c r="L23" s="7">
        <f>G23/15</f>
        <v>2</v>
      </c>
      <c r="M23" s="8" t="s">
        <v>16</v>
      </c>
      <c r="N23" s="7">
        <f>G23/F23*100</f>
        <v>33.333333333333329</v>
      </c>
      <c r="O23" s="372"/>
      <c r="P23" s="9" t="s">
        <v>83</v>
      </c>
      <c r="R23" s="129" t="e">
        <f>#REF!</f>
        <v>#REF!</v>
      </c>
      <c r="S23" s="129" t="e">
        <f>#REF!</f>
        <v>#REF!</v>
      </c>
      <c r="T23" s="133"/>
      <c r="U23" s="133"/>
      <c r="V23" s="26" t="s">
        <v>306</v>
      </c>
      <c r="W23" s="26" t="s">
        <v>306</v>
      </c>
      <c r="X23" s="26"/>
      <c r="Y23" s="26"/>
      <c r="Z23" s="26"/>
      <c r="AA23" s="26"/>
      <c r="AB23" s="26">
        <v>4</v>
      </c>
      <c r="AC23" s="26"/>
      <c r="AD23" s="26">
        <f t="shared" si="8"/>
        <v>4</v>
      </c>
      <c r="AE23" s="26">
        <f t="shared" si="8"/>
        <v>0</v>
      </c>
      <c r="AF23" s="26">
        <f t="shared" si="5"/>
        <v>4</v>
      </c>
      <c r="AG23" s="26">
        <f t="shared" si="6"/>
        <v>0</v>
      </c>
      <c r="AH23" s="26">
        <f>Z23+AA23</f>
        <v>0</v>
      </c>
      <c r="AI23" s="26">
        <f t="shared" si="7"/>
        <v>4</v>
      </c>
      <c r="AJ23" s="26">
        <f>SUM(AG23:AI23)</f>
        <v>4</v>
      </c>
      <c r="AL23" s="9" t="s">
        <v>404</v>
      </c>
      <c r="AM23" s="320"/>
      <c r="AN23" s="8"/>
      <c r="AO23" s="47" t="s">
        <v>48</v>
      </c>
      <c r="AP23" s="26"/>
      <c r="AQ23" s="26"/>
      <c r="AR23" s="26"/>
      <c r="AS23" s="26">
        <f t="shared" ref="AS23:AX23" si="9">SUMIFS(X$23:X$44,$A$23:$A$44,$AM23,$B$23:$B$44,$AN23)</f>
        <v>0</v>
      </c>
      <c r="AT23" s="26">
        <f t="shared" si="9"/>
        <v>0</v>
      </c>
      <c r="AU23" s="26">
        <f t="shared" si="9"/>
        <v>0</v>
      </c>
      <c r="AV23" s="26">
        <f t="shared" si="9"/>
        <v>0</v>
      </c>
      <c r="AW23" s="26">
        <f t="shared" si="9"/>
        <v>0</v>
      </c>
      <c r="AX23" s="26">
        <f t="shared" si="9"/>
        <v>0</v>
      </c>
      <c r="AY23" s="26">
        <f>AS23+AU23+AW23</f>
        <v>0</v>
      </c>
      <c r="AZ23" s="26">
        <f>AT23+AV23+AX23</f>
        <v>0</v>
      </c>
      <c r="BA23" s="26">
        <f>SUM(AY23:AZ23)</f>
        <v>0</v>
      </c>
      <c r="BB23" s="26">
        <f>AS23+AT23</f>
        <v>0</v>
      </c>
      <c r="BC23" s="26">
        <f>AU23+AV23</f>
        <v>0</v>
      </c>
      <c r="BD23" s="26">
        <f>AW23+AX23</f>
        <v>0</v>
      </c>
      <c r="BE23" s="26">
        <f>SUM(BB23:BD23)</f>
        <v>0</v>
      </c>
    </row>
    <row r="24" spans="1:57" ht="15.75" thickBot="1" x14ac:dyDescent="0.3">
      <c r="A24" s="23"/>
      <c r="B24" s="24"/>
      <c r="C24" s="14" t="s">
        <v>23</v>
      </c>
      <c r="D24" s="12">
        <f>SUM(D10:D23)</f>
        <v>34</v>
      </c>
      <c r="E24" s="12">
        <f>SUM(E10:E23)</f>
        <v>30</v>
      </c>
      <c r="F24" s="15"/>
      <c r="G24" s="15"/>
      <c r="H24" s="15"/>
      <c r="I24" s="15"/>
      <c r="J24" s="15"/>
      <c r="K24" s="15"/>
      <c r="L24" s="15">
        <f>SUM(L11:L21)</f>
        <v>14.466666666666667</v>
      </c>
      <c r="M24" s="15"/>
      <c r="N24" s="25"/>
      <c r="O24" s="308"/>
      <c r="S24" s="9" t="e">
        <f>SUM(S10:S23)</f>
        <v>#REF!</v>
      </c>
      <c r="T24" s="317"/>
      <c r="U24" s="317"/>
      <c r="V24" s="317"/>
      <c r="W24" s="317"/>
      <c r="X24" s="318">
        <f>SUM(X10:X23)</f>
        <v>38</v>
      </c>
      <c r="Y24" s="318">
        <f t="shared" ref="Y24:AI24" si="10">SUM(Y10:Y23)</f>
        <v>12</v>
      </c>
      <c r="Z24" s="318">
        <f t="shared" si="10"/>
        <v>4</v>
      </c>
      <c r="AA24" s="318">
        <f t="shared" si="10"/>
        <v>4</v>
      </c>
      <c r="AB24" s="318">
        <f t="shared" si="10"/>
        <v>4</v>
      </c>
      <c r="AC24" s="318">
        <f t="shared" si="10"/>
        <v>12</v>
      </c>
      <c r="AD24" s="318">
        <f t="shared" si="10"/>
        <v>46</v>
      </c>
      <c r="AE24" s="318">
        <f t="shared" si="10"/>
        <v>28</v>
      </c>
      <c r="AF24" s="318">
        <f t="shared" si="10"/>
        <v>74</v>
      </c>
      <c r="AG24" s="318">
        <f>SUM(AG10:AG23)</f>
        <v>50</v>
      </c>
      <c r="AH24" s="318">
        <f t="shared" si="10"/>
        <v>8</v>
      </c>
      <c r="AI24" s="318">
        <f t="shared" si="10"/>
        <v>16</v>
      </c>
      <c r="AJ24" s="318">
        <f>SUM(AJ10:AJ23)</f>
        <v>74</v>
      </c>
    </row>
    <row r="25" spans="1:57" x14ac:dyDescent="0.25">
      <c r="C25" s="2"/>
      <c r="D25" s="2"/>
      <c r="E25" s="3"/>
      <c r="F25" s="3"/>
      <c r="G25" s="3"/>
      <c r="H25" s="3"/>
      <c r="I25" s="3"/>
      <c r="J25" s="3"/>
      <c r="K25" s="3"/>
      <c r="L25" s="3"/>
      <c r="M25" s="3"/>
      <c r="S25" s="9"/>
      <c r="T25" s="9"/>
      <c r="U25" s="9"/>
      <c r="V25" s="9"/>
      <c r="W25" s="9"/>
      <c r="X25" s="9"/>
    </row>
    <row r="26" spans="1:57" x14ac:dyDescent="0.25">
      <c r="C26" s="1" t="s">
        <v>24</v>
      </c>
      <c r="S26" s="9"/>
      <c r="T26" s="9"/>
      <c r="U26" s="9"/>
      <c r="V26" s="9"/>
      <c r="W26" s="9"/>
      <c r="X26" s="9"/>
    </row>
    <row r="27" spans="1:57" x14ac:dyDescent="0.25">
      <c r="C27" s="1386" t="s">
        <v>0</v>
      </c>
      <c r="D27" s="1389" t="s">
        <v>74</v>
      </c>
      <c r="E27" s="1392" t="s">
        <v>1</v>
      </c>
      <c r="F27" s="1393" t="s">
        <v>2</v>
      </c>
      <c r="G27" s="1393"/>
      <c r="H27" s="1393"/>
      <c r="I27" s="1393"/>
      <c r="J27" s="1393"/>
      <c r="K27" s="1394"/>
      <c r="L27" s="1392" t="s">
        <v>3</v>
      </c>
      <c r="M27" s="1392" t="s">
        <v>4</v>
      </c>
      <c r="N27" s="1392" t="s">
        <v>5</v>
      </c>
      <c r="O27" s="394"/>
      <c r="S27" s="9"/>
      <c r="T27" s="9"/>
      <c r="U27" s="9"/>
      <c r="V27" s="9"/>
      <c r="W27" s="9"/>
      <c r="X27" s="9"/>
    </row>
    <row r="28" spans="1:57" x14ac:dyDescent="0.25">
      <c r="C28" s="1387"/>
      <c r="D28" s="1390"/>
      <c r="E28" s="1392"/>
      <c r="F28" s="1392" t="s">
        <v>6</v>
      </c>
      <c r="G28" s="1395" t="s">
        <v>7</v>
      </c>
      <c r="H28" s="1395"/>
      <c r="I28" s="1395"/>
      <c r="J28" s="1395"/>
      <c r="K28" s="1392" t="s">
        <v>25</v>
      </c>
      <c r="L28" s="1392"/>
      <c r="M28" s="1392"/>
      <c r="N28" s="1392"/>
      <c r="O28" s="394"/>
      <c r="S28" s="9"/>
      <c r="T28" s="9"/>
      <c r="U28" s="9"/>
      <c r="V28" s="9"/>
      <c r="W28" s="9"/>
      <c r="X28" s="9"/>
    </row>
    <row r="29" spans="1:57" ht="15" customHeight="1" x14ac:dyDescent="0.25">
      <c r="C29" s="1387"/>
      <c r="D29" s="1390"/>
      <c r="E29" s="1392"/>
      <c r="F29" s="1394"/>
      <c r="G29" s="1392" t="s">
        <v>9</v>
      </c>
      <c r="H29" s="1393" t="s">
        <v>10</v>
      </c>
      <c r="I29" s="1394"/>
      <c r="J29" s="1394"/>
      <c r="K29" s="1394"/>
      <c r="L29" s="1392"/>
      <c r="M29" s="1392"/>
      <c r="N29" s="1392"/>
      <c r="O29" s="394"/>
      <c r="S29" s="9"/>
      <c r="T29" s="9"/>
      <c r="U29" s="9"/>
      <c r="V29" s="9"/>
      <c r="W29" s="9"/>
      <c r="X29" s="9"/>
    </row>
    <row r="30" spans="1:57" x14ac:dyDescent="0.25">
      <c r="C30" s="1387"/>
      <c r="D30" s="1390"/>
      <c r="E30" s="1392"/>
      <c r="F30" s="1394"/>
      <c r="G30" s="1397"/>
      <c r="H30" s="1398" t="s">
        <v>26</v>
      </c>
      <c r="I30" s="1398" t="s">
        <v>27</v>
      </c>
      <c r="J30" s="1398" t="s">
        <v>28</v>
      </c>
      <c r="K30" s="1394"/>
      <c r="L30" s="1392"/>
      <c r="M30" s="1392"/>
      <c r="N30" s="1392"/>
      <c r="O30" s="394"/>
      <c r="S30" s="9"/>
      <c r="T30" s="1392" t="s">
        <v>11</v>
      </c>
      <c r="U30" s="1392" t="s">
        <v>12</v>
      </c>
      <c r="V30" s="1392" t="s">
        <v>13</v>
      </c>
      <c r="W30" s="1400" t="s">
        <v>9</v>
      </c>
      <c r="X30" s="1401" t="s">
        <v>323</v>
      </c>
      <c r="Y30" s="1400"/>
      <c r="Z30" s="1400"/>
      <c r="AA30" s="1400"/>
      <c r="AB30" s="1400"/>
      <c r="AC30" s="1400"/>
      <c r="AD30" s="1400"/>
      <c r="AE30" s="1400"/>
      <c r="AF30" s="1400"/>
      <c r="AG30" s="316" t="s">
        <v>321</v>
      </c>
      <c r="AH30" s="316"/>
      <c r="AI30" s="316"/>
      <c r="AJ30" s="316"/>
    </row>
    <row r="31" spans="1:57" x14ac:dyDescent="0.25">
      <c r="C31" s="1387"/>
      <c r="D31" s="1390"/>
      <c r="E31" s="1392"/>
      <c r="F31" s="1394"/>
      <c r="G31" s="1397"/>
      <c r="H31" s="1398"/>
      <c r="I31" s="1398"/>
      <c r="J31" s="1398"/>
      <c r="K31" s="1394"/>
      <c r="L31" s="1392"/>
      <c r="M31" s="1392"/>
      <c r="N31" s="1392"/>
      <c r="O31" s="394"/>
      <c r="S31" s="9"/>
      <c r="T31" s="1392"/>
      <c r="U31" s="1392"/>
      <c r="V31" s="1392"/>
      <c r="W31" s="1400"/>
      <c r="X31" s="1400"/>
      <c r="Y31" s="1400"/>
      <c r="Z31" s="1400"/>
      <c r="AA31" s="1400"/>
      <c r="AB31" s="1400"/>
      <c r="AC31" s="1400"/>
      <c r="AD31" s="1400"/>
      <c r="AE31" s="1400"/>
      <c r="AF31" s="1400"/>
      <c r="AG31" s="26"/>
      <c r="AH31" s="26"/>
      <c r="AI31" s="26"/>
      <c r="AJ31" s="26"/>
      <c r="AP31" s="9" t="s">
        <v>327</v>
      </c>
      <c r="AS31" s="1399" t="s">
        <v>301</v>
      </c>
      <c r="AT31" s="1399"/>
      <c r="AU31" s="1399" t="s">
        <v>302</v>
      </c>
      <c r="AV31" s="1399"/>
      <c r="AW31" s="1399" t="s">
        <v>303</v>
      </c>
      <c r="AX31" s="1399"/>
      <c r="AY31" s="1399" t="s">
        <v>322</v>
      </c>
      <c r="AZ31" s="1399"/>
      <c r="BA31" s="1399"/>
      <c r="BB31" s="309"/>
      <c r="BC31" s="309"/>
      <c r="BD31" s="309"/>
      <c r="BE31" s="309"/>
    </row>
    <row r="32" spans="1:57" x14ac:dyDescent="0.25">
      <c r="C32" s="1387"/>
      <c r="D32" s="1390"/>
      <c r="E32" s="1392"/>
      <c r="F32" s="1394"/>
      <c r="G32" s="1397"/>
      <c r="H32" s="1398"/>
      <c r="I32" s="1398"/>
      <c r="J32" s="1398"/>
      <c r="K32" s="1394"/>
      <c r="L32" s="1392"/>
      <c r="M32" s="1392"/>
      <c r="N32" s="1392"/>
      <c r="O32" s="394"/>
      <c r="S32" s="9"/>
      <c r="T32" s="1392"/>
      <c r="U32" s="1392"/>
      <c r="V32" s="1392"/>
      <c r="W32" s="1400"/>
      <c r="X32" s="1400" t="s">
        <v>301</v>
      </c>
      <c r="Y32" s="1400"/>
      <c r="Z32" s="1400" t="s">
        <v>302</v>
      </c>
      <c r="AA32" s="1400"/>
      <c r="AB32" s="1400" t="s">
        <v>303</v>
      </c>
      <c r="AC32" s="1400"/>
      <c r="AD32" s="1400" t="s">
        <v>322</v>
      </c>
      <c r="AE32" s="1400"/>
      <c r="AF32" s="1400"/>
      <c r="AG32" s="26"/>
      <c r="AH32" s="26"/>
      <c r="AI32" s="26"/>
      <c r="AJ32" s="26"/>
      <c r="AM32" s="320"/>
      <c r="AN32" s="8"/>
      <c r="AO32" s="47" t="s">
        <v>47</v>
      </c>
      <c r="AP32" s="133" t="s">
        <v>219</v>
      </c>
      <c r="AQ32" s="133" t="s">
        <v>218</v>
      </c>
      <c r="AR32" s="26" t="s">
        <v>304</v>
      </c>
      <c r="AS32" s="301" t="s">
        <v>305</v>
      </c>
      <c r="AT32" s="301" t="s">
        <v>113</v>
      </c>
      <c r="AU32" s="301" t="s">
        <v>305</v>
      </c>
      <c r="AV32" s="301" t="s">
        <v>113</v>
      </c>
      <c r="AW32" s="301" t="s">
        <v>305</v>
      </c>
      <c r="AX32" s="301" t="s">
        <v>113</v>
      </c>
      <c r="AY32" s="58" t="s">
        <v>305</v>
      </c>
      <c r="AZ32" s="58" t="s">
        <v>113</v>
      </c>
      <c r="BA32" s="58" t="s">
        <v>304</v>
      </c>
      <c r="BB32" s="26" t="s">
        <v>301</v>
      </c>
      <c r="BC32" s="26" t="s">
        <v>302</v>
      </c>
      <c r="BD32" s="26" t="s">
        <v>303</v>
      </c>
      <c r="BE32" s="26" t="s">
        <v>304</v>
      </c>
    </row>
    <row r="33" spans="1:57" ht="15" customHeight="1" x14ac:dyDescent="0.25">
      <c r="C33" s="1388"/>
      <c r="D33" s="1391"/>
      <c r="E33" s="1392"/>
      <c r="F33" s="1394"/>
      <c r="G33" s="1397"/>
      <c r="H33" s="1398"/>
      <c r="I33" s="1398"/>
      <c r="J33" s="1398"/>
      <c r="K33" s="1394"/>
      <c r="L33" s="1392"/>
      <c r="M33" s="1392"/>
      <c r="N33" s="1392"/>
      <c r="O33" s="394"/>
      <c r="S33" s="9"/>
      <c r="T33" s="1392"/>
      <c r="U33" s="1392"/>
      <c r="V33" s="1392"/>
      <c r="W33" s="133"/>
      <c r="X33" s="133" t="s">
        <v>305</v>
      </c>
      <c r="Y33" s="133" t="s">
        <v>113</v>
      </c>
      <c r="Z33" s="133" t="s">
        <v>305</v>
      </c>
      <c r="AA33" s="133" t="s">
        <v>113</v>
      </c>
      <c r="AB33" s="133" t="s">
        <v>305</v>
      </c>
      <c r="AC33" s="133" t="s">
        <v>113</v>
      </c>
      <c r="AD33" s="133" t="s">
        <v>305</v>
      </c>
      <c r="AE33" s="133" t="s">
        <v>113</v>
      </c>
      <c r="AF33" s="133" t="s">
        <v>304</v>
      </c>
      <c r="AG33" s="26" t="s">
        <v>301</v>
      </c>
      <c r="AH33" s="26" t="s">
        <v>302</v>
      </c>
      <c r="AI33" s="26" t="s">
        <v>303</v>
      </c>
      <c r="AJ33" s="26" t="s">
        <v>304</v>
      </c>
      <c r="AM33" s="320" t="s">
        <v>16</v>
      </c>
      <c r="AN33" s="8" t="s">
        <v>14</v>
      </c>
      <c r="AO33" s="47" t="s">
        <v>41</v>
      </c>
      <c r="AP33" s="26">
        <f>SUMIFS(D$23:D$44,$A$23:$A$44,$AM33,$B$23:$B$44,$AN33)</f>
        <v>5</v>
      </c>
      <c r="AQ33" s="26">
        <f>SUMIFS(E$23:E$44,$A$23:$A$44,$AM33,$B$23:$B$44,$AN33)</f>
        <v>0</v>
      </c>
      <c r="AR33" s="26">
        <f>SUM(AP33:AQ33)</f>
        <v>5</v>
      </c>
      <c r="AS33" s="26">
        <f t="shared" ref="AS33:AX34" si="11">SUMIFS(X$23:X$44,$A$23:$A$44,$AM33,$B$23:$B$44,$AN33)</f>
        <v>0</v>
      </c>
      <c r="AT33" s="26">
        <f t="shared" si="11"/>
        <v>0</v>
      </c>
      <c r="AU33" s="26">
        <f t="shared" si="11"/>
        <v>0</v>
      </c>
      <c r="AV33" s="26">
        <f t="shared" si="11"/>
        <v>0</v>
      </c>
      <c r="AW33" s="26">
        <f t="shared" si="11"/>
        <v>0</v>
      </c>
      <c r="AX33" s="26">
        <f t="shared" si="11"/>
        <v>0</v>
      </c>
      <c r="AY33" s="26">
        <f>AS33+AU33+AW33</f>
        <v>0</v>
      </c>
      <c r="AZ33" s="26">
        <f>AT33+AV33+AX33</f>
        <v>0</v>
      </c>
      <c r="BA33" s="26">
        <f>SUM(AY33:AZ33)</f>
        <v>0</v>
      </c>
      <c r="BB33" s="26">
        <f>AS33+AT33</f>
        <v>0</v>
      </c>
      <c r="BC33" s="26">
        <f>AU33+AV33</f>
        <v>0</v>
      </c>
      <c r="BD33" s="26">
        <f>AW33+AX33</f>
        <v>0</v>
      </c>
      <c r="BE33" s="26">
        <f>SUM(BB33:BD33)</f>
        <v>0</v>
      </c>
    </row>
    <row r="34" spans="1:57" x14ac:dyDescent="0.25">
      <c r="C34" s="36"/>
      <c r="D34" s="26"/>
      <c r="E34" s="303"/>
      <c r="F34" s="8"/>
      <c r="G34" s="8"/>
      <c r="H34" s="8"/>
      <c r="I34" s="8"/>
      <c r="J34" s="8"/>
      <c r="K34" s="8"/>
      <c r="L34" s="7"/>
      <c r="M34" s="8"/>
      <c r="N34" s="7"/>
      <c r="O34" s="372"/>
      <c r="T34" s="133"/>
      <c r="U34" s="133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M34" s="320" t="s">
        <v>16</v>
      </c>
      <c r="AN34" s="8" t="s">
        <v>31</v>
      </c>
      <c r="AO34" s="47" t="s">
        <v>42</v>
      </c>
      <c r="AP34" s="26">
        <f>SUMIFS(D$23:D$44,$A$23:$A$44,$AM34,$B$23:$B$44,$AN34)</f>
        <v>3</v>
      </c>
      <c r="AQ34" s="26">
        <f>SUMIFS(E$23:E$44,$A$23:$A$44,$AM34,$B$23:$B$44,$AN34)</f>
        <v>3</v>
      </c>
      <c r="AR34" s="26">
        <f>SUM(AP34:AQ34)</f>
        <v>6</v>
      </c>
      <c r="AS34" s="26">
        <f t="shared" si="11"/>
        <v>0</v>
      </c>
      <c r="AT34" s="26">
        <f t="shared" si="11"/>
        <v>0</v>
      </c>
      <c r="AU34" s="26">
        <f t="shared" si="11"/>
        <v>0</v>
      </c>
      <c r="AV34" s="26">
        <f t="shared" si="11"/>
        <v>0</v>
      </c>
      <c r="AW34" s="26">
        <f t="shared" si="11"/>
        <v>4</v>
      </c>
      <c r="AX34" s="26">
        <f t="shared" si="11"/>
        <v>0</v>
      </c>
      <c r="AY34" s="26">
        <f>AS34+AU34+AW34</f>
        <v>4</v>
      </c>
      <c r="AZ34" s="26">
        <f>AT34+AV34+AX34</f>
        <v>0</v>
      </c>
      <c r="BA34" s="26">
        <f>SUM(AY34:AZ34)</f>
        <v>4</v>
      </c>
      <c r="BB34" s="26">
        <f>AS34+AT34</f>
        <v>0</v>
      </c>
      <c r="BC34" s="26">
        <f>AU34+AV34</f>
        <v>0</v>
      </c>
      <c r="BD34" s="26">
        <f>AW34+AX34</f>
        <v>4</v>
      </c>
      <c r="BE34" s="26">
        <f>SUM(BB34:BD34)</f>
        <v>4</v>
      </c>
    </row>
    <row r="36" spans="1:57" s="383" customFormat="1" x14ac:dyDescent="0.25">
      <c r="A36" s="46" t="s">
        <v>13</v>
      </c>
      <c r="B36" s="46" t="s">
        <v>14</v>
      </c>
      <c r="C36" s="47" t="s">
        <v>37</v>
      </c>
      <c r="D36" s="7">
        <v>1.5</v>
      </c>
      <c r="E36" s="7">
        <v>6</v>
      </c>
      <c r="F36" s="8">
        <f>E36*30</f>
        <v>180</v>
      </c>
      <c r="G36" s="8">
        <f>H36+I36+J36</f>
        <v>45</v>
      </c>
      <c r="H36" s="8">
        <v>30</v>
      </c>
      <c r="I36" s="8"/>
      <c r="J36" s="8">
        <v>15</v>
      </c>
      <c r="K36" s="8">
        <f>F36-G36</f>
        <v>135</v>
      </c>
      <c r="L36" s="7">
        <f>G36/15</f>
        <v>3</v>
      </c>
      <c r="M36" s="8" t="s">
        <v>16</v>
      </c>
      <c r="N36" s="7">
        <f>G36/F36*100</f>
        <v>25</v>
      </c>
      <c r="O36" s="372"/>
      <c r="P36" s="9" t="s">
        <v>78</v>
      </c>
      <c r="Q36" s="129"/>
      <c r="R36" s="129" t="e">
        <f>#REF!</f>
        <v>#REF!</v>
      </c>
      <c r="S36" s="129" t="e">
        <f>#REF!</f>
        <v>#REF!</v>
      </c>
      <c r="T36" s="337" t="s">
        <v>307</v>
      </c>
      <c r="U36" s="337"/>
      <c r="V36" s="317"/>
      <c r="W36" s="317" t="s">
        <v>307</v>
      </c>
      <c r="X36" s="26">
        <v>8</v>
      </c>
      <c r="Y36" s="26"/>
      <c r="Z36" s="26"/>
      <c r="AA36" s="26"/>
      <c r="AB36" s="26"/>
      <c r="AC36" s="26"/>
      <c r="AD36" s="26">
        <f t="shared" ref="AD36:AE38" si="12">X36+Z36+AB36</f>
        <v>8</v>
      </c>
      <c r="AE36" s="26">
        <f t="shared" si="12"/>
        <v>0</v>
      </c>
      <c r="AF36" s="26">
        <f>SUM(AD36:AE36)</f>
        <v>8</v>
      </c>
      <c r="AG36" s="26">
        <f>X36+Y36</f>
        <v>8</v>
      </c>
      <c r="AH36" s="26">
        <f>Z36+AA36</f>
        <v>0</v>
      </c>
      <c r="AI36" s="26">
        <f>AB36+AC36</f>
        <v>0</v>
      </c>
      <c r="AJ36" s="26">
        <f>SUM(AG36:AI36)</f>
        <v>8</v>
      </c>
      <c r="AK36" s="9"/>
      <c r="AL36" s="9" t="s">
        <v>410</v>
      </c>
      <c r="AM36" s="385" t="s">
        <v>13</v>
      </c>
      <c r="AN36" s="381" t="s">
        <v>14</v>
      </c>
      <c r="AO36" s="199" t="s">
        <v>41</v>
      </c>
      <c r="AP36" s="382">
        <f>SUMIFS(D$23:D$44,$A$23:$A$44,$AM36,$B$23:$B$44,$AN36)</f>
        <v>4</v>
      </c>
      <c r="AQ36" s="382">
        <f>SUMIFS(E$23:E$44,$A$23:$A$44,$AM36,$B$23:$B$44,$AN36)</f>
        <v>30</v>
      </c>
      <c r="AR36" s="382">
        <f>SUM(AP36:AQ36)</f>
        <v>34</v>
      </c>
      <c r="AS36" s="382">
        <f t="shared" ref="AS36:AX36" si="13">SUMIFS(X$23:X$44,$A$23:$A$44,$AM36,$B$23:$B$44,$AN36)</f>
        <v>34</v>
      </c>
      <c r="AT36" s="382">
        <f t="shared" si="13"/>
        <v>2</v>
      </c>
      <c r="AU36" s="382">
        <f t="shared" si="13"/>
        <v>0</v>
      </c>
      <c r="AV36" s="382">
        <f t="shared" si="13"/>
        <v>0</v>
      </c>
      <c r="AW36" s="382">
        <f t="shared" si="13"/>
        <v>12</v>
      </c>
      <c r="AX36" s="382">
        <f t="shared" si="13"/>
        <v>2</v>
      </c>
      <c r="AY36" s="382">
        <f>AS36+AU36+AW36</f>
        <v>46</v>
      </c>
      <c r="AZ36" s="382">
        <f>AT36+AV36+AX36</f>
        <v>4</v>
      </c>
      <c r="BA36" s="382">
        <f>SUM(AY36:AZ36)</f>
        <v>50</v>
      </c>
      <c r="BB36" s="382">
        <f>AS36+AT36</f>
        <v>36</v>
      </c>
      <c r="BC36" s="382">
        <f>AU36+AV36</f>
        <v>0</v>
      </c>
      <c r="BD36" s="382">
        <f>AW36+AX36</f>
        <v>14</v>
      </c>
      <c r="BE36" s="382">
        <f>SUM(BB36:BD36)</f>
        <v>50</v>
      </c>
    </row>
    <row r="37" spans="1:57" s="5" customFormat="1" x14ac:dyDescent="0.25">
      <c r="A37" s="46" t="s">
        <v>13</v>
      </c>
      <c r="B37" s="46" t="s">
        <v>14</v>
      </c>
      <c r="C37" s="47" t="s">
        <v>54</v>
      </c>
      <c r="D37" s="335">
        <v>1.5</v>
      </c>
      <c r="E37" s="7">
        <v>6</v>
      </c>
      <c r="F37" s="8">
        <f>E37*30</f>
        <v>180</v>
      </c>
      <c r="G37" s="8">
        <f>H37+I37+J37</f>
        <v>0</v>
      </c>
      <c r="H37" s="8"/>
      <c r="I37" s="8"/>
      <c r="J37" s="8"/>
      <c r="K37" s="8">
        <f>F37-G37</f>
        <v>180</v>
      </c>
      <c r="L37" s="7">
        <f>G37/18</f>
        <v>0</v>
      </c>
      <c r="M37" s="8" t="s">
        <v>16</v>
      </c>
      <c r="N37" s="7">
        <f>G37/F37*100</f>
        <v>0</v>
      </c>
      <c r="O37" s="372"/>
      <c r="P37" s="9" t="s">
        <v>349</v>
      </c>
      <c r="Q37" s="127"/>
      <c r="R37" s="129"/>
      <c r="S37" s="129"/>
      <c r="T37" s="486" t="s">
        <v>307</v>
      </c>
      <c r="U37" s="486"/>
      <c r="V37" s="486" t="s">
        <v>306</v>
      </c>
      <c r="W37" s="129" t="s">
        <v>308</v>
      </c>
      <c r="X37" s="129">
        <v>8</v>
      </c>
      <c r="Y37" s="129"/>
      <c r="Z37" s="129"/>
      <c r="AA37" s="129"/>
      <c r="AB37" s="129">
        <v>4</v>
      </c>
      <c r="AC37" s="129"/>
      <c r="AD37" s="26">
        <f t="shared" si="12"/>
        <v>12</v>
      </c>
      <c r="AE37" s="26">
        <f t="shared" si="12"/>
        <v>0</v>
      </c>
      <c r="AF37" s="26">
        <f>SUM(AD37:AE37)</f>
        <v>12</v>
      </c>
      <c r="AG37" s="26">
        <f>X37+Y37</f>
        <v>8</v>
      </c>
      <c r="AH37" s="26">
        <f>Z37+AA37</f>
        <v>0</v>
      </c>
      <c r="AI37" s="26">
        <f>AB37+AC37</f>
        <v>4</v>
      </c>
      <c r="AJ37" s="26">
        <f>SUM(AG37:AI37)</f>
        <v>12</v>
      </c>
      <c r="AK37" s="9"/>
      <c r="AL37" s="9" t="s">
        <v>412</v>
      </c>
    </row>
    <row r="38" spans="1:57" s="333" customFormat="1" x14ac:dyDescent="0.25">
      <c r="A38" s="46" t="s">
        <v>13</v>
      </c>
      <c r="B38" s="46" t="s">
        <v>14</v>
      </c>
      <c r="C38" s="315" t="s">
        <v>38</v>
      </c>
      <c r="D38" s="26">
        <v>0</v>
      </c>
      <c r="E38" s="27">
        <v>6</v>
      </c>
      <c r="F38" s="8">
        <f>E38*30</f>
        <v>180</v>
      </c>
      <c r="G38" s="8">
        <f>H38+I38+J38</f>
        <v>45</v>
      </c>
      <c r="H38" s="8">
        <v>27</v>
      </c>
      <c r="I38" s="8"/>
      <c r="J38" s="8">
        <v>18</v>
      </c>
      <c r="K38" s="8">
        <f>F38-G38</f>
        <v>135</v>
      </c>
      <c r="L38" s="7">
        <f>G38/9</f>
        <v>5</v>
      </c>
      <c r="M38" s="8" t="s">
        <v>18</v>
      </c>
      <c r="N38" s="7">
        <f>G38/F38*100</f>
        <v>25</v>
      </c>
      <c r="O38" s="372"/>
      <c r="P38" s="9" t="s">
        <v>56</v>
      </c>
      <c r="Q38" s="129" t="s">
        <v>63</v>
      </c>
      <c r="R38" s="129" t="e">
        <f>#REF!</f>
        <v>#REF!</v>
      </c>
      <c r="S38" s="129" t="e">
        <f>#REF!</f>
        <v>#REF!</v>
      </c>
      <c r="T38" s="337" t="s">
        <v>324</v>
      </c>
      <c r="U38" s="337"/>
      <c r="V38" s="317" t="s">
        <v>312</v>
      </c>
      <c r="W38" s="317" t="s">
        <v>309</v>
      </c>
      <c r="X38" s="26">
        <v>4</v>
      </c>
      <c r="Y38" s="26">
        <v>2</v>
      </c>
      <c r="Z38" s="26"/>
      <c r="AA38" s="26"/>
      <c r="AB38" s="26">
        <v>2</v>
      </c>
      <c r="AC38" s="26"/>
      <c r="AD38" s="26">
        <f t="shared" si="12"/>
        <v>6</v>
      </c>
      <c r="AE38" s="26">
        <f t="shared" si="12"/>
        <v>2</v>
      </c>
      <c r="AF38" s="26">
        <f>SUM(AD38:AE38)</f>
        <v>8</v>
      </c>
      <c r="AG38" s="26">
        <f>X38+Y38</f>
        <v>6</v>
      </c>
      <c r="AH38" s="26">
        <f>Z38+AA38</f>
        <v>0</v>
      </c>
      <c r="AI38" s="26">
        <f>AB38+AC38</f>
        <v>2</v>
      </c>
      <c r="AJ38" s="26">
        <f>SUM(AG38:AI38)</f>
        <v>8</v>
      </c>
      <c r="AK38" s="9"/>
      <c r="AL38" s="9" t="s">
        <v>404</v>
      </c>
    </row>
    <row r="39" spans="1:57" s="383" customFormat="1" x14ac:dyDescent="0.25">
      <c r="A39" s="46" t="s">
        <v>16</v>
      </c>
      <c r="B39" s="46" t="s">
        <v>31</v>
      </c>
      <c r="C39" s="47" t="s">
        <v>49</v>
      </c>
      <c r="D39" s="18">
        <v>3</v>
      </c>
      <c r="E39" s="7"/>
      <c r="F39" s="8"/>
      <c r="G39" s="8"/>
      <c r="H39" s="8"/>
      <c r="I39" s="8"/>
      <c r="J39" s="8"/>
      <c r="K39" s="8"/>
      <c r="L39" s="7"/>
      <c r="M39" s="8"/>
      <c r="N39" s="7"/>
      <c r="O39" s="7"/>
      <c r="P39" s="26"/>
      <c r="Q39" s="129"/>
      <c r="R39" s="129" t="e">
        <f>#REF!</f>
        <v>#REF!</v>
      </c>
      <c r="S39" s="129" t="e">
        <f>#REF!</f>
        <v>#REF!</v>
      </c>
      <c r="T39" s="337"/>
      <c r="U39" s="337"/>
      <c r="V39" s="317"/>
      <c r="W39" s="31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9"/>
      <c r="AL39" s="9"/>
    </row>
    <row r="40" spans="1:57" x14ac:dyDescent="0.25">
      <c r="A40" s="46" t="s">
        <v>13</v>
      </c>
      <c r="B40" s="46" t="s">
        <v>14</v>
      </c>
      <c r="C40" s="47" t="s">
        <v>366</v>
      </c>
      <c r="D40" s="7"/>
      <c r="E40" s="304">
        <v>6</v>
      </c>
      <c r="M40" s="8" t="s">
        <v>18</v>
      </c>
      <c r="T40" s="486" t="s">
        <v>307</v>
      </c>
      <c r="U40" s="486"/>
      <c r="V40" s="486" t="s">
        <v>312</v>
      </c>
      <c r="W40" s="486" t="s">
        <v>409</v>
      </c>
      <c r="X40" s="9">
        <v>8</v>
      </c>
      <c r="AC40" s="9">
        <v>2</v>
      </c>
      <c r="AD40" s="26">
        <f t="shared" ref="AD40:AE42" si="14">X40+Z40+AB40</f>
        <v>8</v>
      </c>
      <c r="AE40" s="26">
        <f t="shared" si="14"/>
        <v>2</v>
      </c>
      <c r="AF40" s="26">
        <f>SUM(AD40:AE40)</f>
        <v>10</v>
      </c>
      <c r="AG40" s="26">
        <f>X40+Y40</f>
        <v>8</v>
      </c>
      <c r="AH40" s="26">
        <f>Z40+AA40</f>
        <v>0</v>
      </c>
      <c r="AI40" s="26">
        <f>AB40+AC40</f>
        <v>2</v>
      </c>
      <c r="AJ40" s="26">
        <f>SUM(AG40:AI40)</f>
        <v>10</v>
      </c>
      <c r="AL40" s="9" t="s">
        <v>410</v>
      </c>
    </row>
    <row r="41" spans="1:57" s="333" customFormat="1" x14ac:dyDescent="0.25">
      <c r="A41" s="46" t="s">
        <v>13</v>
      </c>
      <c r="B41" s="46" t="s">
        <v>14</v>
      </c>
      <c r="C41" s="47" t="s">
        <v>362</v>
      </c>
      <c r="D41" s="7">
        <v>1</v>
      </c>
      <c r="E41" s="27">
        <v>5</v>
      </c>
      <c r="F41" s="8"/>
      <c r="G41" s="8"/>
      <c r="H41" s="8"/>
      <c r="I41" s="8"/>
      <c r="J41" s="8"/>
      <c r="K41" s="8"/>
      <c r="L41" s="7"/>
      <c r="M41" s="8" t="s">
        <v>18</v>
      </c>
      <c r="N41" s="7"/>
      <c r="O41" s="372"/>
      <c r="P41" s="9"/>
      <c r="Q41" s="129"/>
      <c r="R41" s="129"/>
      <c r="S41" s="129"/>
      <c r="T41" s="486" t="s">
        <v>313</v>
      </c>
      <c r="U41" s="486"/>
      <c r="V41" s="486" t="s">
        <v>314</v>
      </c>
      <c r="W41" s="486" t="s">
        <v>307</v>
      </c>
      <c r="X41" s="9">
        <v>6</v>
      </c>
      <c r="Y41" s="9"/>
      <c r="Z41" s="9"/>
      <c r="AA41" s="9"/>
      <c r="AB41" s="9">
        <v>2</v>
      </c>
      <c r="AC41" s="9"/>
      <c r="AD41" s="26">
        <f t="shared" si="14"/>
        <v>8</v>
      </c>
      <c r="AE41" s="26">
        <f t="shared" si="14"/>
        <v>0</v>
      </c>
      <c r="AF41" s="26">
        <f>SUM(AD41:AE41)</f>
        <v>8</v>
      </c>
      <c r="AG41" s="26">
        <f>X41+Y41</f>
        <v>6</v>
      </c>
      <c r="AH41" s="26">
        <f>Z41+AA41</f>
        <v>0</v>
      </c>
      <c r="AI41" s="26">
        <f>AB41+AC41</f>
        <v>2</v>
      </c>
      <c r="AJ41" s="26">
        <f>SUM(AG41:AI41)</f>
        <v>8</v>
      </c>
      <c r="AK41" s="9"/>
      <c r="AL41" s="9" t="s">
        <v>410</v>
      </c>
    </row>
    <row r="42" spans="1:57" s="386" customFormat="1" ht="15.75" thickBot="1" x14ac:dyDescent="0.3">
      <c r="A42" s="46" t="s">
        <v>13</v>
      </c>
      <c r="B42" s="46" t="s">
        <v>14</v>
      </c>
      <c r="C42" s="47" t="s">
        <v>371</v>
      </c>
      <c r="D42" s="7"/>
      <c r="E42" s="487">
        <v>1</v>
      </c>
      <c r="F42" s="8"/>
      <c r="G42" s="8"/>
      <c r="H42" s="8"/>
      <c r="I42" s="8"/>
      <c r="J42" s="8"/>
      <c r="K42" s="8"/>
      <c r="L42" s="7"/>
      <c r="M42" s="8"/>
      <c r="N42" s="7"/>
      <c r="O42" s="372"/>
      <c r="P42" s="9"/>
      <c r="Q42" s="129"/>
      <c r="R42" s="129"/>
      <c r="S42" s="129"/>
      <c r="T42" s="337"/>
      <c r="U42" s="337"/>
      <c r="V42" s="337" t="s">
        <v>306</v>
      </c>
      <c r="W42" s="337" t="s">
        <v>306</v>
      </c>
      <c r="X42" s="133"/>
      <c r="Y42" s="133"/>
      <c r="Z42" s="133"/>
      <c r="AA42" s="133"/>
      <c r="AB42" s="133">
        <v>4</v>
      </c>
      <c r="AC42" s="133"/>
      <c r="AD42" s="26">
        <f t="shared" si="14"/>
        <v>4</v>
      </c>
      <c r="AE42" s="26">
        <f t="shared" si="14"/>
        <v>0</v>
      </c>
      <c r="AF42" s="26">
        <f>SUM(AD42:AE42)</f>
        <v>4</v>
      </c>
      <c r="AG42" s="26">
        <f>X42+Y42</f>
        <v>0</v>
      </c>
      <c r="AH42" s="26">
        <f>Z42+AA42</f>
        <v>0</v>
      </c>
      <c r="AI42" s="26">
        <f>AB42+AC42</f>
        <v>4</v>
      </c>
      <c r="AJ42" s="26">
        <f>SUM(AG42:AI42)</f>
        <v>4</v>
      </c>
      <c r="AK42" s="9"/>
      <c r="AL42" s="9" t="s">
        <v>410</v>
      </c>
      <c r="AN42" s="436"/>
      <c r="AO42" s="436"/>
      <c r="AP42" s="436"/>
      <c r="AQ42" s="436"/>
      <c r="AR42" s="436"/>
      <c r="AS42" s="436"/>
      <c r="AT42" s="436"/>
      <c r="AU42" s="436"/>
      <c r="AV42" s="436"/>
      <c r="AW42" s="436"/>
      <c r="AX42" s="436"/>
      <c r="AY42" s="436"/>
      <c r="AZ42" s="436"/>
      <c r="BA42" s="436"/>
      <c r="BB42" s="436"/>
      <c r="BC42" s="436"/>
      <c r="BD42" s="436"/>
      <c r="BE42" s="436"/>
    </row>
    <row r="43" spans="1:57" x14ac:dyDescent="0.25">
      <c r="C43" s="47"/>
      <c r="D43" s="335"/>
      <c r="E43" s="7"/>
      <c r="F43" s="8"/>
      <c r="G43" s="8"/>
      <c r="H43" s="8"/>
      <c r="I43" s="8"/>
      <c r="J43" s="8"/>
      <c r="K43" s="8"/>
      <c r="L43" s="7"/>
      <c r="M43" s="8"/>
      <c r="N43" s="7"/>
      <c r="O43" s="372"/>
      <c r="T43" s="486"/>
      <c r="U43" s="486"/>
      <c r="V43" s="486"/>
      <c r="W43" s="486"/>
      <c r="AD43" s="26"/>
      <c r="AE43" s="26"/>
      <c r="AF43" s="26"/>
      <c r="AG43" s="26"/>
      <c r="AH43" s="26"/>
      <c r="AI43" s="26"/>
      <c r="AJ43" s="26"/>
    </row>
    <row r="44" spans="1:57" s="333" customFormat="1" x14ac:dyDescent="0.25">
      <c r="A44" s="46" t="s">
        <v>16</v>
      </c>
      <c r="B44" s="46" t="s">
        <v>14</v>
      </c>
      <c r="C44" s="365" t="s">
        <v>34</v>
      </c>
      <c r="D44" s="366">
        <v>5</v>
      </c>
      <c r="E44" s="21"/>
      <c r="F44" s="22"/>
      <c r="G44" s="22"/>
      <c r="H44" s="22"/>
      <c r="I44" s="22"/>
      <c r="J44" s="22"/>
      <c r="K44" s="22"/>
      <c r="L44" s="21"/>
      <c r="M44" s="22"/>
      <c r="N44" s="21"/>
      <c r="O44" s="372"/>
      <c r="P44" s="9"/>
      <c r="Q44" s="129" t="s">
        <v>18</v>
      </c>
      <c r="R44" s="129" t="e">
        <f>#REF!</f>
        <v>#REF!</v>
      </c>
      <c r="S44" s="129" t="e">
        <f>#REF!</f>
        <v>#REF!</v>
      </c>
      <c r="T44" s="337"/>
      <c r="U44" s="337"/>
      <c r="V44" s="317"/>
      <c r="W44" s="31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9"/>
      <c r="AL44" s="9"/>
    </row>
    <row r="45" spans="1:57" s="313" customFormat="1" x14ac:dyDescent="0.25">
      <c r="A45" s="46"/>
      <c r="B45" s="46"/>
      <c r="C45" s="47"/>
      <c r="D45" s="20"/>
      <c r="E45" s="7"/>
      <c r="F45" s="8"/>
      <c r="G45" s="8"/>
      <c r="H45" s="8"/>
      <c r="I45" s="8"/>
      <c r="J45" s="367"/>
      <c r="K45" s="367"/>
      <c r="L45" s="368"/>
      <c r="M45" s="367"/>
      <c r="N45" s="369"/>
      <c r="O45" s="372"/>
      <c r="P45" s="9"/>
      <c r="Q45" s="129"/>
      <c r="R45" s="129"/>
      <c r="S45" s="129"/>
      <c r="T45" s="337"/>
      <c r="U45" s="337"/>
      <c r="V45" s="317"/>
      <c r="W45" s="31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9"/>
      <c r="AL45" s="9"/>
    </row>
    <row r="46" spans="1:57" s="313" customFormat="1" ht="15.75" thickBot="1" x14ac:dyDescent="0.3">
      <c r="A46" s="46"/>
      <c r="B46" s="46"/>
      <c r="C46" s="370"/>
      <c r="D46" s="371"/>
      <c r="E46" s="368"/>
      <c r="F46" s="367"/>
      <c r="G46" s="367"/>
      <c r="H46" s="367"/>
      <c r="I46" s="367"/>
      <c r="J46" s="367"/>
      <c r="K46" s="367"/>
      <c r="L46" s="368"/>
      <c r="M46" s="367"/>
      <c r="N46" s="369"/>
      <c r="O46" s="372"/>
      <c r="P46" s="9"/>
      <c r="Q46" s="129"/>
      <c r="R46" s="129"/>
      <c r="S46" s="129"/>
      <c r="T46" s="337"/>
      <c r="U46" s="337"/>
      <c r="V46" s="317"/>
      <c r="W46" s="31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9"/>
      <c r="AL46" s="9"/>
    </row>
    <row r="47" spans="1:57" ht="15.75" thickBot="1" x14ac:dyDescent="0.3">
      <c r="A47" s="30"/>
      <c r="B47" s="31"/>
      <c r="C47" s="11"/>
      <c r="D47" s="12">
        <f>SUM(D34:D46)</f>
        <v>12</v>
      </c>
      <c r="E47" s="12">
        <f>SUM(E34:E46)</f>
        <v>30</v>
      </c>
      <c r="F47" s="32"/>
      <c r="G47" s="32"/>
      <c r="H47" s="32"/>
      <c r="I47" s="32"/>
      <c r="J47" s="32"/>
      <c r="K47" s="32"/>
      <c r="L47" s="32"/>
      <c r="M47" s="32"/>
      <c r="N47" s="25"/>
      <c r="O47" s="308"/>
      <c r="Q47" s="129" t="s">
        <v>16</v>
      </c>
      <c r="S47" s="9" t="e">
        <f>SUM(S23:S44)</f>
        <v>#REF!</v>
      </c>
      <c r="T47" s="26"/>
      <c r="U47" s="26"/>
      <c r="V47" s="26"/>
      <c r="W47" s="26"/>
      <c r="X47" s="26">
        <f>SUM(X36:X46)</f>
        <v>34</v>
      </c>
      <c r="Y47" s="26">
        <f t="shared" ref="Y47:AJ47" si="15">SUM(Y36:Y46)</f>
        <v>2</v>
      </c>
      <c r="Z47" s="26">
        <f t="shared" si="15"/>
        <v>0</v>
      </c>
      <c r="AA47" s="26">
        <f t="shared" si="15"/>
        <v>0</v>
      </c>
      <c r="AB47" s="26">
        <f t="shared" si="15"/>
        <v>12</v>
      </c>
      <c r="AC47" s="26">
        <f t="shared" si="15"/>
        <v>2</v>
      </c>
      <c r="AD47" s="26">
        <f t="shared" si="15"/>
        <v>46</v>
      </c>
      <c r="AE47" s="26">
        <f t="shared" si="15"/>
        <v>4</v>
      </c>
      <c r="AF47" s="26">
        <f t="shared" si="15"/>
        <v>50</v>
      </c>
      <c r="AG47" s="26">
        <f t="shared" si="15"/>
        <v>36</v>
      </c>
      <c r="AH47" s="26">
        <f t="shared" si="15"/>
        <v>0</v>
      </c>
      <c r="AI47" s="26">
        <f t="shared" si="15"/>
        <v>14</v>
      </c>
      <c r="AJ47" s="26">
        <f t="shared" si="15"/>
        <v>50</v>
      </c>
    </row>
    <row r="48" spans="1:57" x14ac:dyDescent="0.25">
      <c r="A48" s="306"/>
      <c r="B48" s="306"/>
      <c r="C48" s="2" t="s">
        <v>117</v>
      </c>
      <c r="D48" s="307"/>
      <c r="E48" s="4"/>
      <c r="F48" s="308"/>
      <c r="G48" s="308"/>
      <c r="H48" s="308"/>
      <c r="I48" s="308"/>
      <c r="J48" s="308"/>
      <c r="K48" s="308"/>
      <c r="L48" s="308"/>
      <c r="M48" s="308"/>
      <c r="N48" s="308"/>
      <c r="O48" s="308"/>
      <c r="S48" s="9"/>
      <c r="T48" s="9"/>
      <c r="U48" s="9"/>
      <c r="V48" s="9"/>
      <c r="W48" s="9"/>
      <c r="X48" s="9"/>
    </row>
    <row r="49" spans="1:57" x14ac:dyDescent="0.25">
      <c r="C49" s="1" t="s">
        <v>51</v>
      </c>
      <c r="P49" s="9" t="s">
        <v>285</v>
      </c>
      <c r="S49" s="9"/>
      <c r="T49" s="9"/>
      <c r="U49" s="9"/>
      <c r="V49" s="9"/>
      <c r="W49" s="9"/>
      <c r="X49" s="9"/>
    </row>
    <row r="50" spans="1:57" x14ac:dyDescent="0.25">
      <c r="C50" s="1386" t="s">
        <v>0</v>
      </c>
      <c r="D50" s="1389" t="s">
        <v>74</v>
      </c>
      <c r="E50" s="1392" t="s">
        <v>75</v>
      </c>
      <c r="F50" s="1393" t="s">
        <v>2</v>
      </c>
      <c r="G50" s="1393"/>
      <c r="H50" s="1393"/>
      <c r="I50" s="1393"/>
      <c r="J50" s="1393"/>
      <c r="K50" s="1394"/>
      <c r="L50" s="1392" t="s">
        <v>3</v>
      </c>
      <c r="M50" s="1392" t="s">
        <v>4</v>
      </c>
      <c r="N50" s="1392" t="s">
        <v>5</v>
      </c>
      <c r="O50" s="394"/>
      <c r="S50" s="9"/>
      <c r="T50" s="9"/>
      <c r="U50" s="9"/>
      <c r="V50" s="9"/>
      <c r="W50" s="9"/>
      <c r="X50" s="9"/>
    </row>
    <row r="51" spans="1:57" x14ac:dyDescent="0.25">
      <c r="C51" s="1387"/>
      <c r="D51" s="1390"/>
      <c r="E51" s="1392"/>
      <c r="F51" s="1392" t="s">
        <v>6</v>
      </c>
      <c r="G51" s="1395" t="s">
        <v>7</v>
      </c>
      <c r="H51" s="1395"/>
      <c r="I51" s="1395"/>
      <c r="J51" s="1395"/>
      <c r="K51" s="1392" t="s">
        <v>8</v>
      </c>
      <c r="L51" s="1392"/>
      <c r="M51" s="1392"/>
      <c r="N51" s="1392"/>
      <c r="O51" s="394"/>
      <c r="S51" s="9"/>
      <c r="T51" s="9"/>
      <c r="U51" s="9"/>
      <c r="V51" s="9"/>
      <c r="W51" s="9"/>
      <c r="X51" s="9"/>
    </row>
    <row r="52" spans="1:57" x14ac:dyDescent="0.25">
      <c r="C52" s="1387"/>
      <c r="D52" s="1390"/>
      <c r="E52" s="1392"/>
      <c r="F52" s="1394"/>
      <c r="G52" s="1392" t="s">
        <v>9</v>
      </c>
      <c r="H52" s="1393" t="s">
        <v>10</v>
      </c>
      <c r="I52" s="1394"/>
      <c r="J52" s="1394"/>
      <c r="K52" s="1394"/>
      <c r="L52" s="1392"/>
      <c r="M52" s="1392"/>
      <c r="N52" s="1392"/>
      <c r="O52" s="394"/>
      <c r="S52" s="9"/>
      <c r="T52" s="9"/>
      <c r="U52" s="9"/>
      <c r="V52" s="9"/>
      <c r="W52" s="9"/>
      <c r="X52" s="9"/>
      <c r="AP52" s="9" t="s">
        <v>327</v>
      </c>
      <c r="AS52" s="1399" t="s">
        <v>301</v>
      </c>
      <c r="AT52" s="1399"/>
      <c r="AU52" s="1399" t="s">
        <v>302</v>
      </c>
      <c r="AV52" s="1399"/>
      <c r="AW52" s="1399" t="s">
        <v>303</v>
      </c>
      <c r="AX52" s="1399"/>
      <c r="AY52" s="1399" t="s">
        <v>322</v>
      </c>
      <c r="AZ52" s="1399"/>
      <c r="BA52" s="1399"/>
      <c r="BB52" s="309"/>
      <c r="BC52" s="309"/>
      <c r="BD52" s="309"/>
      <c r="BE52" s="309"/>
    </row>
    <row r="53" spans="1:57" x14ac:dyDescent="0.25">
      <c r="C53" s="1387"/>
      <c r="D53" s="1390"/>
      <c r="E53" s="1392"/>
      <c r="F53" s="1394"/>
      <c r="G53" s="1397"/>
      <c r="H53" s="1392" t="s">
        <v>11</v>
      </c>
      <c r="I53" s="1392" t="s">
        <v>12</v>
      </c>
      <c r="J53" s="1392" t="s">
        <v>13</v>
      </c>
      <c r="K53" s="1394"/>
      <c r="L53" s="1392"/>
      <c r="M53" s="1392"/>
      <c r="N53" s="1392"/>
      <c r="O53" s="394"/>
      <c r="S53" s="9"/>
      <c r="T53" s="1392" t="s">
        <v>11</v>
      </c>
      <c r="U53" s="1392" t="s">
        <v>12</v>
      </c>
      <c r="V53" s="1392" t="s">
        <v>13</v>
      </c>
      <c r="W53" s="1400" t="s">
        <v>9</v>
      </c>
      <c r="X53" s="1401" t="s">
        <v>323</v>
      </c>
      <c r="Y53" s="1400"/>
      <c r="Z53" s="1400"/>
      <c r="AA53" s="1400"/>
      <c r="AB53" s="1400"/>
      <c r="AC53" s="1400"/>
      <c r="AD53" s="1400"/>
      <c r="AE53" s="1400"/>
      <c r="AF53" s="1400"/>
      <c r="AG53" s="316" t="s">
        <v>321</v>
      </c>
      <c r="AH53" s="316"/>
      <c r="AI53" s="316"/>
      <c r="AJ53" s="316"/>
      <c r="AM53" s="320"/>
      <c r="AN53" s="8"/>
      <c r="AO53" s="47" t="s">
        <v>47</v>
      </c>
      <c r="AP53" s="133" t="s">
        <v>219</v>
      </c>
      <c r="AQ53" s="133" t="s">
        <v>218</v>
      </c>
      <c r="AR53" s="26" t="s">
        <v>304</v>
      </c>
      <c r="AS53" s="301" t="s">
        <v>305</v>
      </c>
      <c r="AT53" s="301" t="s">
        <v>113</v>
      </c>
      <c r="AU53" s="301" t="s">
        <v>305</v>
      </c>
      <c r="AV53" s="301" t="s">
        <v>113</v>
      </c>
      <c r="AW53" s="301" t="s">
        <v>305</v>
      </c>
      <c r="AX53" s="301" t="s">
        <v>113</v>
      </c>
      <c r="AY53" s="58" t="s">
        <v>305</v>
      </c>
      <c r="AZ53" s="58" t="s">
        <v>113</v>
      </c>
      <c r="BA53" s="58" t="s">
        <v>304</v>
      </c>
      <c r="BB53" s="26" t="s">
        <v>301</v>
      </c>
      <c r="BC53" s="26" t="s">
        <v>302</v>
      </c>
      <c r="BD53" s="26" t="s">
        <v>303</v>
      </c>
      <c r="BE53" s="26" t="s">
        <v>304</v>
      </c>
    </row>
    <row r="54" spans="1:57" x14ac:dyDescent="0.25">
      <c r="C54" s="1387"/>
      <c r="D54" s="1390"/>
      <c r="E54" s="1392"/>
      <c r="F54" s="1394"/>
      <c r="G54" s="1397"/>
      <c r="H54" s="1392"/>
      <c r="I54" s="1392"/>
      <c r="J54" s="1392"/>
      <c r="K54" s="1394"/>
      <c r="L54" s="1392"/>
      <c r="M54" s="1392"/>
      <c r="N54" s="1392"/>
      <c r="O54" s="394"/>
      <c r="S54" s="9"/>
      <c r="T54" s="1392"/>
      <c r="U54" s="1392"/>
      <c r="V54" s="1392"/>
      <c r="W54" s="1400"/>
      <c r="X54" s="1400"/>
      <c r="Y54" s="1400"/>
      <c r="Z54" s="1400"/>
      <c r="AA54" s="1400"/>
      <c r="AB54" s="1400"/>
      <c r="AC54" s="1400"/>
      <c r="AD54" s="1400"/>
      <c r="AE54" s="1400"/>
      <c r="AF54" s="1400"/>
      <c r="AG54" s="26"/>
      <c r="AH54" s="26"/>
      <c r="AI54" s="26"/>
      <c r="AJ54" s="26"/>
      <c r="AM54" s="320" t="s">
        <v>16</v>
      </c>
      <c r="AN54" s="8" t="s">
        <v>14</v>
      </c>
      <c r="AO54" s="47" t="s">
        <v>41</v>
      </c>
      <c r="AP54" s="26">
        <f>SUMIFS(D$57:D$64,$A$57:$A$64,$AM54,$B$57:$B$64,$AN54)</f>
        <v>3.5</v>
      </c>
      <c r="AQ54" s="26">
        <f>SUMIFS(E$57:E$64,$A$57:$A$64,$AM54,$B$57:$B$64,$AN54)</f>
        <v>0</v>
      </c>
      <c r="AR54" s="26">
        <f>SUM(AP54:AQ54)</f>
        <v>3.5</v>
      </c>
      <c r="AS54" s="26">
        <f t="shared" ref="AS54:AX55" si="16">SUMIFS(X$57:X$64,$A$57:$A$64,$AM54,$B$57:$B$64,$AN54)</f>
        <v>0</v>
      </c>
      <c r="AT54" s="26">
        <f t="shared" si="16"/>
        <v>0</v>
      </c>
      <c r="AU54" s="26">
        <f t="shared" si="16"/>
        <v>0</v>
      </c>
      <c r="AV54" s="26">
        <f t="shared" si="16"/>
        <v>0</v>
      </c>
      <c r="AW54" s="26">
        <f t="shared" si="16"/>
        <v>0</v>
      </c>
      <c r="AX54" s="26">
        <f t="shared" si="16"/>
        <v>0</v>
      </c>
      <c r="AY54" s="26">
        <f>AS54+AU54+AW54</f>
        <v>0</v>
      </c>
      <c r="AZ54" s="26">
        <f>AT54+AV54+AX54</f>
        <v>0</v>
      </c>
      <c r="BA54" s="26">
        <f>SUM(AY54:AZ54)</f>
        <v>0</v>
      </c>
      <c r="BB54" s="26">
        <f>AS54+AT54</f>
        <v>0</v>
      </c>
      <c r="BC54" s="26">
        <f>AU54+AV54</f>
        <v>0</v>
      </c>
      <c r="BD54" s="26">
        <f>AW54+AX54</f>
        <v>0</v>
      </c>
      <c r="BE54" s="26">
        <f>SUM(BB54:BD54)</f>
        <v>0</v>
      </c>
    </row>
    <row r="55" spans="1:57" x14ac:dyDescent="0.25">
      <c r="C55" s="1387"/>
      <c r="D55" s="1390"/>
      <c r="E55" s="1392"/>
      <c r="F55" s="1394"/>
      <c r="G55" s="1397"/>
      <c r="H55" s="1392"/>
      <c r="I55" s="1392"/>
      <c r="J55" s="1392"/>
      <c r="K55" s="1394"/>
      <c r="L55" s="1392"/>
      <c r="M55" s="1392"/>
      <c r="N55" s="1392"/>
      <c r="O55" s="394"/>
      <c r="S55" s="9"/>
      <c r="T55" s="1392"/>
      <c r="U55" s="1392"/>
      <c r="V55" s="1392"/>
      <c r="W55" s="1400"/>
      <c r="X55" s="1400" t="s">
        <v>301</v>
      </c>
      <c r="Y55" s="1400"/>
      <c r="Z55" s="1400" t="s">
        <v>302</v>
      </c>
      <c r="AA55" s="1400"/>
      <c r="AB55" s="1400" t="s">
        <v>303</v>
      </c>
      <c r="AC55" s="1400"/>
      <c r="AD55" s="1400" t="s">
        <v>322</v>
      </c>
      <c r="AE55" s="1400"/>
      <c r="AF55" s="1400"/>
      <c r="AG55" s="26"/>
      <c r="AH55" s="26"/>
      <c r="AI55" s="26"/>
      <c r="AJ55" s="26"/>
      <c r="AM55" s="320" t="s">
        <v>16</v>
      </c>
      <c r="AN55" s="8" t="s">
        <v>31</v>
      </c>
      <c r="AO55" s="47" t="s">
        <v>42</v>
      </c>
      <c r="AP55" s="26">
        <f>SUMIFS(D$57:D$64,$A$57:$A$64,$AM55,$B$57:$B$64,$AN55)</f>
        <v>1</v>
      </c>
      <c r="AQ55" s="26">
        <f>SUMIFS(E$57:E$64,$A$57:$A$64,$AM55,$B$57:$B$64,$AN55)</f>
        <v>2</v>
      </c>
      <c r="AR55" s="26">
        <f>SUM(AP55:AQ55)</f>
        <v>3</v>
      </c>
      <c r="AS55" s="26">
        <f t="shared" si="16"/>
        <v>0</v>
      </c>
      <c r="AT55" s="26">
        <f t="shared" si="16"/>
        <v>0</v>
      </c>
      <c r="AU55" s="26">
        <f t="shared" si="16"/>
        <v>0</v>
      </c>
      <c r="AV55" s="26">
        <f t="shared" si="16"/>
        <v>0</v>
      </c>
      <c r="AW55" s="26">
        <f t="shared" si="16"/>
        <v>4</v>
      </c>
      <c r="AX55" s="26">
        <f t="shared" si="16"/>
        <v>0</v>
      </c>
      <c r="AY55" s="26">
        <f>AS55+AU55+AW55</f>
        <v>4</v>
      </c>
      <c r="AZ55" s="26">
        <f>AT55+AV55+AX55</f>
        <v>0</v>
      </c>
      <c r="BA55" s="26">
        <f>SUM(AY55:AZ55)</f>
        <v>4</v>
      </c>
      <c r="BB55" s="26">
        <f>AS55+AT55</f>
        <v>0</v>
      </c>
      <c r="BC55" s="26">
        <f>AU55+AV55</f>
        <v>0</v>
      </c>
      <c r="BD55" s="26">
        <f>AW55+AX55</f>
        <v>4</v>
      </c>
      <c r="BE55" s="26">
        <f>SUM(BB55:BD55)</f>
        <v>4</v>
      </c>
    </row>
    <row r="56" spans="1:57" x14ac:dyDescent="0.25">
      <c r="C56" s="1388"/>
      <c r="D56" s="1391"/>
      <c r="E56" s="1392"/>
      <c r="F56" s="1394"/>
      <c r="G56" s="1397"/>
      <c r="H56" s="1392"/>
      <c r="I56" s="1392"/>
      <c r="J56" s="1392"/>
      <c r="K56" s="1394"/>
      <c r="L56" s="1392"/>
      <c r="M56" s="1392"/>
      <c r="N56" s="1392"/>
      <c r="O56" s="394"/>
      <c r="S56" s="9"/>
      <c r="T56" s="1392"/>
      <c r="U56" s="1392"/>
      <c r="V56" s="1392"/>
      <c r="W56" s="133"/>
      <c r="X56" s="133" t="s">
        <v>305</v>
      </c>
      <c r="Y56" s="133" t="s">
        <v>113</v>
      </c>
      <c r="Z56" s="133" t="s">
        <v>305</v>
      </c>
      <c r="AA56" s="133" t="s">
        <v>113</v>
      </c>
      <c r="AB56" s="133" t="s">
        <v>305</v>
      </c>
      <c r="AC56" s="133" t="s">
        <v>113</v>
      </c>
      <c r="AD56" s="133" t="s">
        <v>305</v>
      </c>
      <c r="AE56" s="133" t="s">
        <v>113</v>
      </c>
      <c r="AF56" s="133" t="s">
        <v>304</v>
      </c>
      <c r="AG56" s="26" t="s">
        <v>301</v>
      </c>
      <c r="AH56" s="26" t="s">
        <v>302</v>
      </c>
      <c r="AI56" s="26" t="s">
        <v>303</v>
      </c>
      <c r="AJ56" s="26" t="s">
        <v>304</v>
      </c>
      <c r="AM56" s="320"/>
      <c r="AN56" s="8"/>
      <c r="AO56" s="47" t="s">
        <v>48</v>
      </c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5.75" x14ac:dyDescent="0.25">
      <c r="A57" s="46" t="s">
        <v>13</v>
      </c>
      <c r="B57" s="46" t="s">
        <v>14</v>
      </c>
      <c r="C57" s="467" t="s">
        <v>468</v>
      </c>
      <c r="D57" s="47">
        <v>4</v>
      </c>
      <c r="E57" s="304"/>
      <c r="F57" s="305"/>
      <c r="G57" s="305"/>
      <c r="H57" s="305"/>
      <c r="I57" s="305"/>
      <c r="J57" s="305"/>
      <c r="K57" s="305"/>
      <c r="L57" s="304"/>
      <c r="M57" s="305"/>
      <c r="N57" s="304"/>
      <c r="O57" s="372"/>
      <c r="T57" s="337"/>
      <c r="U57" s="337"/>
      <c r="V57" s="337"/>
      <c r="W57" s="337"/>
      <c r="X57" s="133"/>
      <c r="Y57" s="133"/>
      <c r="Z57" s="133"/>
      <c r="AA57" s="133"/>
      <c r="AB57" s="133"/>
      <c r="AC57" s="133"/>
      <c r="AD57" s="26"/>
      <c r="AE57" s="26"/>
      <c r="AF57" s="26"/>
      <c r="AG57" s="26"/>
      <c r="AH57" s="26"/>
      <c r="AI57" s="26"/>
      <c r="AJ57" s="26"/>
      <c r="AM57" s="320"/>
      <c r="AN57" s="8"/>
      <c r="AO57" s="47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s="379" customFormat="1" x14ac:dyDescent="0.25">
      <c r="A58" s="46" t="s">
        <v>13</v>
      </c>
      <c r="B58" s="46" t="s">
        <v>14</v>
      </c>
      <c r="C58" s="47" t="s">
        <v>368</v>
      </c>
      <c r="D58" s="7"/>
      <c r="E58" s="9">
        <v>5</v>
      </c>
      <c r="F58" s="9"/>
      <c r="G58" s="9"/>
      <c r="H58" s="9"/>
      <c r="I58" s="9"/>
      <c r="J58" s="9"/>
      <c r="K58" s="9"/>
      <c r="L58" s="9"/>
      <c r="M58" s="9" t="s">
        <v>16</v>
      </c>
      <c r="N58" s="9"/>
      <c r="O58" s="9"/>
      <c r="P58" s="9"/>
      <c r="Q58" s="129"/>
      <c r="R58" s="129"/>
      <c r="S58" s="129"/>
      <c r="T58" s="486" t="s">
        <v>307</v>
      </c>
      <c r="U58" s="486"/>
      <c r="V58" s="486" t="s">
        <v>312</v>
      </c>
      <c r="W58" s="486" t="s">
        <v>409</v>
      </c>
      <c r="X58" s="129">
        <v>8</v>
      </c>
      <c r="Y58" s="129"/>
      <c r="Z58" s="129"/>
      <c r="AA58" s="129"/>
      <c r="AB58" s="129"/>
      <c r="AC58" s="129">
        <v>2</v>
      </c>
      <c r="AD58" s="26">
        <f>X58+Z58+AB58</f>
        <v>8</v>
      </c>
      <c r="AE58" s="26">
        <f>Y58+AA58+AC58</f>
        <v>2</v>
      </c>
      <c r="AF58" s="26">
        <f>SUM(AD58:AE58)</f>
        <v>10</v>
      </c>
      <c r="AG58" s="26">
        <f>X58+Y58</f>
        <v>8</v>
      </c>
      <c r="AH58" s="26">
        <f>Z58+AA58</f>
        <v>0</v>
      </c>
      <c r="AI58" s="26">
        <f>AB58+AC58</f>
        <v>2</v>
      </c>
      <c r="AJ58" s="26">
        <f>SUM(AG58:AI58)</f>
        <v>10</v>
      </c>
      <c r="AK58" s="9"/>
      <c r="AL58" s="9"/>
    </row>
    <row r="60" spans="1:57" s="383" customFormat="1" x14ac:dyDescent="0.25">
      <c r="A60" s="46" t="s">
        <v>13</v>
      </c>
      <c r="B60" s="46" t="s">
        <v>14</v>
      </c>
      <c r="C60" s="47" t="s">
        <v>369</v>
      </c>
      <c r="D60" s="9"/>
      <c r="E60" s="7">
        <v>7</v>
      </c>
      <c r="F60" s="8"/>
      <c r="G60" s="8"/>
      <c r="H60" s="8"/>
      <c r="I60" s="8"/>
      <c r="J60" s="8"/>
      <c r="K60" s="8"/>
      <c r="L60" s="7"/>
      <c r="M60" s="8" t="s">
        <v>18</v>
      </c>
      <c r="N60" s="7"/>
      <c r="O60" s="372"/>
      <c r="P60" s="9"/>
      <c r="Q60" s="129"/>
      <c r="R60" s="129"/>
      <c r="S60" s="129"/>
      <c r="T60" s="486" t="s">
        <v>313</v>
      </c>
      <c r="U60" s="486"/>
      <c r="V60" s="486" t="s">
        <v>312</v>
      </c>
      <c r="W60" s="486" t="s">
        <v>307</v>
      </c>
      <c r="X60" s="9">
        <v>6</v>
      </c>
      <c r="Y60" s="9"/>
      <c r="Z60" s="9"/>
      <c r="AA60" s="9"/>
      <c r="AB60" s="9"/>
      <c r="AC60" s="9">
        <v>2</v>
      </c>
      <c r="AD60" s="26">
        <f t="shared" ref="AD60:AE63" si="17">X60+Z60+AB60</f>
        <v>6</v>
      </c>
      <c r="AE60" s="26">
        <f t="shared" si="17"/>
        <v>2</v>
      </c>
      <c r="AF60" s="26">
        <f>SUM(AD60:AE60)</f>
        <v>8</v>
      </c>
      <c r="AG60" s="26">
        <f>X60+Y60</f>
        <v>6</v>
      </c>
      <c r="AH60" s="26">
        <f>Z60+AA60</f>
        <v>0</v>
      </c>
      <c r="AI60" s="26">
        <f>AB60+AC60</f>
        <v>2</v>
      </c>
      <c r="AJ60" s="26">
        <f>SUM(AG60:AI60)</f>
        <v>8</v>
      </c>
      <c r="AK60" s="9"/>
      <c r="AL60" s="9"/>
    </row>
    <row r="61" spans="1:57" s="383" customFormat="1" x14ac:dyDescent="0.25">
      <c r="A61" s="46" t="s">
        <v>13</v>
      </c>
      <c r="B61" s="46" t="s">
        <v>31</v>
      </c>
      <c r="C61" s="47" t="s">
        <v>423</v>
      </c>
      <c r="D61" s="9">
        <v>1</v>
      </c>
      <c r="E61" s="7">
        <v>5.5</v>
      </c>
      <c r="F61" s="8"/>
      <c r="G61" s="8"/>
      <c r="H61" s="8"/>
      <c r="I61" s="8"/>
      <c r="J61" s="8"/>
      <c r="K61" s="8"/>
      <c r="L61" s="7"/>
      <c r="M61" s="8"/>
      <c r="N61" s="7"/>
      <c r="O61" s="372"/>
      <c r="P61" s="9"/>
      <c r="Q61" s="129"/>
      <c r="R61" s="129"/>
      <c r="S61" s="129"/>
      <c r="T61" s="486" t="s">
        <v>313</v>
      </c>
      <c r="U61" s="486"/>
      <c r="V61" s="486" t="s">
        <v>312</v>
      </c>
      <c r="W61" s="486" t="s">
        <v>307</v>
      </c>
      <c r="X61" s="9">
        <v>6</v>
      </c>
      <c r="Y61" s="9"/>
      <c r="Z61" s="9"/>
      <c r="AA61" s="9"/>
      <c r="AB61" s="9"/>
      <c r="AC61" s="9">
        <v>2</v>
      </c>
      <c r="AD61" s="26">
        <f t="shared" si="17"/>
        <v>6</v>
      </c>
      <c r="AE61" s="26">
        <f t="shared" si="17"/>
        <v>2</v>
      </c>
      <c r="AF61" s="26">
        <f>SUM(AD61:AE61)</f>
        <v>8</v>
      </c>
      <c r="AG61" s="26">
        <f>X61+Y61</f>
        <v>6</v>
      </c>
      <c r="AH61" s="26">
        <f>Z61+AA61</f>
        <v>0</v>
      </c>
      <c r="AI61" s="26">
        <f>AB61+AC61</f>
        <v>2</v>
      </c>
      <c r="AJ61" s="26">
        <f>SUM(AG61:AI61)</f>
        <v>8</v>
      </c>
      <c r="AK61" s="9"/>
      <c r="AL61" s="9"/>
      <c r="AM61" s="380"/>
      <c r="AN61" s="381"/>
      <c r="AO61" s="199"/>
      <c r="AP61" s="382"/>
      <c r="AQ61" s="382"/>
      <c r="AR61" s="382"/>
      <c r="AS61" s="382"/>
      <c r="AT61" s="382"/>
      <c r="AU61" s="382"/>
      <c r="AV61" s="382"/>
      <c r="AW61" s="382"/>
      <c r="AX61" s="382"/>
      <c r="AY61" s="382"/>
      <c r="AZ61" s="382"/>
      <c r="BA61" s="382"/>
      <c r="BB61" s="382"/>
      <c r="BC61" s="382"/>
      <c r="BD61" s="382"/>
      <c r="BE61" s="382"/>
    </row>
    <row r="62" spans="1:57" s="5" customFormat="1" x14ac:dyDescent="0.25">
      <c r="A62" s="46" t="s">
        <v>13</v>
      </c>
      <c r="B62" s="46" t="s">
        <v>14</v>
      </c>
      <c r="C62" s="47" t="s">
        <v>365</v>
      </c>
      <c r="D62" s="7"/>
      <c r="E62" s="27">
        <v>1.5</v>
      </c>
      <c r="F62" s="8"/>
      <c r="G62" s="8"/>
      <c r="H62" s="8"/>
      <c r="I62" s="8"/>
      <c r="J62" s="8"/>
      <c r="K62" s="8"/>
      <c r="L62" s="7"/>
      <c r="M62" s="8"/>
      <c r="N62" s="7"/>
      <c r="O62" s="372"/>
      <c r="P62" s="9"/>
      <c r="Q62" s="129"/>
      <c r="R62" s="129"/>
      <c r="S62" s="9"/>
      <c r="T62" s="337"/>
      <c r="U62" s="337"/>
      <c r="V62" s="337" t="s">
        <v>306</v>
      </c>
      <c r="W62" s="337" t="s">
        <v>306</v>
      </c>
      <c r="X62" s="133"/>
      <c r="Y62" s="133"/>
      <c r="Z62" s="133"/>
      <c r="AA62" s="133"/>
      <c r="AB62" s="133">
        <v>4</v>
      </c>
      <c r="AC62" s="133"/>
      <c r="AD62" s="26">
        <f t="shared" si="17"/>
        <v>4</v>
      </c>
      <c r="AE62" s="26">
        <f t="shared" si="17"/>
        <v>0</v>
      </c>
      <c r="AF62" s="26">
        <f>SUM(AD62:AE62)</f>
        <v>4</v>
      </c>
      <c r="AG62" s="26">
        <f>X62+Y62</f>
        <v>0</v>
      </c>
      <c r="AH62" s="26">
        <f>Z62+AA62</f>
        <v>0</v>
      </c>
      <c r="AI62" s="26">
        <f>AB62+AC62</f>
        <v>4</v>
      </c>
      <c r="AJ62" s="26">
        <f>SUM(AG62:AI62)</f>
        <v>4</v>
      </c>
      <c r="AK62" s="9"/>
      <c r="AL62" s="9"/>
    </row>
    <row r="63" spans="1:57" s="333" customFormat="1" ht="26.25" x14ac:dyDescent="0.25">
      <c r="A63" s="46" t="s">
        <v>16</v>
      </c>
      <c r="B63" s="46" t="s">
        <v>31</v>
      </c>
      <c r="C63" s="47" t="s">
        <v>36</v>
      </c>
      <c r="D63" s="26">
        <v>1</v>
      </c>
      <c r="E63" s="7">
        <v>2</v>
      </c>
      <c r="F63" s="8">
        <f>E63*30</f>
        <v>60</v>
      </c>
      <c r="G63" s="8">
        <f>H63+I63+J63</f>
        <v>18</v>
      </c>
      <c r="H63" s="8"/>
      <c r="I63" s="8"/>
      <c r="J63" s="8">
        <v>18</v>
      </c>
      <c r="K63" s="8">
        <f>F63-G63</f>
        <v>42</v>
      </c>
      <c r="L63" s="7">
        <f>G63/9</f>
        <v>2</v>
      </c>
      <c r="M63" s="8" t="s">
        <v>16</v>
      </c>
      <c r="N63" s="7">
        <f>G63/F63*100</f>
        <v>30</v>
      </c>
      <c r="O63" s="372"/>
      <c r="P63" s="9" t="s">
        <v>83</v>
      </c>
      <c r="Q63" s="129" t="s">
        <v>63</v>
      </c>
      <c r="R63" s="129" t="e">
        <f>#REF!</f>
        <v>#REF!</v>
      </c>
      <c r="S63" s="129" t="e">
        <f>#REF!</f>
        <v>#REF!</v>
      </c>
      <c r="T63" s="337"/>
      <c r="U63" s="337"/>
      <c r="V63" s="337" t="s">
        <v>306</v>
      </c>
      <c r="W63" s="337" t="s">
        <v>306</v>
      </c>
      <c r="X63" s="133"/>
      <c r="Y63" s="133"/>
      <c r="Z63" s="133"/>
      <c r="AA63" s="133"/>
      <c r="AB63" s="133">
        <v>4</v>
      </c>
      <c r="AC63" s="133"/>
      <c r="AD63" s="26">
        <f t="shared" si="17"/>
        <v>4</v>
      </c>
      <c r="AE63" s="26">
        <f t="shared" si="17"/>
        <v>0</v>
      </c>
      <c r="AF63" s="26">
        <f>SUM(AD63:AE63)</f>
        <v>4</v>
      </c>
      <c r="AG63" s="26">
        <f>X63+Y63</f>
        <v>0</v>
      </c>
      <c r="AH63" s="26">
        <f>Z63+AA63</f>
        <v>0</v>
      </c>
      <c r="AI63" s="26">
        <f>AB63+AC63</f>
        <v>4</v>
      </c>
      <c r="AJ63" s="26">
        <f>SUM(AG63:AI63)</f>
        <v>4</v>
      </c>
      <c r="AK63" s="9"/>
      <c r="AL63" s="9"/>
      <c r="AM63" s="334" t="s">
        <v>16</v>
      </c>
      <c r="AN63" s="161" t="s">
        <v>31</v>
      </c>
      <c r="AO63" s="148" t="s">
        <v>42</v>
      </c>
      <c r="AP63" s="163">
        <f>SUMIFS(D$78:D$85,$A$78:$A$85,$AM63,$B$78:$B$85,$AN63)</f>
        <v>0</v>
      </c>
      <c r="AQ63" s="163">
        <f>SUMIFS(E$78:E$85,$A$78:$A$85,$AM63,$B$78:$B$85,$AN63)</f>
        <v>0</v>
      </c>
      <c r="AR63" s="163">
        <f>SUM(AP63:AQ63)</f>
        <v>0</v>
      </c>
      <c r="AS63" s="163">
        <f t="shared" ref="AS63:AX63" si="18">SUMIFS(X$78:X$85,$A$78:$A$85,$AM63,$B$78:$B$85,$AN63)</f>
        <v>0</v>
      </c>
      <c r="AT63" s="163">
        <f t="shared" si="18"/>
        <v>0</v>
      </c>
      <c r="AU63" s="163">
        <f t="shared" si="18"/>
        <v>0</v>
      </c>
      <c r="AV63" s="163">
        <f t="shared" si="18"/>
        <v>0</v>
      </c>
      <c r="AW63" s="163">
        <f t="shared" si="18"/>
        <v>0</v>
      </c>
      <c r="AX63" s="163">
        <f t="shared" si="18"/>
        <v>0</v>
      </c>
      <c r="AY63" s="163">
        <f>AS63+AU63+AW63</f>
        <v>0</v>
      </c>
      <c r="AZ63" s="163">
        <f>AT63+AV63+AX63</f>
        <v>0</v>
      </c>
      <c r="BA63" s="163">
        <f>SUM(AY63:AZ63)</f>
        <v>0</v>
      </c>
      <c r="BB63" s="163">
        <f>AS63+AT63</f>
        <v>0</v>
      </c>
      <c r="BC63" s="163">
        <f>AU63+AV63</f>
        <v>0</v>
      </c>
      <c r="BD63" s="163">
        <f>AW63+AX63</f>
        <v>0</v>
      </c>
      <c r="BE63" s="163">
        <f>SUM(BB63:BD63)</f>
        <v>0</v>
      </c>
    </row>
    <row r="64" spans="1:57" s="333" customFormat="1" x14ac:dyDescent="0.25">
      <c r="A64" s="46" t="s">
        <v>16</v>
      </c>
      <c r="B64" s="46" t="s">
        <v>14</v>
      </c>
      <c r="C64" s="47" t="s">
        <v>32</v>
      </c>
      <c r="D64" s="18">
        <v>3.5</v>
      </c>
      <c r="E64" s="7"/>
      <c r="F64" s="8"/>
      <c r="G64" s="8"/>
      <c r="H64" s="8"/>
      <c r="I64" s="8"/>
      <c r="J64" s="8"/>
      <c r="K64" s="8"/>
      <c r="L64" s="7"/>
      <c r="M64" s="8"/>
      <c r="N64" s="7"/>
      <c r="O64" s="372"/>
      <c r="P64" s="9"/>
      <c r="Q64" s="129"/>
      <c r="R64" s="133" t="e">
        <f>#REF!</f>
        <v>#REF!</v>
      </c>
      <c r="S64" s="129" t="e">
        <f>#REF!</f>
        <v>#REF!</v>
      </c>
      <c r="T64" s="337"/>
      <c r="U64" s="337"/>
      <c r="V64" s="317"/>
      <c r="W64" s="317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9"/>
      <c r="AL64" s="9"/>
    </row>
    <row r="65" spans="1:57" s="379" customFormat="1" x14ac:dyDescent="0.25">
      <c r="A65" s="46"/>
      <c r="B65" s="46"/>
      <c r="C65" s="47"/>
      <c r="D65" s="7"/>
      <c r="E65" s="7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129"/>
      <c r="R65" s="129"/>
      <c r="S65" s="129"/>
      <c r="T65" s="486"/>
      <c r="U65" s="129"/>
      <c r="V65" s="129"/>
      <c r="W65" s="486"/>
      <c r="X65" s="129"/>
      <c r="Y65" s="129"/>
      <c r="Z65" s="129"/>
      <c r="AA65" s="129"/>
      <c r="AB65" s="129"/>
      <c r="AC65" s="129"/>
      <c r="AD65" s="26"/>
      <c r="AE65" s="26"/>
      <c r="AF65" s="26"/>
      <c r="AG65" s="26"/>
      <c r="AH65" s="26"/>
      <c r="AI65" s="26"/>
      <c r="AJ65" s="26"/>
      <c r="AK65" s="9"/>
      <c r="AL65" s="9"/>
    </row>
    <row r="66" spans="1:57" s="336" customFormat="1" x14ac:dyDescent="0.25">
      <c r="A66" s="46" t="s">
        <v>13</v>
      </c>
      <c r="B66" s="46" t="s">
        <v>14</v>
      </c>
      <c r="C66" s="47" t="s">
        <v>35</v>
      </c>
      <c r="D66" s="335">
        <v>0.5</v>
      </c>
      <c r="E66" s="7">
        <v>6</v>
      </c>
      <c r="F66" s="8"/>
      <c r="G66" s="8"/>
      <c r="H66" s="8"/>
      <c r="I66" s="8"/>
      <c r="J66" s="8"/>
      <c r="K66" s="8"/>
      <c r="L66" s="7"/>
      <c r="M66" s="8" t="s">
        <v>18</v>
      </c>
      <c r="N66" s="7"/>
      <c r="O66" s="372"/>
      <c r="P66" s="9"/>
      <c r="Q66" s="129"/>
      <c r="R66" s="129" t="e">
        <f>#REF!</f>
        <v>#REF!</v>
      </c>
      <c r="S66" s="129" t="e">
        <f>#REF!</f>
        <v>#REF!</v>
      </c>
      <c r="T66" s="486" t="s">
        <v>313</v>
      </c>
      <c r="U66" s="486"/>
      <c r="V66" s="486" t="s">
        <v>314</v>
      </c>
      <c r="W66" s="486" t="s">
        <v>307</v>
      </c>
      <c r="X66" s="26">
        <v>6</v>
      </c>
      <c r="Y66" s="26"/>
      <c r="Z66" s="26"/>
      <c r="AA66" s="26"/>
      <c r="AB66" s="26">
        <v>2</v>
      </c>
      <c r="AC66" s="26"/>
      <c r="AD66" s="26">
        <f>X66+Z66+AB66</f>
        <v>8</v>
      </c>
      <c r="AE66" s="26">
        <f>Y66+AA66+AC66</f>
        <v>0</v>
      </c>
      <c r="AF66" s="26">
        <f>SUM(AD66:AE66)</f>
        <v>8</v>
      </c>
      <c r="AG66" s="26">
        <f>X66+Y66</f>
        <v>6</v>
      </c>
      <c r="AH66" s="26">
        <f>Z66+AA66</f>
        <v>0</v>
      </c>
      <c r="AI66" s="26">
        <f>AB66+AC66</f>
        <v>2</v>
      </c>
      <c r="AJ66" s="26">
        <f>SUM(AG66:AI66)</f>
        <v>8</v>
      </c>
      <c r="AK66" s="9"/>
      <c r="AL66" s="9"/>
    </row>
    <row r="67" spans="1:57" s="333" customFormat="1" ht="15.75" thickBot="1" x14ac:dyDescent="0.3">
      <c r="A67" s="130" t="s">
        <v>16</v>
      </c>
      <c r="B67" s="131" t="s">
        <v>14</v>
      </c>
      <c r="C67" s="47" t="s">
        <v>33</v>
      </c>
      <c r="D67" s="26">
        <v>3</v>
      </c>
      <c r="E67" s="7">
        <v>3</v>
      </c>
      <c r="F67" s="8">
        <f>E67*30</f>
        <v>90</v>
      </c>
      <c r="G67" s="8">
        <f>H67+I67+J67</f>
        <v>36</v>
      </c>
      <c r="H67" s="8">
        <v>18</v>
      </c>
      <c r="I67" s="8"/>
      <c r="J67" s="8">
        <v>18</v>
      </c>
      <c r="K67" s="8">
        <f>F67-G67</f>
        <v>54</v>
      </c>
      <c r="L67" s="7">
        <f>G67/9</f>
        <v>4</v>
      </c>
      <c r="M67" s="8" t="s">
        <v>16</v>
      </c>
      <c r="N67" s="7">
        <f>G67/F67*100</f>
        <v>40</v>
      </c>
      <c r="O67" s="372"/>
      <c r="P67" s="9" t="s">
        <v>69</v>
      </c>
      <c r="Q67" s="129" t="s">
        <v>63</v>
      </c>
      <c r="R67" s="129" t="e">
        <f>#REF!</f>
        <v>#REF!</v>
      </c>
      <c r="S67" s="129" t="e">
        <f>#REF!</f>
        <v>#REF!</v>
      </c>
      <c r="T67" s="337" t="s">
        <v>307</v>
      </c>
      <c r="U67" s="337"/>
      <c r="V67" s="317" t="s">
        <v>306</v>
      </c>
      <c r="W67" s="317" t="s">
        <v>308</v>
      </c>
      <c r="X67" s="26">
        <v>8</v>
      </c>
      <c r="Y67" s="26"/>
      <c r="Z67" s="26"/>
      <c r="AA67" s="26"/>
      <c r="AB67" s="26">
        <v>4</v>
      </c>
      <c r="AC67" s="26"/>
      <c r="AD67" s="26">
        <f>X67+Z67+AB67</f>
        <v>12</v>
      </c>
      <c r="AE67" s="26">
        <f>Y67+AA67+AC67</f>
        <v>0</v>
      </c>
      <c r="AF67" s="26">
        <f>SUM(AD67:AE67)</f>
        <v>12</v>
      </c>
      <c r="AG67" s="26">
        <f>X67+Y67</f>
        <v>8</v>
      </c>
      <c r="AH67" s="26">
        <f>Z67+AA67</f>
        <v>0</v>
      </c>
      <c r="AI67" s="26">
        <f>AB67+AC67</f>
        <v>4</v>
      </c>
      <c r="AJ67" s="26">
        <f>SUM(AG67:AI67)</f>
        <v>12</v>
      </c>
      <c r="AK67" s="9"/>
      <c r="AL67" s="9"/>
    </row>
    <row r="68" spans="1:57" ht="15.75" thickBot="1" x14ac:dyDescent="0.3">
      <c r="A68" s="23"/>
      <c r="B68" s="24"/>
      <c r="C68" s="14" t="s">
        <v>23</v>
      </c>
      <c r="D68" s="311">
        <f>SUM(D57:D67)</f>
        <v>13</v>
      </c>
      <c r="E68" s="311">
        <f>SUM(E57:E67)</f>
        <v>30</v>
      </c>
      <c r="F68" s="15"/>
      <c r="G68" s="15"/>
      <c r="H68" s="15"/>
      <c r="I68" s="15"/>
      <c r="J68" s="15"/>
      <c r="K68" s="15"/>
      <c r="L68" s="15">
        <f>SUM(L58:L67)</f>
        <v>6</v>
      </c>
      <c r="M68" s="15"/>
      <c r="N68" s="25"/>
      <c r="O68" s="308"/>
      <c r="S68" s="9" t="e">
        <f>SUM(S58:S67)</f>
        <v>#REF!</v>
      </c>
      <c r="T68" s="318"/>
      <c r="U68" s="318"/>
      <c r="V68" s="318"/>
      <c r="W68" s="318"/>
      <c r="X68" s="318">
        <f t="shared" ref="X68:AJ68" si="19">SUM(X57:X67)</f>
        <v>34</v>
      </c>
      <c r="Y68" s="318">
        <f t="shared" si="19"/>
        <v>0</v>
      </c>
      <c r="Z68" s="318">
        <f t="shared" si="19"/>
        <v>0</v>
      </c>
      <c r="AA68" s="318">
        <f t="shared" si="19"/>
        <v>0</v>
      </c>
      <c r="AB68" s="318">
        <f t="shared" si="19"/>
        <v>14</v>
      </c>
      <c r="AC68" s="318">
        <f t="shared" si="19"/>
        <v>6</v>
      </c>
      <c r="AD68" s="318">
        <f t="shared" si="19"/>
        <v>48</v>
      </c>
      <c r="AE68" s="318">
        <f t="shared" si="19"/>
        <v>6</v>
      </c>
      <c r="AF68" s="318">
        <f t="shared" si="19"/>
        <v>54</v>
      </c>
      <c r="AG68" s="318">
        <f t="shared" si="19"/>
        <v>34</v>
      </c>
      <c r="AH68" s="318">
        <f t="shared" si="19"/>
        <v>0</v>
      </c>
      <c r="AI68" s="318">
        <f t="shared" si="19"/>
        <v>20</v>
      </c>
      <c r="AJ68" s="318">
        <f t="shared" si="19"/>
        <v>54</v>
      </c>
    </row>
    <row r="69" spans="1:57" x14ac:dyDescent="0.25">
      <c r="A69" s="306"/>
      <c r="B69" s="306"/>
      <c r="C69" s="2"/>
      <c r="D69" s="307"/>
      <c r="E69" s="4"/>
      <c r="F69" s="3"/>
      <c r="G69" s="3"/>
      <c r="H69" s="3"/>
      <c r="I69" s="3"/>
      <c r="J69" s="3"/>
      <c r="K69" s="3"/>
      <c r="L69" s="3"/>
      <c r="M69" s="3"/>
      <c r="N69" s="308"/>
      <c r="O69" s="308"/>
      <c r="S69" s="9"/>
      <c r="T69" s="486"/>
      <c r="U69" s="486"/>
      <c r="V69" s="486"/>
      <c r="W69" s="486"/>
      <c r="X69" s="9"/>
    </row>
    <row r="70" spans="1:57" x14ac:dyDescent="0.25">
      <c r="A70" s="306"/>
      <c r="B70" s="306"/>
      <c r="C70" s="2"/>
      <c r="D70" s="307"/>
      <c r="E70" s="4"/>
      <c r="F70" s="3"/>
      <c r="G70" s="3"/>
      <c r="H70" s="3"/>
      <c r="I70" s="3"/>
      <c r="J70" s="3"/>
      <c r="K70" s="3"/>
      <c r="L70" s="3"/>
      <c r="M70" s="3"/>
      <c r="N70" s="308"/>
      <c r="O70" s="308"/>
      <c r="S70" s="9"/>
      <c r="T70" s="9"/>
      <c r="U70" s="9"/>
      <c r="V70" s="9"/>
      <c r="W70" s="9"/>
      <c r="X70" s="9"/>
    </row>
    <row r="71" spans="1:57" x14ac:dyDescent="0.25">
      <c r="C71" s="1" t="s">
        <v>317</v>
      </c>
      <c r="P71" s="9" t="s">
        <v>285</v>
      </c>
      <c r="S71" s="9"/>
      <c r="T71" s="9"/>
      <c r="U71" s="9"/>
      <c r="V71" s="9"/>
      <c r="W71" s="9"/>
      <c r="X71" s="9"/>
    </row>
    <row r="72" spans="1:57" x14ac:dyDescent="0.25">
      <c r="C72" s="1386" t="s">
        <v>0</v>
      </c>
      <c r="D72" s="1389" t="s">
        <v>74</v>
      </c>
      <c r="E72" s="1392" t="s">
        <v>75</v>
      </c>
      <c r="F72" s="1393" t="s">
        <v>2</v>
      </c>
      <c r="G72" s="1393"/>
      <c r="H72" s="1393"/>
      <c r="I72" s="1393"/>
      <c r="J72" s="1393"/>
      <c r="K72" s="1394"/>
      <c r="L72" s="1392" t="s">
        <v>3</v>
      </c>
      <c r="M72" s="1392" t="s">
        <v>4</v>
      </c>
      <c r="N72" s="1392" t="s">
        <v>5</v>
      </c>
      <c r="O72" s="394"/>
      <c r="S72" s="9"/>
      <c r="T72" s="9"/>
      <c r="U72" s="9"/>
      <c r="V72" s="9"/>
      <c r="W72" s="9"/>
      <c r="X72" s="9"/>
    </row>
    <row r="73" spans="1:57" x14ac:dyDescent="0.25">
      <c r="C73" s="1387"/>
      <c r="D73" s="1390"/>
      <c r="E73" s="1392"/>
      <c r="F73" s="1392" t="s">
        <v>6</v>
      </c>
      <c r="G73" s="1395" t="s">
        <v>7</v>
      </c>
      <c r="H73" s="1395"/>
      <c r="I73" s="1395"/>
      <c r="J73" s="1395"/>
      <c r="K73" s="1392" t="s">
        <v>8</v>
      </c>
      <c r="L73" s="1392"/>
      <c r="M73" s="1392"/>
      <c r="N73" s="1392"/>
      <c r="O73" s="394"/>
      <c r="S73" s="9"/>
      <c r="T73" s="9"/>
      <c r="U73" s="9"/>
      <c r="V73" s="9"/>
      <c r="W73" s="9"/>
      <c r="X73" s="9"/>
    </row>
    <row r="74" spans="1:57" x14ac:dyDescent="0.25">
      <c r="C74" s="1387"/>
      <c r="D74" s="1390"/>
      <c r="E74" s="1392"/>
      <c r="F74" s="1394"/>
      <c r="G74" s="1392" t="s">
        <v>9</v>
      </c>
      <c r="H74" s="1393" t="s">
        <v>10</v>
      </c>
      <c r="I74" s="1394"/>
      <c r="J74" s="1394"/>
      <c r="K74" s="1394"/>
      <c r="L74" s="1392"/>
      <c r="M74" s="1392"/>
      <c r="N74" s="1392"/>
      <c r="O74" s="394"/>
      <c r="S74" s="9"/>
      <c r="T74" s="9"/>
      <c r="U74" s="9"/>
      <c r="V74" s="9"/>
      <c r="W74" s="9"/>
      <c r="X74" s="9"/>
    </row>
    <row r="75" spans="1:57" x14ac:dyDescent="0.25">
      <c r="C75" s="1387"/>
      <c r="D75" s="1390"/>
      <c r="E75" s="1392"/>
      <c r="F75" s="1394"/>
      <c r="G75" s="1397"/>
      <c r="H75" s="1392" t="s">
        <v>11</v>
      </c>
      <c r="I75" s="1392" t="s">
        <v>12</v>
      </c>
      <c r="J75" s="1392" t="s">
        <v>13</v>
      </c>
      <c r="K75" s="1394"/>
      <c r="L75" s="1392"/>
      <c r="M75" s="1392"/>
      <c r="N75" s="1392"/>
      <c r="O75" s="394"/>
      <c r="S75" s="9"/>
      <c r="T75" s="1392" t="s">
        <v>11</v>
      </c>
      <c r="U75" s="1392" t="s">
        <v>12</v>
      </c>
      <c r="V75" s="1392" t="s">
        <v>13</v>
      </c>
      <c r="W75" s="1400" t="s">
        <v>9</v>
      </c>
      <c r="X75" s="1401" t="s">
        <v>323</v>
      </c>
      <c r="Y75" s="1400"/>
      <c r="Z75" s="1400"/>
      <c r="AA75" s="1400"/>
      <c r="AB75" s="1400"/>
      <c r="AC75" s="1400"/>
      <c r="AD75" s="1400"/>
      <c r="AE75" s="1400"/>
      <c r="AF75" s="1400"/>
      <c r="AG75" s="316" t="s">
        <v>321</v>
      </c>
      <c r="AH75" s="316"/>
      <c r="AI75" s="316"/>
      <c r="AJ75" s="316"/>
    </row>
    <row r="76" spans="1:57" x14ac:dyDescent="0.25">
      <c r="C76" s="1387"/>
      <c r="D76" s="1390"/>
      <c r="E76" s="1392"/>
      <c r="F76" s="1394"/>
      <c r="G76" s="1397"/>
      <c r="H76" s="1392"/>
      <c r="I76" s="1392"/>
      <c r="J76" s="1392"/>
      <c r="K76" s="1394"/>
      <c r="L76" s="1392"/>
      <c r="M76" s="1392"/>
      <c r="N76" s="1392"/>
      <c r="O76" s="394"/>
      <c r="S76" s="9"/>
      <c r="T76" s="1392"/>
      <c r="U76" s="1392"/>
      <c r="V76" s="1392"/>
      <c r="W76" s="1400"/>
      <c r="X76" s="1400"/>
      <c r="Y76" s="1400"/>
      <c r="Z76" s="1400"/>
      <c r="AA76" s="1400"/>
      <c r="AB76" s="1400"/>
      <c r="AC76" s="1400"/>
      <c r="AD76" s="1400"/>
      <c r="AE76" s="1400"/>
      <c r="AF76" s="1400"/>
      <c r="AG76" s="26"/>
      <c r="AH76" s="26"/>
      <c r="AI76" s="26"/>
      <c r="AJ76" s="26"/>
      <c r="AP76" s="9" t="s">
        <v>327</v>
      </c>
      <c r="AS76" s="1399" t="s">
        <v>301</v>
      </c>
      <c r="AT76" s="1399"/>
      <c r="AU76" s="1399" t="s">
        <v>302</v>
      </c>
      <c r="AV76" s="1399"/>
      <c r="AW76" s="1399" t="s">
        <v>303</v>
      </c>
      <c r="AX76" s="1399"/>
      <c r="AY76" s="1399" t="s">
        <v>322</v>
      </c>
      <c r="AZ76" s="1399"/>
      <c r="BA76" s="1399"/>
      <c r="BB76" s="309"/>
      <c r="BC76" s="309"/>
      <c r="BD76" s="309"/>
      <c r="BE76" s="309"/>
    </row>
    <row r="77" spans="1:57" x14ac:dyDescent="0.25">
      <c r="C77" s="1387"/>
      <c r="D77" s="1390"/>
      <c r="E77" s="1392"/>
      <c r="F77" s="1394"/>
      <c r="G77" s="1397"/>
      <c r="H77" s="1392"/>
      <c r="I77" s="1392"/>
      <c r="J77" s="1392"/>
      <c r="K77" s="1394"/>
      <c r="L77" s="1392"/>
      <c r="M77" s="1392"/>
      <c r="N77" s="1392"/>
      <c r="O77" s="394"/>
      <c r="S77" s="9"/>
      <c r="T77" s="1392"/>
      <c r="U77" s="1392"/>
      <c r="V77" s="1392"/>
      <c r="W77" s="1400"/>
      <c r="X77" s="1400" t="s">
        <v>301</v>
      </c>
      <c r="Y77" s="1400"/>
      <c r="Z77" s="1400" t="s">
        <v>302</v>
      </c>
      <c r="AA77" s="1400"/>
      <c r="AB77" s="1400" t="s">
        <v>303</v>
      </c>
      <c r="AC77" s="1400"/>
      <c r="AD77" s="1400" t="s">
        <v>322</v>
      </c>
      <c r="AE77" s="1400"/>
      <c r="AF77" s="1400"/>
      <c r="AG77" s="26"/>
      <c r="AH77" s="26"/>
      <c r="AI77" s="26"/>
      <c r="AJ77" s="26"/>
      <c r="AM77" s="320"/>
      <c r="AN77" s="8"/>
      <c r="AO77" s="47" t="s">
        <v>47</v>
      </c>
      <c r="AP77" s="133" t="s">
        <v>219</v>
      </c>
      <c r="AQ77" s="133" t="s">
        <v>218</v>
      </c>
      <c r="AR77" s="26" t="s">
        <v>304</v>
      </c>
      <c r="AS77" s="301" t="s">
        <v>305</v>
      </c>
      <c r="AT77" s="301" t="s">
        <v>113</v>
      </c>
      <c r="AU77" s="301" t="s">
        <v>305</v>
      </c>
      <c r="AV77" s="301" t="s">
        <v>113</v>
      </c>
      <c r="AW77" s="301" t="s">
        <v>305</v>
      </c>
      <c r="AX77" s="301" t="s">
        <v>113</v>
      </c>
      <c r="AY77" s="58" t="s">
        <v>305</v>
      </c>
      <c r="AZ77" s="58" t="s">
        <v>113</v>
      </c>
      <c r="BA77" s="58" t="s">
        <v>304</v>
      </c>
      <c r="BB77" s="26" t="s">
        <v>301</v>
      </c>
      <c r="BC77" s="26" t="s">
        <v>302</v>
      </c>
      <c r="BD77" s="26" t="s">
        <v>303</v>
      </c>
      <c r="BE77" s="26" t="s">
        <v>304</v>
      </c>
    </row>
    <row r="78" spans="1:57" x14ac:dyDescent="0.25">
      <c r="C78" s="1388"/>
      <c r="D78" s="1391"/>
      <c r="E78" s="1392"/>
      <c r="F78" s="1394"/>
      <c r="G78" s="1397"/>
      <c r="H78" s="1392"/>
      <c r="I78" s="1392"/>
      <c r="J78" s="1392"/>
      <c r="K78" s="1394"/>
      <c r="L78" s="1392"/>
      <c r="M78" s="1392"/>
      <c r="N78" s="1392"/>
      <c r="O78" s="394"/>
      <c r="S78" s="9"/>
      <c r="T78" s="1392"/>
      <c r="U78" s="1392"/>
      <c r="V78" s="1392"/>
      <c r="W78" s="133"/>
      <c r="X78" s="133" t="s">
        <v>305</v>
      </c>
      <c r="Y78" s="133" t="s">
        <v>113</v>
      </c>
      <c r="Z78" s="133" t="s">
        <v>305</v>
      </c>
      <c r="AA78" s="133" t="s">
        <v>113</v>
      </c>
      <c r="AB78" s="133" t="s">
        <v>305</v>
      </c>
      <c r="AC78" s="133" t="s">
        <v>113</v>
      </c>
      <c r="AD78" s="133" t="s">
        <v>305</v>
      </c>
      <c r="AE78" s="133" t="s">
        <v>113</v>
      </c>
      <c r="AF78" s="133" t="s">
        <v>304</v>
      </c>
      <c r="AG78" s="26" t="s">
        <v>301</v>
      </c>
      <c r="AH78" s="26" t="s">
        <v>302</v>
      </c>
      <c r="AI78" s="26" t="s">
        <v>303</v>
      </c>
      <c r="AJ78" s="26" t="s">
        <v>304</v>
      </c>
      <c r="AM78" s="320" t="s">
        <v>16</v>
      </c>
      <c r="AN78" s="8" t="s">
        <v>14</v>
      </c>
      <c r="AO78" s="47" t="s">
        <v>41</v>
      </c>
      <c r="AP78" s="26">
        <f>SUMIFS(D$78:D$85,$A$78:$A$85,$AM78,$B$78:$B$85,$AN78)</f>
        <v>0</v>
      </c>
      <c r="AQ78" s="26">
        <f>SUMIFS(E$78:E$85,$A$78:$A$85,$AM78,$B$78:$B$85,$AN78)</f>
        <v>0</v>
      </c>
      <c r="AR78" s="26">
        <f>SUM(AP78:AQ78)</f>
        <v>0</v>
      </c>
      <c r="AS78" s="26">
        <f t="shared" ref="AS78:AX78" si="20">SUMIFS(X$78:X$85,$A$78:$A$85,$AM78,$B$78:$B$85,$AN78)</f>
        <v>0</v>
      </c>
      <c r="AT78" s="26">
        <f t="shared" si="20"/>
        <v>0</v>
      </c>
      <c r="AU78" s="26">
        <f t="shared" si="20"/>
        <v>0</v>
      </c>
      <c r="AV78" s="26">
        <f t="shared" si="20"/>
        <v>0</v>
      </c>
      <c r="AW78" s="26">
        <f t="shared" si="20"/>
        <v>0</v>
      </c>
      <c r="AX78" s="26">
        <f t="shared" si="20"/>
        <v>0</v>
      </c>
      <c r="AY78" s="26">
        <f>AS78+AU78+AW78</f>
        <v>0</v>
      </c>
      <c r="AZ78" s="26">
        <f>AT78+AV78+AX78</f>
        <v>0</v>
      </c>
      <c r="BA78" s="26">
        <f>SUM(AY78:AZ78)</f>
        <v>0</v>
      </c>
      <c r="BB78" s="26">
        <f>AS78+AT78</f>
        <v>0</v>
      </c>
      <c r="BC78" s="26">
        <f>AU78+AV78</f>
        <v>0</v>
      </c>
      <c r="BD78" s="26">
        <f>AW78+AX78</f>
        <v>0</v>
      </c>
      <c r="BE78" s="26">
        <f>SUM(BB78:BD78)</f>
        <v>0</v>
      </c>
    </row>
    <row r="79" spans="1:57" s="379" customFormat="1" x14ac:dyDescent="0.25">
      <c r="A79" s="46" t="s">
        <v>13</v>
      </c>
      <c r="B79" s="46" t="s">
        <v>31</v>
      </c>
      <c r="C79" s="521" t="s">
        <v>417</v>
      </c>
      <c r="D79" s="7"/>
      <c r="E79" s="7">
        <v>5</v>
      </c>
      <c r="F79" s="9"/>
      <c r="G79" s="9"/>
      <c r="H79" s="9"/>
      <c r="I79" s="9"/>
      <c r="J79" s="9"/>
      <c r="K79" s="9"/>
      <c r="L79" s="9"/>
      <c r="M79" s="9" t="s">
        <v>29</v>
      </c>
      <c r="N79" s="9"/>
      <c r="O79" s="9"/>
      <c r="P79" s="9"/>
      <c r="Q79" s="129"/>
      <c r="R79" s="129"/>
      <c r="S79" s="129"/>
      <c r="T79" s="486" t="s">
        <v>307</v>
      </c>
      <c r="U79" s="486"/>
      <c r="V79" s="486" t="s">
        <v>314</v>
      </c>
      <c r="W79" s="486" t="s">
        <v>469</v>
      </c>
      <c r="X79" s="9">
        <v>8</v>
      </c>
      <c r="Y79" s="9"/>
      <c r="Z79" s="9"/>
      <c r="AA79" s="9"/>
      <c r="AB79" s="9">
        <v>2</v>
      </c>
      <c r="AC79" s="9"/>
      <c r="AD79" s="26">
        <f>X79+Z79+AB79</f>
        <v>10</v>
      </c>
      <c r="AE79" s="26">
        <f>Y79+AA79+AC79</f>
        <v>0</v>
      </c>
      <c r="AF79" s="26">
        <f>SUM(AD79:AE79)</f>
        <v>10</v>
      </c>
      <c r="AG79" s="26">
        <f>X79+Y79</f>
        <v>8</v>
      </c>
      <c r="AH79" s="26">
        <f>Z79+AA79</f>
        <v>0</v>
      </c>
      <c r="AI79" s="26">
        <f>AB79+AC79</f>
        <v>2</v>
      </c>
      <c r="AJ79" s="26">
        <f>SUM(AG79:AI79)</f>
        <v>10</v>
      </c>
      <c r="AK79" s="9"/>
      <c r="AL79" s="9"/>
    </row>
    <row r="80" spans="1:57" s="379" customFormat="1" ht="26.25" x14ac:dyDescent="0.25">
      <c r="A80" s="46" t="s">
        <v>13</v>
      </c>
      <c r="B80" s="46" t="s">
        <v>31</v>
      </c>
      <c r="C80" s="47" t="s">
        <v>419</v>
      </c>
      <c r="D80" s="9"/>
      <c r="E80" s="7">
        <v>6.5</v>
      </c>
      <c r="F80" s="9"/>
      <c r="G80" s="9"/>
      <c r="H80" s="9"/>
      <c r="I80" s="9"/>
      <c r="J80" s="9"/>
      <c r="K80" s="9"/>
      <c r="L80" s="9"/>
      <c r="M80" s="9" t="s">
        <v>29</v>
      </c>
      <c r="N80" s="9"/>
      <c r="O80" s="9"/>
      <c r="P80" s="9"/>
      <c r="Q80" s="129"/>
      <c r="R80" s="129"/>
      <c r="S80" s="129"/>
      <c r="T80" s="486" t="s">
        <v>313</v>
      </c>
      <c r="U80" s="486"/>
      <c r="V80" s="486" t="s">
        <v>314</v>
      </c>
      <c r="W80" s="486" t="s">
        <v>307</v>
      </c>
      <c r="X80" s="9">
        <v>6</v>
      </c>
      <c r="Y80" s="9"/>
      <c r="Z80" s="9"/>
      <c r="AA80" s="9"/>
      <c r="AB80" s="9">
        <v>2</v>
      </c>
      <c r="AC80" s="9"/>
      <c r="AD80" s="26">
        <f>X80+Z80+AB80</f>
        <v>8</v>
      </c>
      <c r="AE80" s="26">
        <f>Y80+AA80+AC80</f>
        <v>0</v>
      </c>
      <c r="AF80" s="26">
        <f>SUM(AD80:AE80)</f>
        <v>8</v>
      </c>
      <c r="AG80" s="26">
        <f>X80+Y80</f>
        <v>6</v>
      </c>
      <c r="AH80" s="26">
        <f>Z80+AA80</f>
        <v>0</v>
      </c>
      <c r="AI80" s="26">
        <f>AB80+AC80</f>
        <v>2</v>
      </c>
      <c r="AJ80" s="26">
        <f>SUM(AG80:AI80)</f>
        <v>8</v>
      </c>
      <c r="AK80" s="9"/>
      <c r="AL80" s="9"/>
    </row>
    <row r="81" spans="1:57" s="383" customFormat="1" x14ac:dyDescent="0.25">
      <c r="A81" s="46"/>
      <c r="B81" s="46"/>
      <c r="C81" s="47"/>
      <c r="D81" s="9"/>
      <c r="E81" s="7"/>
      <c r="F81" s="8"/>
      <c r="G81" s="8"/>
      <c r="H81" s="8"/>
      <c r="I81" s="8"/>
      <c r="J81" s="8"/>
      <c r="K81" s="8"/>
      <c r="L81" s="7"/>
      <c r="M81" s="8"/>
      <c r="N81" s="7"/>
      <c r="O81" s="372"/>
      <c r="P81" s="9"/>
      <c r="Q81" s="129"/>
      <c r="R81" s="129"/>
      <c r="S81" s="129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26"/>
      <c r="AE81" s="26"/>
      <c r="AF81" s="26"/>
      <c r="AG81" s="26"/>
      <c r="AH81" s="26"/>
      <c r="AI81" s="26"/>
      <c r="AJ81" s="26"/>
      <c r="AK81" s="9"/>
      <c r="AL81" s="9"/>
    </row>
    <row r="82" spans="1:57" s="333" customFormat="1" ht="26.25" x14ac:dyDescent="0.25">
      <c r="A82" s="46" t="s">
        <v>13</v>
      </c>
      <c r="B82" s="46" t="s">
        <v>31</v>
      </c>
      <c r="C82" s="47" t="s">
        <v>420</v>
      </c>
      <c r="D82" s="9"/>
      <c r="E82" s="7">
        <v>5.5</v>
      </c>
      <c r="F82" s="8"/>
      <c r="G82" s="8"/>
      <c r="H82" s="8"/>
      <c r="I82" s="8"/>
      <c r="J82" s="8"/>
      <c r="K82" s="8"/>
      <c r="L82" s="7"/>
      <c r="M82" s="8"/>
      <c r="N82" s="7"/>
      <c r="O82" s="372"/>
      <c r="P82" s="9"/>
      <c r="Q82" s="129"/>
      <c r="R82" s="129"/>
      <c r="S82" s="129"/>
      <c r="T82" s="486" t="s">
        <v>313</v>
      </c>
      <c r="U82" s="486"/>
      <c r="V82" s="486" t="s">
        <v>314</v>
      </c>
      <c r="W82" s="486" t="s">
        <v>307</v>
      </c>
      <c r="X82" s="9">
        <v>6</v>
      </c>
      <c r="Y82" s="9"/>
      <c r="Z82" s="9"/>
      <c r="AA82" s="9"/>
      <c r="AB82" s="9">
        <v>2</v>
      </c>
      <c r="AC82" s="9"/>
      <c r="AD82" s="26">
        <f t="shared" ref="AD82:AE84" si="21">X82+Z82+AB82</f>
        <v>8</v>
      </c>
      <c r="AE82" s="26">
        <f t="shared" si="21"/>
        <v>0</v>
      </c>
      <c r="AF82" s="26">
        <f>SUM(AD82:AE82)</f>
        <v>8</v>
      </c>
      <c r="AG82" s="26">
        <f>X82+Y82</f>
        <v>6</v>
      </c>
      <c r="AH82" s="26">
        <f>Z82+AA82</f>
        <v>0</v>
      </c>
      <c r="AI82" s="26">
        <f>AB82+AC82</f>
        <v>2</v>
      </c>
      <c r="AJ82" s="26">
        <f>SUM(AG82:AI82)</f>
        <v>8</v>
      </c>
      <c r="AK82" s="9"/>
      <c r="AL82" s="9"/>
      <c r="AM82" s="341"/>
      <c r="AN82" s="161"/>
      <c r="AO82" s="148"/>
      <c r="AP82" s="163"/>
      <c r="AQ82" s="163"/>
      <c r="AR82" s="163"/>
      <c r="AS82" s="163"/>
      <c r="AT82" s="163"/>
      <c r="AU82" s="163"/>
      <c r="AV82" s="163"/>
      <c r="AW82" s="163"/>
      <c r="AX82" s="163"/>
      <c r="AY82" s="163"/>
      <c r="AZ82" s="163"/>
      <c r="BA82" s="163"/>
      <c r="BB82" s="163"/>
      <c r="BC82" s="163"/>
      <c r="BD82" s="163"/>
      <c r="BE82" s="163"/>
    </row>
    <row r="83" spans="1:57" s="383" customFormat="1" x14ac:dyDescent="0.25">
      <c r="A83" s="46" t="s">
        <v>13</v>
      </c>
      <c r="B83" s="46" t="s">
        <v>14</v>
      </c>
      <c r="C83" s="47" t="s">
        <v>367</v>
      </c>
      <c r="D83" s="9">
        <v>1</v>
      </c>
      <c r="E83" s="27">
        <v>6.5</v>
      </c>
      <c r="F83" s="8"/>
      <c r="G83" s="8"/>
      <c r="H83" s="8"/>
      <c r="I83" s="8"/>
      <c r="J83" s="8"/>
      <c r="K83" s="8"/>
      <c r="L83" s="7"/>
      <c r="M83" s="8" t="s">
        <v>18</v>
      </c>
      <c r="N83" s="7"/>
      <c r="O83" s="372"/>
      <c r="P83" s="9"/>
      <c r="Q83" s="129"/>
      <c r="R83" s="129"/>
      <c r="S83" s="9"/>
      <c r="T83" s="486" t="s">
        <v>313</v>
      </c>
      <c r="U83" s="486"/>
      <c r="V83" s="486" t="s">
        <v>314</v>
      </c>
      <c r="W83" s="486" t="s">
        <v>307</v>
      </c>
      <c r="X83" s="9">
        <v>6</v>
      </c>
      <c r="Y83" s="9"/>
      <c r="Z83" s="9"/>
      <c r="AA83" s="9"/>
      <c r="AB83" s="9">
        <v>2</v>
      </c>
      <c r="AC83" s="9"/>
      <c r="AD83" s="26">
        <f t="shared" si="21"/>
        <v>8</v>
      </c>
      <c r="AE83" s="26">
        <f t="shared" si="21"/>
        <v>0</v>
      </c>
      <c r="AF83" s="26">
        <f>SUM(AD83:AE83)</f>
        <v>8</v>
      </c>
      <c r="AG83" s="26">
        <f>X83+Y83</f>
        <v>6</v>
      </c>
      <c r="AH83" s="26">
        <f>Z83+AA83</f>
        <v>0</v>
      </c>
      <c r="AI83" s="26">
        <f>AB83+AC83</f>
        <v>2</v>
      </c>
      <c r="AJ83" s="26">
        <f>SUM(AG83:AI83)</f>
        <v>8</v>
      </c>
      <c r="AK83" s="9"/>
      <c r="AL83" s="9"/>
      <c r="AN83" s="382"/>
      <c r="AO83" s="382"/>
      <c r="AP83" s="382"/>
      <c r="AQ83" s="382"/>
      <c r="AR83" s="382"/>
      <c r="AS83" s="382"/>
      <c r="AT83" s="382"/>
      <c r="AU83" s="382"/>
      <c r="AV83" s="382"/>
      <c r="AW83" s="382"/>
      <c r="AX83" s="382"/>
      <c r="AY83" s="382"/>
      <c r="AZ83" s="382"/>
      <c r="BA83" s="382"/>
      <c r="BB83" s="382"/>
      <c r="BC83" s="382"/>
      <c r="BD83" s="382"/>
      <c r="BE83" s="382"/>
    </row>
    <row r="84" spans="1:57" s="386" customFormat="1" ht="30.75" customHeight="1" x14ac:dyDescent="0.25">
      <c r="A84" s="46" t="s">
        <v>13</v>
      </c>
      <c r="B84" s="46" t="s">
        <v>14</v>
      </c>
      <c r="C84" s="34" t="s">
        <v>421</v>
      </c>
      <c r="D84" s="9"/>
      <c r="E84" s="7">
        <v>6.5</v>
      </c>
      <c r="F84" s="8"/>
      <c r="G84" s="8"/>
      <c r="H84" s="8"/>
      <c r="I84" s="8"/>
      <c r="J84" s="8"/>
      <c r="K84" s="8"/>
      <c r="L84" s="7"/>
      <c r="M84" s="8" t="s">
        <v>18</v>
      </c>
      <c r="N84" s="7"/>
      <c r="O84" s="372"/>
      <c r="P84" s="9"/>
      <c r="Q84" s="129"/>
      <c r="R84" s="129"/>
      <c r="S84" s="129"/>
      <c r="T84" s="486" t="s">
        <v>313</v>
      </c>
      <c r="U84" s="486"/>
      <c r="V84" s="486" t="s">
        <v>314</v>
      </c>
      <c r="W84" s="486" t="s">
        <v>307</v>
      </c>
      <c r="X84" s="9">
        <v>6</v>
      </c>
      <c r="Y84" s="9"/>
      <c r="Z84" s="9"/>
      <c r="AA84" s="9"/>
      <c r="AB84" s="9">
        <v>2</v>
      </c>
      <c r="AC84" s="9"/>
      <c r="AD84" s="26">
        <f t="shared" si="21"/>
        <v>8</v>
      </c>
      <c r="AE84" s="26">
        <f t="shared" si="21"/>
        <v>0</v>
      </c>
      <c r="AF84" s="26">
        <f>SUM(AD84:AE84)</f>
        <v>8</v>
      </c>
      <c r="AG84" s="26">
        <f>X84+Y84</f>
        <v>6</v>
      </c>
      <c r="AH84" s="26">
        <f>Z84+AA84</f>
        <v>0</v>
      </c>
      <c r="AI84" s="26">
        <f>AB84+AC84</f>
        <v>2</v>
      </c>
      <c r="AJ84" s="26">
        <f>SUM(AG84:AI84)</f>
        <v>8</v>
      </c>
      <c r="AK84" s="9"/>
      <c r="AL84" s="9"/>
    </row>
    <row r="85" spans="1:57" s="333" customFormat="1" x14ac:dyDescent="0.25">
      <c r="A85" s="46"/>
      <c r="B85" s="46"/>
      <c r="C85" s="47"/>
      <c r="D85" s="373"/>
      <c r="E85" s="7"/>
      <c r="F85" s="8"/>
      <c r="G85" s="8"/>
      <c r="H85" s="8"/>
      <c r="I85" s="8"/>
      <c r="J85" s="8"/>
      <c r="K85" s="8"/>
      <c r="L85" s="7"/>
      <c r="M85" s="8"/>
      <c r="N85" s="7"/>
      <c r="O85" s="372"/>
      <c r="P85" s="9"/>
      <c r="Q85" s="129"/>
      <c r="R85" s="129"/>
      <c r="S85" s="9"/>
      <c r="T85" s="337"/>
      <c r="U85" s="337"/>
      <c r="V85" s="337"/>
      <c r="W85" s="337"/>
      <c r="X85" s="7"/>
      <c r="Y85" s="7"/>
      <c r="Z85" s="7"/>
      <c r="AA85" s="7"/>
      <c r="AB85" s="7"/>
      <c r="AC85" s="7"/>
      <c r="AD85" s="26"/>
      <c r="AE85" s="26"/>
      <c r="AF85" s="26"/>
      <c r="AG85" s="26"/>
      <c r="AH85" s="26"/>
      <c r="AI85" s="26"/>
      <c r="AJ85" s="26"/>
      <c r="AK85" s="9"/>
      <c r="AL85" s="9"/>
    </row>
    <row r="86" spans="1:57" s="329" customFormat="1" ht="12.75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9"/>
      <c r="AL86" s="9"/>
    </row>
    <row r="87" spans="1:57" x14ac:dyDescent="0.25">
      <c r="C87" s="47"/>
      <c r="D87" s="18"/>
      <c r="E87" s="7"/>
      <c r="F87" s="8"/>
      <c r="G87" s="8"/>
      <c r="H87" s="8"/>
      <c r="I87" s="8"/>
      <c r="J87" s="8"/>
      <c r="K87" s="8"/>
      <c r="L87" s="7"/>
      <c r="M87" s="8"/>
      <c r="N87" s="7"/>
      <c r="O87" s="372"/>
      <c r="S87" s="9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</row>
    <row r="88" spans="1:57" x14ac:dyDescent="0.25">
      <c r="C88" s="47"/>
      <c r="D88" s="309"/>
      <c r="E88" s="21"/>
      <c r="F88" s="22"/>
      <c r="G88" s="22"/>
      <c r="H88" s="22"/>
      <c r="I88" s="22"/>
      <c r="J88" s="22"/>
      <c r="K88" s="22"/>
      <c r="L88" s="21"/>
      <c r="M88" s="22"/>
      <c r="N88" s="21"/>
      <c r="O88" s="372"/>
      <c r="Q88" s="129" t="s">
        <v>295</v>
      </c>
      <c r="S88" s="9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</row>
    <row r="89" spans="1:57" x14ac:dyDescent="0.25">
      <c r="C89" s="47"/>
      <c r="D89" s="47"/>
      <c r="E89" s="7"/>
      <c r="F89" s="8"/>
      <c r="G89" s="8"/>
      <c r="H89" s="8"/>
      <c r="I89" s="8"/>
      <c r="J89" s="8"/>
      <c r="K89" s="8"/>
      <c r="L89" s="7"/>
      <c r="M89" s="8"/>
      <c r="N89" s="7"/>
      <c r="O89" s="372"/>
      <c r="S89" s="9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</row>
    <row r="90" spans="1:57" ht="15.75" thickBot="1" x14ac:dyDescent="0.3">
      <c r="C90" s="47"/>
      <c r="D90" s="310"/>
      <c r="E90" s="7"/>
      <c r="F90" s="8"/>
      <c r="G90" s="8"/>
      <c r="H90" s="8"/>
      <c r="I90" s="8"/>
      <c r="J90" s="8"/>
      <c r="K90" s="8"/>
      <c r="L90" s="7"/>
      <c r="M90" s="8"/>
      <c r="N90" s="7"/>
      <c r="O90" s="372"/>
      <c r="S90" s="9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</row>
    <row r="91" spans="1:57" ht="15.75" thickBot="1" x14ac:dyDescent="0.3">
      <c r="A91" s="23"/>
      <c r="B91" s="24"/>
      <c r="C91" s="14" t="s">
        <v>23</v>
      </c>
      <c r="D91" s="311">
        <f>SUM(D79:D90)</f>
        <v>1</v>
      </c>
      <c r="E91" s="311">
        <f>SUM(E79:E90)</f>
        <v>30</v>
      </c>
      <c r="F91" s="15"/>
      <c r="G91" s="15"/>
      <c r="H91" s="15"/>
      <c r="I91" s="15"/>
      <c r="J91" s="15"/>
      <c r="K91" s="15"/>
      <c r="L91" s="15">
        <f>SUM(L61:L90)</f>
        <v>12</v>
      </c>
      <c r="M91" s="15"/>
      <c r="N91" s="25"/>
      <c r="O91" s="308"/>
      <c r="S91" s="9" t="e">
        <f>SUM(S63:S90)</f>
        <v>#REF!</v>
      </c>
      <c r="T91" s="26"/>
      <c r="U91" s="26"/>
      <c r="V91" s="26"/>
      <c r="W91" s="26"/>
      <c r="X91" s="26">
        <f>SUM(X79:X90)</f>
        <v>32</v>
      </c>
      <c r="Y91" s="26">
        <f t="shared" ref="Y91:AJ91" si="22">SUM(Y79:Y90)</f>
        <v>0</v>
      </c>
      <c r="Z91" s="26">
        <f t="shared" si="22"/>
        <v>0</v>
      </c>
      <c r="AA91" s="26">
        <f t="shared" si="22"/>
        <v>0</v>
      </c>
      <c r="AB91" s="26">
        <f t="shared" si="22"/>
        <v>10</v>
      </c>
      <c r="AC91" s="26">
        <f t="shared" si="22"/>
        <v>0</v>
      </c>
      <c r="AD91" s="26">
        <f t="shared" si="22"/>
        <v>42</v>
      </c>
      <c r="AE91" s="26">
        <f t="shared" si="22"/>
        <v>0</v>
      </c>
      <c r="AF91" s="26">
        <f t="shared" si="22"/>
        <v>42</v>
      </c>
      <c r="AG91" s="26">
        <f t="shared" si="22"/>
        <v>32</v>
      </c>
      <c r="AH91" s="26">
        <f t="shared" si="22"/>
        <v>0</v>
      </c>
      <c r="AI91" s="26">
        <f t="shared" si="22"/>
        <v>10</v>
      </c>
      <c r="AJ91" s="26">
        <f t="shared" si="22"/>
        <v>42</v>
      </c>
    </row>
    <row r="92" spans="1:57" x14ac:dyDescent="0.25"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P92" s="129"/>
      <c r="S92" s="9"/>
      <c r="T92" s="9"/>
      <c r="U92" s="9"/>
      <c r="V92" s="9"/>
      <c r="W92" s="9"/>
      <c r="X92" s="9"/>
    </row>
    <row r="93" spans="1:57" x14ac:dyDescent="0.25">
      <c r="C93" s="1" t="s">
        <v>300</v>
      </c>
      <c r="D93" s="9"/>
      <c r="P93" s="129"/>
      <c r="S93" s="9"/>
      <c r="T93" s="9"/>
      <c r="U93" s="9"/>
      <c r="V93" s="9"/>
      <c r="W93" s="9"/>
      <c r="X93" s="9"/>
    </row>
    <row r="94" spans="1:57" x14ac:dyDescent="0.25">
      <c r="C94" s="1386" t="s">
        <v>0</v>
      </c>
      <c r="D94" s="1389" t="s">
        <v>74</v>
      </c>
      <c r="E94" s="1392" t="s">
        <v>1</v>
      </c>
      <c r="F94" s="1393" t="s">
        <v>2</v>
      </c>
      <c r="G94" s="1393"/>
      <c r="H94" s="1393"/>
      <c r="I94" s="1393"/>
      <c r="J94" s="1393"/>
      <c r="K94" s="1394"/>
      <c r="L94" s="1392" t="s">
        <v>3</v>
      </c>
      <c r="M94" s="1392" t="s">
        <v>4</v>
      </c>
      <c r="N94" s="1392" t="s">
        <v>5</v>
      </c>
      <c r="O94" s="394"/>
      <c r="S94" s="9"/>
      <c r="T94" s="9"/>
      <c r="U94" s="9"/>
      <c r="V94" s="9"/>
      <c r="W94" s="9"/>
      <c r="X94" s="9"/>
    </row>
    <row r="95" spans="1:57" x14ac:dyDescent="0.25">
      <c r="C95" s="1387"/>
      <c r="D95" s="1390"/>
      <c r="E95" s="1392"/>
      <c r="F95" s="1392" t="s">
        <v>6</v>
      </c>
      <c r="G95" s="1395" t="s">
        <v>7</v>
      </c>
      <c r="H95" s="1395"/>
      <c r="I95" s="1395"/>
      <c r="J95" s="1395"/>
      <c r="K95" s="1392" t="s">
        <v>25</v>
      </c>
      <c r="L95" s="1392"/>
      <c r="M95" s="1392"/>
      <c r="N95" s="1392"/>
      <c r="O95" s="394"/>
      <c r="S95" s="9"/>
      <c r="T95" s="9"/>
      <c r="U95" s="9"/>
      <c r="V95" s="9"/>
      <c r="W95" s="9"/>
      <c r="X95" s="9"/>
    </row>
    <row r="96" spans="1:57" x14ac:dyDescent="0.25">
      <c r="C96" s="1387"/>
      <c r="D96" s="1390"/>
      <c r="E96" s="1392"/>
      <c r="F96" s="1394"/>
      <c r="G96" s="1392" t="s">
        <v>9</v>
      </c>
      <c r="H96" s="1393" t="s">
        <v>10</v>
      </c>
      <c r="I96" s="1394"/>
      <c r="J96" s="1394"/>
      <c r="K96" s="1394"/>
      <c r="L96" s="1392"/>
      <c r="M96" s="1392"/>
      <c r="N96" s="1392"/>
      <c r="O96" s="394"/>
      <c r="S96" s="9"/>
      <c r="T96" s="9"/>
      <c r="U96" s="9"/>
      <c r="V96" s="9"/>
      <c r="W96" s="9"/>
      <c r="X96" s="9"/>
    </row>
    <row r="97" spans="1:57" x14ac:dyDescent="0.25">
      <c r="C97" s="1387"/>
      <c r="D97" s="1390"/>
      <c r="E97" s="1392"/>
      <c r="F97" s="1394"/>
      <c r="G97" s="1397"/>
      <c r="H97" s="1398" t="s">
        <v>26</v>
      </c>
      <c r="I97" s="1398" t="s">
        <v>27</v>
      </c>
      <c r="J97" s="1398" t="s">
        <v>28</v>
      </c>
      <c r="K97" s="1394"/>
      <c r="L97" s="1392"/>
      <c r="M97" s="1392"/>
      <c r="N97" s="1392"/>
      <c r="O97" s="394"/>
      <c r="S97" s="9"/>
      <c r="T97" s="1392" t="s">
        <v>11</v>
      </c>
      <c r="U97" s="1392" t="s">
        <v>12</v>
      </c>
      <c r="V97" s="1392" t="s">
        <v>13</v>
      </c>
      <c r="W97" s="1400" t="s">
        <v>9</v>
      </c>
      <c r="X97" s="1401" t="s">
        <v>323</v>
      </c>
      <c r="Y97" s="1400"/>
      <c r="Z97" s="1400"/>
      <c r="AA97" s="1400"/>
      <c r="AB97" s="1400"/>
      <c r="AC97" s="1400"/>
      <c r="AD97" s="1400"/>
      <c r="AE97" s="1400"/>
      <c r="AF97" s="1400"/>
      <c r="AG97" s="316" t="s">
        <v>321</v>
      </c>
      <c r="AH97" s="316"/>
      <c r="AI97" s="316"/>
      <c r="AJ97" s="316"/>
      <c r="AP97" s="9" t="s">
        <v>327</v>
      </c>
      <c r="AS97" s="1399" t="s">
        <v>301</v>
      </c>
      <c r="AT97" s="1399"/>
      <c r="AU97" s="1399" t="s">
        <v>302</v>
      </c>
      <c r="AV97" s="1399"/>
      <c r="AW97" s="1399" t="s">
        <v>303</v>
      </c>
      <c r="AX97" s="1399"/>
      <c r="AY97" s="1399" t="s">
        <v>322</v>
      </c>
      <c r="AZ97" s="1399"/>
      <c r="BA97" s="1399"/>
      <c r="BB97" s="309"/>
      <c r="BC97" s="309"/>
      <c r="BD97" s="309"/>
      <c r="BE97" s="309"/>
    </row>
    <row r="98" spans="1:57" x14ac:dyDescent="0.25">
      <c r="C98" s="1387"/>
      <c r="D98" s="1390"/>
      <c r="E98" s="1392"/>
      <c r="F98" s="1394"/>
      <c r="G98" s="1397"/>
      <c r="H98" s="1398"/>
      <c r="I98" s="1398"/>
      <c r="J98" s="1398"/>
      <c r="K98" s="1394"/>
      <c r="L98" s="1392"/>
      <c r="M98" s="1392"/>
      <c r="N98" s="1392"/>
      <c r="O98" s="394"/>
      <c r="S98" s="9"/>
      <c r="T98" s="1392"/>
      <c r="U98" s="1392"/>
      <c r="V98" s="1392"/>
      <c r="W98" s="1400"/>
      <c r="X98" s="1400"/>
      <c r="Y98" s="1400"/>
      <c r="Z98" s="1400"/>
      <c r="AA98" s="1400"/>
      <c r="AB98" s="1400"/>
      <c r="AC98" s="1400"/>
      <c r="AD98" s="1400"/>
      <c r="AE98" s="1400"/>
      <c r="AF98" s="1400"/>
      <c r="AG98" s="26"/>
      <c r="AH98" s="26"/>
      <c r="AI98" s="26"/>
      <c r="AJ98" s="26"/>
      <c r="AM98" s="320"/>
      <c r="AN98" s="8"/>
      <c r="AO98" s="47" t="s">
        <v>47</v>
      </c>
      <c r="AP98" s="133" t="s">
        <v>219</v>
      </c>
      <c r="AQ98" s="133" t="s">
        <v>218</v>
      </c>
      <c r="AR98" s="26" t="s">
        <v>304</v>
      </c>
      <c r="AS98" s="301" t="s">
        <v>305</v>
      </c>
      <c r="AT98" s="301" t="s">
        <v>113</v>
      </c>
      <c r="AU98" s="301" t="s">
        <v>305</v>
      </c>
      <c r="AV98" s="301" t="s">
        <v>113</v>
      </c>
      <c r="AW98" s="301" t="s">
        <v>305</v>
      </c>
      <c r="AX98" s="301" t="s">
        <v>113</v>
      </c>
      <c r="AY98" s="58" t="s">
        <v>305</v>
      </c>
      <c r="AZ98" s="58" t="s">
        <v>113</v>
      </c>
      <c r="BA98" s="58" t="s">
        <v>304</v>
      </c>
      <c r="BB98" s="26" t="s">
        <v>301</v>
      </c>
      <c r="BC98" s="26" t="s">
        <v>302</v>
      </c>
      <c r="BD98" s="26" t="s">
        <v>303</v>
      </c>
      <c r="BE98" s="26" t="s">
        <v>304</v>
      </c>
    </row>
    <row r="99" spans="1:57" x14ac:dyDescent="0.25">
      <c r="C99" s="1387"/>
      <c r="D99" s="1390"/>
      <c r="E99" s="1392"/>
      <c r="F99" s="1394"/>
      <c r="G99" s="1397"/>
      <c r="H99" s="1398"/>
      <c r="I99" s="1398"/>
      <c r="J99" s="1398"/>
      <c r="K99" s="1394"/>
      <c r="L99" s="1392"/>
      <c r="M99" s="1392"/>
      <c r="N99" s="1392"/>
      <c r="O99" s="394"/>
      <c r="S99" s="9"/>
      <c r="T99" s="1392"/>
      <c r="U99" s="1392"/>
      <c r="V99" s="1392"/>
      <c r="W99" s="1400"/>
      <c r="X99" s="1400" t="s">
        <v>301</v>
      </c>
      <c r="Y99" s="1400"/>
      <c r="Z99" s="1400" t="s">
        <v>302</v>
      </c>
      <c r="AA99" s="1400"/>
      <c r="AB99" s="1400" t="s">
        <v>303</v>
      </c>
      <c r="AC99" s="1400"/>
      <c r="AD99" s="1400" t="s">
        <v>322</v>
      </c>
      <c r="AE99" s="1400"/>
      <c r="AF99" s="1400"/>
      <c r="AG99" s="26"/>
      <c r="AH99" s="26"/>
      <c r="AI99" s="26"/>
      <c r="AJ99" s="26"/>
      <c r="AM99" s="320" t="s">
        <v>16</v>
      </c>
      <c r="AN99" s="8" t="s">
        <v>14</v>
      </c>
      <c r="AO99" s="47" t="s">
        <v>41</v>
      </c>
      <c r="AP99" s="26">
        <f>SUMIFS(D$101:D$110,$A$101:$A$110,$AM99,$B$101:$B$110,$AN99)</f>
        <v>0</v>
      </c>
      <c r="AQ99" s="26">
        <f>SUMIFS(E$101:E$110,$A$101:$A$110,$AM99,$B$101:$B$110,$AN99)</f>
        <v>2</v>
      </c>
      <c r="AR99" s="26">
        <f>SUM(AP99:AQ99)</f>
        <v>2</v>
      </c>
      <c r="AS99" s="26">
        <f t="shared" ref="AS99:AX100" si="23">SUMIFS(X$101:X$110,$A$101:$A$110,$AM99,$B$101:$B$110,$AN99)</f>
        <v>4</v>
      </c>
      <c r="AT99" s="26">
        <f t="shared" si="23"/>
        <v>4</v>
      </c>
      <c r="AU99" s="26">
        <f t="shared" si="23"/>
        <v>0</v>
      </c>
      <c r="AV99" s="26">
        <f t="shared" si="23"/>
        <v>0</v>
      </c>
      <c r="AW99" s="26">
        <f t="shared" si="23"/>
        <v>0</v>
      </c>
      <c r="AX99" s="26">
        <f t="shared" si="23"/>
        <v>0</v>
      </c>
      <c r="AY99" s="26">
        <f>AS99+AU99+AW99</f>
        <v>4</v>
      </c>
      <c r="AZ99" s="26">
        <f>AT99+AV99+AX99</f>
        <v>4</v>
      </c>
      <c r="BA99" s="26">
        <f>SUM(AY99:AZ99)</f>
        <v>8</v>
      </c>
      <c r="BB99" s="26">
        <f>AS99+AT99</f>
        <v>8</v>
      </c>
      <c r="BC99" s="26">
        <f>AU99+AV99</f>
        <v>0</v>
      </c>
      <c r="BD99" s="26">
        <f>AW99+AX99</f>
        <v>0</v>
      </c>
      <c r="BE99" s="26">
        <f>SUM(BB99:BD99)</f>
        <v>8</v>
      </c>
    </row>
    <row r="100" spans="1:57" ht="15" customHeight="1" x14ac:dyDescent="0.25">
      <c r="C100" s="1388"/>
      <c r="D100" s="1391"/>
      <c r="E100" s="1392"/>
      <c r="F100" s="1394"/>
      <c r="G100" s="1397"/>
      <c r="H100" s="1398"/>
      <c r="I100" s="1398"/>
      <c r="J100" s="1398"/>
      <c r="K100" s="1394"/>
      <c r="L100" s="1392"/>
      <c r="M100" s="1392"/>
      <c r="N100" s="1392"/>
      <c r="O100" s="394"/>
      <c r="S100" s="9"/>
      <c r="T100" s="1392"/>
      <c r="U100" s="1392"/>
      <c r="V100" s="1392"/>
      <c r="W100" s="133"/>
      <c r="X100" s="133" t="s">
        <v>305</v>
      </c>
      <c r="Y100" s="133" t="s">
        <v>113</v>
      </c>
      <c r="Z100" s="133" t="s">
        <v>305</v>
      </c>
      <c r="AA100" s="133" t="s">
        <v>113</v>
      </c>
      <c r="AB100" s="133" t="s">
        <v>305</v>
      </c>
      <c r="AC100" s="133" t="s">
        <v>113</v>
      </c>
      <c r="AD100" s="133" t="s">
        <v>305</v>
      </c>
      <c r="AE100" s="133" t="s">
        <v>113</v>
      </c>
      <c r="AF100" s="133" t="s">
        <v>304</v>
      </c>
      <c r="AG100" s="26" t="s">
        <v>301</v>
      </c>
      <c r="AH100" s="26" t="s">
        <v>302</v>
      </c>
      <c r="AI100" s="26" t="s">
        <v>303</v>
      </c>
      <c r="AJ100" s="26" t="s">
        <v>304</v>
      </c>
      <c r="AM100" s="320" t="s">
        <v>16</v>
      </c>
      <c r="AN100" s="8" t="s">
        <v>31</v>
      </c>
      <c r="AO100" s="47" t="s">
        <v>42</v>
      </c>
      <c r="AP100" s="26">
        <f>SUMIFS(D$101:D$110,$A$101:$A$110,$AM100,$B$101:$B$110,$AN100)</f>
        <v>0</v>
      </c>
      <c r="AQ100" s="26">
        <f>SUMIFS(E$101:E$110,$A$101:$A$110,$AM100,$B$101:$B$110,$AN100)</f>
        <v>6</v>
      </c>
      <c r="AR100" s="26">
        <f>SUM(AP100:AQ100)</f>
        <v>6</v>
      </c>
      <c r="AS100" s="26">
        <f t="shared" si="23"/>
        <v>4</v>
      </c>
      <c r="AT100" s="26">
        <f t="shared" si="23"/>
        <v>0</v>
      </c>
      <c r="AU100" s="26">
        <f t="shared" si="23"/>
        <v>0</v>
      </c>
      <c r="AV100" s="26">
        <f t="shared" si="23"/>
        <v>0</v>
      </c>
      <c r="AW100" s="26">
        <f t="shared" si="23"/>
        <v>4</v>
      </c>
      <c r="AX100" s="26">
        <f t="shared" si="23"/>
        <v>0</v>
      </c>
      <c r="AY100" s="26">
        <f>AS100+AU100+AW100</f>
        <v>8</v>
      </c>
      <c r="AZ100" s="26">
        <f>AT100+AV100+AX100</f>
        <v>0</v>
      </c>
      <c r="BA100" s="26">
        <f>SUM(AY100:AZ100)</f>
        <v>8</v>
      </c>
      <c r="BB100" s="26">
        <f>AS100+AT100</f>
        <v>4</v>
      </c>
      <c r="BC100" s="26">
        <f>AU100+AV100</f>
        <v>0</v>
      </c>
      <c r="BD100" s="26">
        <f>AW100+AX100</f>
        <v>4</v>
      </c>
      <c r="BE100" s="26">
        <f>SUM(BB100:BD100)</f>
        <v>8</v>
      </c>
    </row>
    <row r="101" spans="1:57" x14ac:dyDescent="0.25">
      <c r="C101" s="314"/>
      <c r="D101" s="312"/>
      <c r="E101" s="312"/>
      <c r="F101" s="8"/>
      <c r="G101" s="8"/>
      <c r="H101" s="8"/>
      <c r="I101" s="8"/>
      <c r="J101" s="8"/>
      <c r="K101" s="8"/>
      <c r="L101" s="7"/>
      <c r="M101" s="8"/>
      <c r="N101" s="7"/>
      <c r="O101" s="372"/>
      <c r="T101" s="133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M101" s="320"/>
      <c r="AN101" s="8"/>
      <c r="AO101" s="47" t="s">
        <v>48</v>
      </c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s="333" customFormat="1" ht="26.25" x14ac:dyDescent="0.25">
      <c r="A102" s="46" t="s">
        <v>16</v>
      </c>
      <c r="B102" s="46" t="s">
        <v>31</v>
      </c>
      <c r="C102" s="47" t="s">
        <v>81</v>
      </c>
      <c r="D102" s="18">
        <v>0</v>
      </c>
      <c r="E102" s="7">
        <v>3</v>
      </c>
      <c r="F102" s="8">
        <f>E102*30</f>
        <v>90</v>
      </c>
      <c r="G102" s="8">
        <f>H102+I102+J102</f>
        <v>30</v>
      </c>
      <c r="H102" s="8"/>
      <c r="I102" s="8"/>
      <c r="J102" s="8">
        <v>30</v>
      </c>
      <c r="K102" s="8">
        <f>F102-G102</f>
        <v>60</v>
      </c>
      <c r="L102" s="7">
        <f>G102/15</f>
        <v>2</v>
      </c>
      <c r="M102" s="8" t="s">
        <v>16</v>
      </c>
      <c r="N102" s="7">
        <f>G102/F102*100</f>
        <v>33.333333333333329</v>
      </c>
      <c r="O102" s="372"/>
      <c r="P102" s="9" t="s">
        <v>83</v>
      </c>
      <c r="Q102" s="129"/>
      <c r="R102" s="129" t="e">
        <f>#REF!</f>
        <v>#REF!</v>
      </c>
      <c r="S102" s="129"/>
      <c r="T102" s="337"/>
      <c r="U102" s="337"/>
      <c r="V102" s="337" t="s">
        <v>306</v>
      </c>
      <c r="W102" s="337" t="s">
        <v>306</v>
      </c>
      <c r="X102" s="133"/>
      <c r="Y102" s="133"/>
      <c r="Z102" s="133"/>
      <c r="AA102" s="133"/>
      <c r="AB102" s="133">
        <v>4</v>
      </c>
      <c r="AC102" s="133"/>
      <c r="AD102" s="26">
        <f t="shared" ref="AD102:AE108" si="24">X102+Z102+AB102</f>
        <v>4</v>
      </c>
      <c r="AE102" s="26">
        <f t="shared" si="24"/>
        <v>0</v>
      </c>
      <c r="AF102" s="26">
        <f t="shared" ref="AF102:AF108" si="25">SUM(AD102:AE102)</f>
        <v>4</v>
      </c>
      <c r="AG102" s="26">
        <f t="shared" ref="AG102:AG108" si="26">X102+Y102</f>
        <v>0</v>
      </c>
      <c r="AH102" s="26">
        <f t="shared" ref="AH102:AH108" si="27">Z102+AA102</f>
        <v>0</v>
      </c>
      <c r="AI102" s="26">
        <f t="shared" ref="AI102:AI108" si="28">AB102+AC102</f>
        <v>4</v>
      </c>
      <c r="AJ102" s="26">
        <f t="shared" ref="AJ102:AJ108" si="29">SUM(AG102:AI102)</f>
        <v>4</v>
      </c>
      <c r="AK102" s="9"/>
      <c r="AL102" s="9"/>
      <c r="AM102" s="334" t="s">
        <v>13</v>
      </c>
      <c r="AN102" s="161" t="s">
        <v>14</v>
      </c>
      <c r="AO102" s="148" t="s">
        <v>41</v>
      </c>
      <c r="AP102" s="163">
        <f>SUMIFS(D$101:D$110,$A$101:$A$110,$AM102,$B$101:$B$110,$AN102)</f>
        <v>0</v>
      </c>
      <c r="AQ102" s="163">
        <f>SUMIFS(E$101:E$110,$A$101:$A$110,$AM102,$B$101:$B$110,$AN102)</f>
        <v>0</v>
      </c>
      <c r="AR102" s="163">
        <f>SUM(AP102:AQ102)</f>
        <v>0</v>
      </c>
      <c r="AS102" s="163">
        <f t="shared" ref="AS102:AX102" si="30">SUMIFS(X$101:X$110,$A$101:$A$110,$AM102,$B$101:$B$110,$AN102)</f>
        <v>0</v>
      </c>
      <c r="AT102" s="163">
        <f t="shared" si="30"/>
        <v>0</v>
      </c>
      <c r="AU102" s="163">
        <f t="shared" si="30"/>
        <v>0</v>
      </c>
      <c r="AV102" s="163">
        <f t="shared" si="30"/>
        <v>0</v>
      </c>
      <c r="AW102" s="163">
        <f t="shared" si="30"/>
        <v>0</v>
      </c>
      <c r="AX102" s="163">
        <f t="shared" si="30"/>
        <v>0</v>
      </c>
      <c r="AY102" s="163">
        <f t="shared" ref="AY102:AZ104" si="31">AS102+AU102+AW102</f>
        <v>0</v>
      </c>
      <c r="AZ102" s="163">
        <f t="shared" si="31"/>
        <v>0</v>
      </c>
      <c r="BA102" s="163">
        <f>SUM(AY102:AZ102)</f>
        <v>0</v>
      </c>
      <c r="BB102" s="163">
        <f>AS102+AT102</f>
        <v>0</v>
      </c>
      <c r="BC102" s="163">
        <f>AU102+AV102</f>
        <v>0</v>
      </c>
      <c r="BD102" s="163">
        <f>AW102+AX102</f>
        <v>0</v>
      </c>
      <c r="BE102" s="163">
        <f>SUM(BB102:BD102)</f>
        <v>0</v>
      </c>
    </row>
    <row r="103" spans="1:57" s="333" customFormat="1" x14ac:dyDescent="0.25">
      <c r="A103" s="46" t="s">
        <v>16</v>
      </c>
      <c r="B103" s="46" t="s">
        <v>31</v>
      </c>
      <c r="C103" s="34" t="s">
        <v>67</v>
      </c>
      <c r="D103" s="26">
        <v>0</v>
      </c>
      <c r="E103" s="7">
        <v>3</v>
      </c>
      <c r="F103" s="8">
        <f>E103*30</f>
        <v>90</v>
      </c>
      <c r="G103" s="8">
        <f>H103+I103+J103</f>
        <v>18</v>
      </c>
      <c r="H103" s="8">
        <v>9</v>
      </c>
      <c r="I103" s="8"/>
      <c r="J103" s="8">
        <v>9</v>
      </c>
      <c r="K103" s="8">
        <f>F103-G103</f>
        <v>72</v>
      </c>
      <c r="L103" s="7">
        <f>G103/9</f>
        <v>2</v>
      </c>
      <c r="M103" s="8" t="s">
        <v>16</v>
      </c>
      <c r="N103" s="7">
        <f>G103/F103*100</f>
        <v>20</v>
      </c>
      <c r="O103" s="372"/>
      <c r="P103" s="9" t="s">
        <v>58</v>
      </c>
      <c r="Q103" s="129" t="s">
        <v>63</v>
      </c>
      <c r="R103" s="129" t="e">
        <f>#REF!</f>
        <v>#REF!</v>
      </c>
      <c r="S103" s="129" t="e">
        <f>#REF!</f>
        <v>#REF!</v>
      </c>
      <c r="T103" s="337" t="s">
        <v>306</v>
      </c>
      <c r="U103" s="337"/>
      <c r="V103" s="337"/>
      <c r="W103" s="337" t="s">
        <v>306</v>
      </c>
      <c r="X103" s="133">
        <v>4</v>
      </c>
      <c r="Y103" s="133"/>
      <c r="Z103" s="133"/>
      <c r="AA103" s="133"/>
      <c r="AB103" s="133"/>
      <c r="AC103" s="133"/>
      <c r="AD103" s="26">
        <f t="shared" si="24"/>
        <v>4</v>
      </c>
      <c r="AE103" s="26">
        <f t="shared" si="24"/>
        <v>0</v>
      </c>
      <c r="AF103" s="26">
        <f t="shared" si="25"/>
        <v>4</v>
      </c>
      <c r="AG103" s="26">
        <f t="shared" si="26"/>
        <v>4</v>
      </c>
      <c r="AH103" s="26">
        <f t="shared" si="27"/>
        <v>0</v>
      </c>
      <c r="AI103" s="26">
        <f t="shared" si="28"/>
        <v>0</v>
      </c>
      <c r="AJ103" s="26">
        <f t="shared" si="29"/>
        <v>4</v>
      </c>
      <c r="AK103" s="9"/>
      <c r="AL103" s="9"/>
      <c r="AM103" s="334" t="s">
        <v>13</v>
      </c>
      <c r="AN103" s="161" t="s">
        <v>14</v>
      </c>
      <c r="AO103" s="148" t="s">
        <v>41</v>
      </c>
      <c r="AP103" s="163">
        <f>SUMIFS(D$78:D$85,$A$78:$A$85,$AM103,$B$78:$B$85,$AN103)</f>
        <v>1</v>
      </c>
      <c r="AQ103" s="163">
        <f>SUMIFS(E$78:E$85,$A$78:$A$85,$AM103,$B$78:$B$85,$AN103)</f>
        <v>13</v>
      </c>
      <c r="AR103" s="163">
        <f>SUM(AP103:AQ103)</f>
        <v>14</v>
      </c>
      <c r="AS103" s="163">
        <f t="shared" ref="AS103:AX103" si="32">SUMIFS(X$78:X$85,$A$78:$A$85,$AM103,$B$78:$B$85,$AN103)</f>
        <v>12</v>
      </c>
      <c r="AT103" s="163">
        <f t="shared" si="32"/>
        <v>0</v>
      </c>
      <c r="AU103" s="163">
        <f t="shared" si="32"/>
        <v>0</v>
      </c>
      <c r="AV103" s="163">
        <f t="shared" si="32"/>
        <v>0</v>
      </c>
      <c r="AW103" s="163">
        <f t="shared" si="32"/>
        <v>4</v>
      </c>
      <c r="AX103" s="163">
        <f t="shared" si="32"/>
        <v>0</v>
      </c>
      <c r="AY103" s="163">
        <f t="shared" si="31"/>
        <v>16</v>
      </c>
      <c r="AZ103" s="163">
        <f t="shared" si="31"/>
        <v>0</v>
      </c>
      <c r="BA103" s="163">
        <f>SUM(AY103:AZ103)</f>
        <v>16</v>
      </c>
      <c r="BB103" s="163">
        <f>AS103+AT103</f>
        <v>12</v>
      </c>
      <c r="BC103" s="163">
        <f>AU103+AV103</f>
        <v>0</v>
      </c>
      <c r="BD103" s="163">
        <f>AW103+AX103</f>
        <v>4</v>
      </c>
      <c r="BE103" s="163">
        <f>SUM(BB103:BD103)</f>
        <v>16</v>
      </c>
    </row>
    <row r="104" spans="1:57" s="333" customFormat="1" x14ac:dyDescent="0.25">
      <c r="A104" s="46" t="s">
        <v>16</v>
      </c>
      <c r="B104" s="46" t="s">
        <v>14</v>
      </c>
      <c r="C104" s="47" t="s">
        <v>39</v>
      </c>
      <c r="D104" s="47"/>
      <c r="E104" s="312">
        <v>2</v>
      </c>
      <c r="F104" s="8">
        <f>E104*30</f>
        <v>60</v>
      </c>
      <c r="G104" s="8">
        <f>H104+I104+J104</f>
        <v>19</v>
      </c>
      <c r="H104" s="8">
        <v>13</v>
      </c>
      <c r="I104" s="8"/>
      <c r="J104" s="8">
        <v>6</v>
      </c>
      <c r="K104" s="8">
        <f>F104-G104</f>
        <v>41</v>
      </c>
      <c r="L104" s="7">
        <f>G104/13</f>
        <v>1.4615384615384615</v>
      </c>
      <c r="M104" s="8" t="s">
        <v>16</v>
      </c>
      <c r="N104" s="7">
        <f>G104/F104*100</f>
        <v>31.666666666666664</v>
      </c>
      <c r="O104" s="372"/>
      <c r="P104" s="9" t="s">
        <v>71</v>
      </c>
      <c r="Q104" s="129" t="s">
        <v>65</v>
      </c>
      <c r="R104" s="129" t="e">
        <f>#REF!</f>
        <v>#REF!</v>
      </c>
      <c r="S104" s="9"/>
      <c r="T104" s="337" t="s">
        <v>309</v>
      </c>
      <c r="U104" s="337"/>
      <c r="V104" s="337"/>
      <c r="W104" s="337" t="s">
        <v>309</v>
      </c>
      <c r="X104" s="133">
        <v>4</v>
      </c>
      <c r="Y104" s="133">
        <v>4</v>
      </c>
      <c r="Z104" s="133"/>
      <c r="AA104" s="133"/>
      <c r="AB104" s="133"/>
      <c r="AC104" s="133"/>
      <c r="AD104" s="26">
        <f t="shared" si="24"/>
        <v>4</v>
      </c>
      <c r="AE104" s="26">
        <f t="shared" si="24"/>
        <v>4</v>
      </c>
      <c r="AF104" s="26">
        <f t="shared" si="25"/>
        <v>8</v>
      </c>
      <c r="AG104" s="26">
        <f t="shared" si="26"/>
        <v>8</v>
      </c>
      <c r="AH104" s="26">
        <f t="shared" si="27"/>
        <v>0</v>
      </c>
      <c r="AI104" s="26">
        <f t="shared" si="28"/>
        <v>0</v>
      </c>
      <c r="AJ104" s="26">
        <f t="shared" si="29"/>
        <v>8</v>
      </c>
      <c r="AK104" s="9"/>
      <c r="AL104" s="9"/>
      <c r="AM104" s="334" t="s">
        <v>13</v>
      </c>
      <c r="AN104" s="161" t="s">
        <v>14</v>
      </c>
      <c r="AO104" s="148" t="s">
        <v>41</v>
      </c>
      <c r="AP104" s="163">
        <f>SUMIFS(D$121:D$128,$A$121:$A$128,$AM104,$B$121:$B$128,$AN104)</f>
        <v>0</v>
      </c>
      <c r="AQ104" s="163">
        <f>SUMIFS(E$121:E$128,$A$121:$A$128,$AM104,$B$121:$B$128,$AN104)</f>
        <v>22</v>
      </c>
      <c r="AR104" s="163">
        <f>SUM(AP104:AQ104)</f>
        <v>22</v>
      </c>
      <c r="AS104" s="163">
        <f t="shared" ref="AS104:AX104" si="33">SUMIFS(X$121:X$128,$A$121:$A$128,$AM104,$B$121:$B$128,$AN104)</f>
        <v>6</v>
      </c>
      <c r="AT104" s="163">
        <f t="shared" si="33"/>
        <v>0</v>
      </c>
      <c r="AU104" s="163">
        <f t="shared" si="33"/>
        <v>0</v>
      </c>
      <c r="AV104" s="163">
        <f t="shared" si="33"/>
        <v>0</v>
      </c>
      <c r="AW104" s="163">
        <f t="shared" si="33"/>
        <v>6</v>
      </c>
      <c r="AX104" s="163">
        <f t="shared" si="33"/>
        <v>0</v>
      </c>
      <c r="AY104" s="163">
        <f t="shared" si="31"/>
        <v>12</v>
      </c>
      <c r="AZ104" s="163">
        <f t="shared" si="31"/>
        <v>0</v>
      </c>
      <c r="BA104" s="163">
        <f>SUM(AY104:AZ104)</f>
        <v>12</v>
      </c>
      <c r="BB104" s="163">
        <f>AS104+AT104</f>
        <v>6</v>
      </c>
      <c r="BC104" s="163">
        <f>AU104+AV104</f>
        <v>0</v>
      </c>
      <c r="BD104" s="163">
        <f>AW104+AX104</f>
        <v>6</v>
      </c>
      <c r="BE104" s="163">
        <f>SUM(BB104:BD104)</f>
        <v>12</v>
      </c>
    </row>
    <row r="105" spans="1:57" s="383" customFormat="1" ht="30" customHeight="1" x14ac:dyDescent="0.25">
      <c r="A105" s="46" t="s">
        <v>13</v>
      </c>
      <c r="B105" s="46" t="s">
        <v>31</v>
      </c>
      <c r="C105" s="26" t="s">
        <v>424</v>
      </c>
      <c r="D105" s="26"/>
      <c r="E105" s="7">
        <v>7.5</v>
      </c>
      <c r="F105" s="8"/>
      <c r="G105" s="8"/>
      <c r="H105" s="8"/>
      <c r="I105" s="8"/>
      <c r="J105" s="8"/>
      <c r="K105" s="8"/>
      <c r="L105" s="7"/>
      <c r="M105" s="8" t="s">
        <v>29</v>
      </c>
      <c r="N105" s="7"/>
      <c r="O105" s="372"/>
      <c r="P105" s="9"/>
      <c r="Q105" s="129"/>
      <c r="R105" s="129"/>
      <c r="S105" s="129"/>
      <c r="T105" s="9" t="s">
        <v>313</v>
      </c>
      <c r="U105" s="9"/>
      <c r="V105" s="9" t="s">
        <v>314</v>
      </c>
      <c r="W105" s="9" t="s">
        <v>307</v>
      </c>
      <c r="X105" s="9">
        <v>6</v>
      </c>
      <c r="Y105" s="9"/>
      <c r="Z105" s="9"/>
      <c r="AA105" s="9"/>
      <c r="AB105" s="9">
        <v>2</v>
      </c>
      <c r="AC105" s="9"/>
      <c r="AD105" s="26">
        <f t="shared" si="24"/>
        <v>8</v>
      </c>
      <c r="AE105" s="26">
        <f t="shared" si="24"/>
        <v>0</v>
      </c>
      <c r="AF105" s="26">
        <f t="shared" si="25"/>
        <v>8</v>
      </c>
      <c r="AG105" s="26">
        <f t="shared" si="26"/>
        <v>6</v>
      </c>
      <c r="AH105" s="26">
        <f t="shared" si="27"/>
        <v>0</v>
      </c>
      <c r="AI105" s="26">
        <f t="shared" si="28"/>
        <v>2</v>
      </c>
      <c r="AJ105" s="26">
        <f t="shared" si="29"/>
        <v>8</v>
      </c>
      <c r="AK105" s="9"/>
      <c r="AL105" s="9"/>
    </row>
    <row r="106" spans="1:57" s="5" customFormat="1" ht="47.25" customHeight="1" x14ac:dyDescent="0.25">
      <c r="A106" s="46" t="s">
        <v>13</v>
      </c>
      <c r="B106" s="46" t="s">
        <v>31</v>
      </c>
      <c r="C106" s="47" t="s">
        <v>425</v>
      </c>
      <c r="D106" s="26"/>
      <c r="E106" s="7">
        <v>7.5</v>
      </c>
      <c r="F106" s="8"/>
      <c r="G106" s="8"/>
      <c r="H106" s="8"/>
      <c r="I106" s="8"/>
      <c r="J106" s="8"/>
      <c r="K106" s="8"/>
      <c r="L106" s="7"/>
      <c r="M106" s="8" t="s">
        <v>29</v>
      </c>
      <c r="N106" s="7"/>
      <c r="O106" s="372"/>
      <c r="P106" s="9"/>
      <c r="Q106" s="129"/>
      <c r="R106" s="129"/>
      <c r="S106" s="9"/>
      <c r="T106" s="9" t="s">
        <v>313</v>
      </c>
      <c r="U106" s="9"/>
      <c r="V106" s="9" t="s">
        <v>314</v>
      </c>
      <c r="W106" s="9" t="s">
        <v>307</v>
      </c>
      <c r="X106" s="9">
        <v>6</v>
      </c>
      <c r="Y106" s="9"/>
      <c r="Z106" s="9"/>
      <c r="AA106" s="9"/>
      <c r="AB106" s="9">
        <v>2</v>
      </c>
      <c r="AC106" s="9"/>
      <c r="AD106" s="26">
        <f t="shared" si="24"/>
        <v>8</v>
      </c>
      <c r="AE106" s="26">
        <f t="shared" si="24"/>
        <v>0</v>
      </c>
      <c r="AF106" s="26">
        <f t="shared" si="25"/>
        <v>8</v>
      </c>
      <c r="AG106" s="26">
        <f t="shared" si="26"/>
        <v>6</v>
      </c>
      <c r="AH106" s="26">
        <f t="shared" si="27"/>
        <v>0</v>
      </c>
      <c r="AI106" s="26">
        <f t="shared" si="28"/>
        <v>2</v>
      </c>
      <c r="AJ106" s="26">
        <f t="shared" si="29"/>
        <v>8</v>
      </c>
      <c r="AK106" s="9"/>
      <c r="AL106" s="9"/>
    </row>
    <row r="107" spans="1:57" ht="36.75" customHeight="1" x14ac:dyDescent="0.25">
      <c r="C107" s="47"/>
      <c r="D107" s="47"/>
      <c r="E107" s="7"/>
      <c r="F107" s="8"/>
      <c r="G107" s="8"/>
      <c r="H107" s="8"/>
      <c r="I107" s="8"/>
      <c r="J107" s="8"/>
      <c r="K107" s="8"/>
      <c r="L107" s="7"/>
      <c r="M107" s="8"/>
      <c r="N107" s="7"/>
      <c r="O107" s="372"/>
      <c r="S107" s="9"/>
      <c r="T107" s="486"/>
      <c r="U107" s="486"/>
      <c r="V107" s="486"/>
      <c r="W107" s="486"/>
      <c r="Y107" s="129"/>
      <c r="Z107" s="129"/>
      <c r="AA107" s="129"/>
      <c r="AB107" s="129"/>
      <c r="AC107" s="129"/>
      <c r="AD107" s="26">
        <f t="shared" si="24"/>
        <v>0</v>
      </c>
      <c r="AE107" s="26">
        <f t="shared" si="24"/>
        <v>0</v>
      </c>
      <c r="AF107" s="26">
        <f t="shared" si="25"/>
        <v>0</v>
      </c>
      <c r="AG107" s="26">
        <f t="shared" si="26"/>
        <v>0</v>
      </c>
      <c r="AH107" s="26">
        <f t="shared" si="27"/>
        <v>0</v>
      </c>
      <c r="AI107" s="26">
        <f t="shared" si="28"/>
        <v>0</v>
      </c>
      <c r="AJ107" s="26">
        <f t="shared" si="29"/>
        <v>0</v>
      </c>
    </row>
    <row r="108" spans="1:57" s="379" customFormat="1" ht="39" x14ac:dyDescent="0.25">
      <c r="A108" s="46" t="s">
        <v>13</v>
      </c>
      <c r="B108" s="46" t="s">
        <v>31</v>
      </c>
      <c r="C108" s="47" t="s">
        <v>427</v>
      </c>
      <c r="D108" s="26"/>
      <c r="E108" s="7">
        <v>7</v>
      </c>
      <c r="F108" s="8"/>
      <c r="G108" s="8"/>
      <c r="H108" s="8"/>
      <c r="I108" s="8"/>
      <c r="J108" s="8"/>
      <c r="K108" s="8"/>
      <c r="L108" s="7"/>
      <c r="M108" s="8"/>
      <c r="N108" s="7"/>
      <c r="O108" s="372"/>
      <c r="P108" s="9"/>
      <c r="Q108" s="129"/>
      <c r="R108" s="129"/>
      <c r="S108" s="129"/>
      <c r="T108" s="9" t="s">
        <v>313</v>
      </c>
      <c r="U108" s="9"/>
      <c r="V108" s="9" t="s">
        <v>314</v>
      </c>
      <c r="W108" s="9" t="s">
        <v>307</v>
      </c>
      <c r="X108" s="9">
        <v>6</v>
      </c>
      <c r="Y108" s="9"/>
      <c r="Z108" s="9"/>
      <c r="AA108" s="9"/>
      <c r="AB108" s="9">
        <v>2</v>
      </c>
      <c r="AC108" s="9"/>
      <c r="AD108" s="26">
        <f t="shared" si="24"/>
        <v>8</v>
      </c>
      <c r="AE108" s="26">
        <f t="shared" si="24"/>
        <v>0</v>
      </c>
      <c r="AF108" s="26">
        <f t="shared" si="25"/>
        <v>8</v>
      </c>
      <c r="AG108" s="26">
        <f t="shared" si="26"/>
        <v>6</v>
      </c>
      <c r="AH108" s="26">
        <f t="shared" si="27"/>
        <v>0</v>
      </c>
      <c r="AI108" s="26">
        <f t="shared" si="28"/>
        <v>2</v>
      </c>
      <c r="AJ108" s="26">
        <f t="shared" si="29"/>
        <v>8</v>
      </c>
      <c r="AK108" s="9"/>
      <c r="AL108" s="9"/>
    </row>
    <row r="109" spans="1:57" s="379" customFormat="1" x14ac:dyDescent="0.25">
      <c r="A109" s="46"/>
      <c r="B109" s="46"/>
      <c r="C109" s="47"/>
      <c r="D109" s="47"/>
      <c r="E109" s="27"/>
      <c r="F109" s="8"/>
      <c r="G109" s="8"/>
      <c r="H109" s="8"/>
      <c r="I109" s="8"/>
      <c r="J109" s="8"/>
      <c r="K109" s="8"/>
      <c r="L109" s="7"/>
      <c r="M109" s="8"/>
      <c r="N109" s="7"/>
      <c r="O109" s="372"/>
      <c r="P109" s="9"/>
      <c r="Q109" s="129"/>
      <c r="R109" s="129"/>
      <c r="S109" s="129"/>
      <c r="T109" s="337"/>
      <c r="U109" s="337"/>
      <c r="V109" s="337"/>
      <c r="W109" s="337"/>
      <c r="X109" s="133"/>
      <c r="Y109" s="133"/>
      <c r="Z109" s="133"/>
      <c r="AA109" s="133"/>
      <c r="AB109" s="133"/>
      <c r="AC109" s="133"/>
      <c r="AD109" s="26"/>
      <c r="AE109" s="26"/>
      <c r="AF109" s="26"/>
      <c r="AG109" s="26"/>
      <c r="AH109" s="26"/>
      <c r="AI109" s="26"/>
      <c r="AJ109" s="26"/>
      <c r="AK109" s="9"/>
      <c r="AL109" s="9"/>
    </row>
    <row r="110" spans="1:57" ht="15.75" thickBot="1" x14ac:dyDescent="0.3">
      <c r="C110" s="16"/>
      <c r="D110" s="16"/>
      <c r="E110" s="21"/>
      <c r="F110" s="22"/>
      <c r="G110" s="22"/>
      <c r="H110" s="22"/>
      <c r="I110" s="22"/>
      <c r="J110" s="22"/>
      <c r="K110" s="22"/>
      <c r="L110" s="21"/>
      <c r="M110" s="22"/>
      <c r="N110" s="21"/>
      <c r="O110" s="372"/>
      <c r="S110" s="9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</row>
    <row r="111" spans="1:57" ht="15.75" thickBot="1" x14ac:dyDescent="0.3">
      <c r="A111" s="23"/>
      <c r="B111" s="24"/>
      <c r="C111" s="14"/>
      <c r="D111" s="19">
        <f>SUM(D101:D110)</f>
        <v>0</v>
      </c>
      <c r="E111" s="48">
        <f>SUM(E101:E110)</f>
        <v>30</v>
      </c>
      <c r="F111" s="32"/>
      <c r="G111" s="32"/>
      <c r="H111" s="32"/>
      <c r="I111" s="32"/>
      <c r="J111" s="32"/>
      <c r="K111" s="32"/>
      <c r="L111" s="32"/>
      <c r="M111" s="32"/>
      <c r="N111" s="25"/>
      <c r="O111" s="308"/>
      <c r="P111" s="129"/>
      <c r="S111" s="9"/>
      <c r="T111" s="318"/>
      <c r="U111" s="318"/>
      <c r="V111" s="318"/>
      <c r="W111" s="318"/>
      <c r="X111" s="318">
        <f>SUM(X102:X110)</f>
        <v>26</v>
      </c>
      <c r="Y111" s="318">
        <f t="shared" ref="Y111:AJ111" si="34">SUM(Y102:Y110)</f>
        <v>4</v>
      </c>
      <c r="Z111" s="318">
        <f t="shared" si="34"/>
        <v>0</v>
      </c>
      <c r="AA111" s="318">
        <f t="shared" si="34"/>
        <v>0</v>
      </c>
      <c r="AB111" s="318">
        <f t="shared" si="34"/>
        <v>10</v>
      </c>
      <c r="AC111" s="318">
        <f t="shared" si="34"/>
        <v>0</v>
      </c>
      <c r="AD111" s="318">
        <f t="shared" si="34"/>
        <v>36</v>
      </c>
      <c r="AE111" s="318">
        <f t="shared" si="34"/>
        <v>4</v>
      </c>
      <c r="AF111" s="318">
        <f>SUM(AF102:AF110)</f>
        <v>40</v>
      </c>
      <c r="AG111" s="318">
        <f t="shared" si="34"/>
        <v>30</v>
      </c>
      <c r="AH111" s="318">
        <f t="shared" si="34"/>
        <v>0</v>
      </c>
      <c r="AI111" s="318">
        <f t="shared" si="34"/>
        <v>10</v>
      </c>
      <c r="AJ111" s="318">
        <f t="shared" si="34"/>
        <v>40</v>
      </c>
    </row>
    <row r="112" spans="1:57" x14ac:dyDescent="0.25">
      <c r="C112" s="2"/>
      <c r="D112" s="3"/>
      <c r="P112" s="129"/>
      <c r="S112" s="9"/>
      <c r="T112" s="9"/>
      <c r="U112" s="9"/>
      <c r="V112" s="9"/>
      <c r="W112" s="9"/>
      <c r="X112" s="9"/>
    </row>
    <row r="113" spans="1:57" x14ac:dyDescent="0.25">
      <c r="C113" s="1" t="s">
        <v>316</v>
      </c>
      <c r="D113" s="9"/>
      <c r="P113" s="129"/>
      <c r="S113" s="9"/>
      <c r="T113" s="9"/>
      <c r="U113" s="9"/>
      <c r="V113" s="9"/>
      <c r="W113" s="9"/>
      <c r="X113" s="9"/>
    </row>
    <row r="114" spans="1:57" x14ac:dyDescent="0.25">
      <c r="C114" s="1386" t="s">
        <v>0</v>
      </c>
      <c r="D114" s="1389" t="s">
        <v>74</v>
      </c>
      <c r="E114" s="1392" t="s">
        <v>1</v>
      </c>
      <c r="F114" s="1393" t="s">
        <v>2</v>
      </c>
      <c r="G114" s="1393"/>
      <c r="H114" s="1393"/>
      <c r="I114" s="1393"/>
      <c r="J114" s="1393"/>
      <c r="K114" s="1394"/>
      <c r="L114" s="1392" t="s">
        <v>3</v>
      </c>
      <c r="M114" s="1392" t="s">
        <v>4</v>
      </c>
      <c r="N114" s="1392" t="s">
        <v>5</v>
      </c>
      <c r="O114" s="394"/>
      <c r="S114" s="9"/>
      <c r="T114" s="9"/>
      <c r="U114" s="9"/>
      <c r="V114" s="9"/>
      <c r="W114" s="9"/>
      <c r="X114" s="9"/>
    </row>
    <row r="115" spans="1:57" x14ac:dyDescent="0.25">
      <c r="C115" s="1387"/>
      <c r="D115" s="1390"/>
      <c r="E115" s="1392"/>
      <c r="F115" s="1392" t="s">
        <v>6</v>
      </c>
      <c r="G115" s="1395" t="s">
        <v>7</v>
      </c>
      <c r="H115" s="1395"/>
      <c r="I115" s="1395"/>
      <c r="J115" s="1395"/>
      <c r="K115" s="1392" t="s">
        <v>25</v>
      </c>
      <c r="L115" s="1392"/>
      <c r="M115" s="1392"/>
      <c r="N115" s="1392"/>
      <c r="O115" s="394"/>
      <c r="S115" s="9"/>
      <c r="T115" s="9"/>
      <c r="U115" s="9"/>
      <c r="V115" s="9"/>
      <c r="W115" s="9"/>
      <c r="X115" s="9"/>
    </row>
    <row r="116" spans="1:57" x14ac:dyDescent="0.25">
      <c r="C116" s="1387"/>
      <c r="D116" s="1390"/>
      <c r="E116" s="1392"/>
      <c r="F116" s="1394"/>
      <c r="G116" s="1392" t="s">
        <v>9</v>
      </c>
      <c r="H116" s="1393" t="s">
        <v>10</v>
      </c>
      <c r="I116" s="1394"/>
      <c r="J116" s="1394"/>
      <c r="K116" s="1394"/>
      <c r="L116" s="1392"/>
      <c r="M116" s="1392"/>
      <c r="N116" s="1392"/>
      <c r="O116" s="394"/>
      <c r="S116" s="9"/>
      <c r="T116" s="9"/>
      <c r="U116" s="9"/>
      <c r="V116" s="9"/>
      <c r="W116" s="9"/>
      <c r="X116" s="9"/>
    </row>
    <row r="117" spans="1:57" x14ac:dyDescent="0.25">
      <c r="C117" s="1387"/>
      <c r="D117" s="1390"/>
      <c r="E117" s="1392"/>
      <c r="F117" s="1394"/>
      <c r="G117" s="1397"/>
      <c r="H117" s="1398" t="s">
        <v>26</v>
      </c>
      <c r="I117" s="1398" t="s">
        <v>27</v>
      </c>
      <c r="J117" s="1398" t="s">
        <v>28</v>
      </c>
      <c r="K117" s="1394"/>
      <c r="L117" s="1392"/>
      <c r="M117" s="1392"/>
      <c r="N117" s="1392"/>
      <c r="O117" s="394"/>
      <c r="S117" s="9"/>
      <c r="T117" s="1392" t="s">
        <v>11</v>
      </c>
      <c r="U117" s="1392" t="s">
        <v>12</v>
      </c>
      <c r="V117" s="1392" t="s">
        <v>13</v>
      </c>
      <c r="W117" s="1400" t="s">
        <v>9</v>
      </c>
      <c r="X117" s="1401" t="s">
        <v>323</v>
      </c>
      <c r="Y117" s="1400"/>
      <c r="Z117" s="1400"/>
      <c r="AA117" s="1400"/>
      <c r="AB117" s="1400"/>
      <c r="AC117" s="1400"/>
      <c r="AD117" s="1400"/>
      <c r="AE117" s="1400"/>
      <c r="AF117" s="1400"/>
      <c r="AG117" s="316" t="s">
        <v>321</v>
      </c>
      <c r="AH117" s="316"/>
      <c r="AI117" s="316"/>
      <c r="AJ117" s="316"/>
      <c r="AP117" s="9" t="s">
        <v>327</v>
      </c>
      <c r="AS117" s="1399" t="s">
        <v>301</v>
      </c>
      <c r="AT117" s="1399"/>
      <c r="AU117" s="1399" t="s">
        <v>302</v>
      </c>
      <c r="AV117" s="1399"/>
      <c r="AW117" s="1399" t="s">
        <v>303</v>
      </c>
      <c r="AX117" s="1399"/>
      <c r="AY117" s="1399" t="s">
        <v>322</v>
      </c>
      <c r="AZ117" s="1399"/>
      <c r="BA117" s="1399"/>
      <c r="BB117" s="309"/>
      <c r="BC117" s="309"/>
      <c r="BD117" s="309"/>
      <c r="BE117" s="309"/>
    </row>
    <row r="118" spans="1:57" x14ac:dyDescent="0.25">
      <c r="C118" s="1387"/>
      <c r="D118" s="1390"/>
      <c r="E118" s="1392"/>
      <c r="F118" s="1394"/>
      <c r="G118" s="1397"/>
      <c r="H118" s="1398"/>
      <c r="I118" s="1398"/>
      <c r="J118" s="1398"/>
      <c r="K118" s="1394"/>
      <c r="L118" s="1392"/>
      <c r="M118" s="1392"/>
      <c r="N118" s="1392"/>
      <c r="O118" s="394"/>
      <c r="S118" s="9"/>
      <c r="T118" s="1392"/>
      <c r="U118" s="1392"/>
      <c r="V118" s="1392"/>
      <c r="W118" s="1400"/>
      <c r="X118" s="1400"/>
      <c r="Y118" s="1400"/>
      <c r="Z118" s="1400"/>
      <c r="AA118" s="1400"/>
      <c r="AB118" s="1400"/>
      <c r="AC118" s="1400"/>
      <c r="AD118" s="1400"/>
      <c r="AE118" s="1400"/>
      <c r="AF118" s="1400"/>
      <c r="AG118" s="26"/>
      <c r="AH118" s="26"/>
      <c r="AI118" s="26"/>
      <c r="AJ118" s="26"/>
      <c r="AM118" s="320"/>
      <c r="AN118" s="8"/>
      <c r="AO118" s="47" t="s">
        <v>47</v>
      </c>
      <c r="AP118" s="133" t="s">
        <v>219</v>
      </c>
      <c r="AQ118" s="133" t="s">
        <v>218</v>
      </c>
      <c r="AR118" s="26" t="s">
        <v>304</v>
      </c>
      <c r="AS118" s="301" t="s">
        <v>305</v>
      </c>
      <c r="AT118" s="301" t="s">
        <v>113</v>
      </c>
      <c r="AU118" s="301" t="s">
        <v>305</v>
      </c>
      <c r="AV118" s="301" t="s">
        <v>113</v>
      </c>
      <c r="AW118" s="301" t="s">
        <v>305</v>
      </c>
      <c r="AX118" s="301" t="s">
        <v>113</v>
      </c>
      <c r="AY118" s="58" t="s">
        <v>305</v>
      </c>
      <c r="AZ118" s="58" t="s">
        <v>113</v>
      </c>
      <c r="BA118" s="58" t="s">
        <v>304</v>
      </c>
      <c r="BB118" s="26" t="s">
        <v>301</v>
      </c>
      <c r="BC118" s="26" t="s">
        <v>302</v>
      </c>
      <c r="BD118" s="26" t="s">
        <v>303</v>
      </c>
      <c r="BE118" s="26" t="s">
        <v>304</v>
      </c>
    </row>
    <row r="119" spans="1:57" x14ac:dyDescent="0.25">
      <c r="C119" s="1387"/>
      <c r="D119" s="1390"/>
      <c r="E119" s="1392"/>
      <c r="F119" s="1394"/>
      <c r="G119" s="1397"/>
      <c r="H119" s="1398"/>
      <c r="I119" s="1398"/>
      <c r="J119" s="1398"/>
      <c r="K119" s="1394"/>
      <c r="L119" s="1392"/>
      <c r="M119" s="1392"/>
      <c r="N119" s="1392"/>
      <c r="O119" s="394"/>
      <c r="S119" s="9"/>
      <c r="T119" s="1392"/>
      <c r="U119" s="1392"/>
      <c r="V119" s="1392"/>
      <c r="W119" s="1400"/>
      <c r="X119" s="1400" t="s">
        <v>301</v>
      </c>
      <c r="Y119" s="1400"/>
      <c r="Z119" s="1400" t="s">
        <v>302</v>
      </c>
      <c r="AA119" s="1400"/>
      <c r="AB119" s="1400" t="s">
        <v>303</v>
      </c>
      <c r="AC119" s="1400"/>
      <c r="AD119" s="1400" t="s">
        <v>322</v>
      </c>
      <c r="AE119" s="1400"/>
      <c r="AF119" s="1400"/>
      <c r="AG119" s="26"/>
      <c r="AH119" s="26"/>
      <c r="AI119" s="26"/>
      <c r="AJ119" s="26"/>
      <c r="AM119" s="320" t="s">
        <v>16</v>
      </c>
      <c r="AN119" s="8" t="s">
        <v>14</v>
      </c>
      <c r="AO119" s="47" t="s">
        <v>41</v>
      </c>
      <c r="AP119" s="26">
        <f>SUMIFS(D$121:D$128,$A$121:$A$128,$AM119,$B$121:$B$128,$AN119)</f>
        <v>0</v>
      </c>
      <c r="AQ119" s="26">
        <f>SUMIFS(E$121:E$128,$A$121:$A$128,$AM119,$B$121:$B$128,$AN119)</f>
        <v>0</v>
      </c>
      <c r="AR119" s="26">
        <f>SUM(AP119:AQ119)</f>
        <v>0</v>
      </c>
      <c r="AS119" s="26">
        <f t="shared" ref="AS119:AX120" si="35">SUMIFS(X$121:X$128,$A$121:$A$128,$AM119,$B$121:$B$128,$AN119)</f>
        <v>0</v>
      </c>
      <c r="AT119" s="26">
        <f t="shared" si="35"/>
        <v>0</v>
      </c>
      <c r="AU119" s="26">
        <f t="shared" si="35"/>
        <v>0</v>
      </c>
      <c r="AV119" s="26">
        <f t="shared" si="35"/>
        <v>0</v>
      </c>
      <c r="AW119" s="26">
        <f t="shared" si="35"/>
        <v>0</v>
      </c>
      <c r="AX119" s="26">
        <f t="shared" si="35"/>
        <v>0</v>
      </c>
      <c r="AY119" s="26">
        <f>AS119+AU119+AW119</f>
        <v>0</v>
      </c>
      <c r="AZ119" s="26">
        <f>AT119+AV119+AX119</f>
        <v>0</v>
      </c>
      <c r="BA119" s="26">
        <f>SUM(AY119:AZ119)</f>
        <v>0</v>
      </c>
      <c r="BB119" s="26">
        <f>AS119+AT119</f>
        <v>0</v>
      </c>
      <c r="BC119" s="26">
        <f>AU119+AV119</f>
        <v>0</v>
      </c>
      <c r="BD119" s="26">
        <f>AW119+AX119</f>
        <v>0</v>
      </c>
      <c r="BE119" s="26">
        <f>SUM(BB119:BD119)</f>
        <v>0</v>
      </c>
    </row>
    <row r="120" spans="1:57" ht="15" customHeight="1" x14ac:dyDescent="0.25">
      <c r="C120" s="1388"/>
      <c r="D120" s="1391"/>
      <c r="E120" s="1392"/>
      <c r="F120" s="1394"/>
      <c r="G120" s="1397"/>
      <c r="H120" s="1398"/>
      <c r="I120" s="1398"/>
      <c r="J120" s="1398"/>
      <c r="K120" s="1394"/>
      <c r="L120" s="1392"/>
      <c r="M120" s="1392"/>
      <c r="N120" s="1392"/>
      <c r="O120" s="394"/>
      <c r="S120" s="9"/>
      <c r="T120" s="1392"/>
      <c r="U120" s="1392"/>
      <c r="V120" s="1392"/>
      <c r="W120" s="133"/>
      <c r="X120" s="133" t="s">
        <v>305</v>
      </c>
      <c r="Y120" s="133" t="s">
        <v>113</v>
      </c>
      <c r="Z120" s="133" t="s">
        <v>305</v>
      </c>
      <c r="AA120" s="133" t="s">
        <v>113</v>
      </c>
      <c r="AB120" s="133" t="s">
        <v>305</v>
      </c>
      <c r="AC120" s="133" t="s">
        <v>113</v>
      </c>
      <c r="AD120" s="133" t="s">
        <v>305</v>
      </c>
      <c r="AE120" s="133" t="s">
        <v>113</v>
      </c>
      <c r="AF120" s="133" t="s">
        <v>304</v>
      </c>
      <c r="AG120" s="26" t="s">
        <v>301</v>
      </c>
      <c r="AH120" s="26" t="s">
        <v>302</v>
      </c>
      <c r="AI120" s="26" t="s">
        <v>303</v>
      </c>
      <c r="AJ120" s="26" t="s">
        <v>304</v>
      </c>
      <c r="AM120" s="320" t="s">
        <v>16</v>
      </c>
      <c r="AN120" s="8" t="s">
        <v>31</v>
      </c>
      <c r="AO120" s="47" t="s">
        <v>42</v>
      </c>
      <c r="AP120" s="26">
        <f>SUMIFS(D$121:D$128,$A$121:$A$128,$AM120,$B$121:$B$128,$AN120)</f>
        <v>0</v>
      </c>
      <c r="AQ120" s="26">
        <f>SUMIFS(E$121:E$128,$A$121:$A$128,$AM120,$B$121:$B$128,$AN120)</f>
        <v>2</v>
      </c>
      <c r="AR120" s="26">
        <f>SUM(AP120:AQ120)</f>
        <v>2</v>
      </c>
      <c r="AS120" s="26">
        <f t="shared" si="35"/>
        <v>0</v>
      </c>
      <c r="AT120" s="26">
        <f t="shared" si="35"/>
        <v>0</v>
      </c>
      <c r="AU120" s="26">
        <f t="shared" si="35"/>
        <v>0</v>
      </c>
      <c r="AV120" s="26">
        <f t="shared" si="35"/>
        <v>0</v>
      </c>
      <c r="AW120" s="26">
        <f t="shared" si="35"/>
        <v>4</v>
      </c>
      <c r="AX120" s="26">
        <f t="shared" si="35"/>
        <v>0</v>
      </c>
      <c r="AY120" s="26">
        <f>AS120+AU120+AW120</f>
        <v>4</v>
      </c>
      <c r="AZ120" s="26">
        <f>AT120+AV120+AX120</f>
        <v>0</v>
      </c>
      <c r="BA120" s="26">
        <f>SUM(AY120:AZ120)</f>
        <v>4</v>
      </c>
      <c r="BB120" s="26">
        <f>AS120+AT120</f>
        <v>0</v>
      </c>
      <c r="BC120" s="26">
        <f>AU120+AV120</f>
        <v>0</v>
      </c>
      <c r="BD120" s="26">
        <f>AW120+AX120</f>
        <v>4</v>
      </c>
      <c r="BE120" s="26">
        <f>SUM(BB120:BD120)</f>
        <v>4</v>
      </c>
    </row>
    <row r="121" spans="1:57" s="383" customFormat="1" x14ac:dyDescent="0.25">
      <c r="A121" s="46" t="s">
        <v>16</v>
      </c>
      <c r="B121" s="46" t="s">
        <v>31</v>
      </c>
      <c r="C121" s="47" t="s">
        <v>326</v>
      </c>
      <c r="D121" s="47"/>
      <c r="E121" s="7">
        <v>2</v>
      </c>
      <c r="F121" s="8">
        <f>E121*30</f>
        <v>60</v>
      </c>
      <c r="G121" s="8">
        <f>H121+I121+J121</f>
        <v>39</v>
      </c>
      <c r="H121" s="8"/>
      <c r="I121" s="8"/>
      <c r="J121" s="8">
        <v>39</v>
      </c>
      <c r="K121" s="8">
        <f>F121-G121</f>
        <v>21</v>
      </c>
      <c r="L121" s="7">
        <f>G121/13</f>
        <v>3</v>
      </c>
      <c r="M121" s="8" t="s">
        <v>29</v>
      </c>
      <c r="N121" s="7">
        <f>G121/F121*100</f>
        <v>65</v>
      </c>
      <c r="O121" s="372"/>
      <c r="P121" s="9" t="s">
        <v>73</v>
      </c>
      <c r="Q121" s="129" t="s">
        <v>65</v>
      </c>
      <c r="R121" s="129" t="e">
        <f>#REF!</f>
        <v>#REF!</v>
      </c>
      <c r="S121" s="9"/>
      <c r="T121" s="133"/>
      <c r="U121" s="133"/>
      <c r="V121" s="133" t="s">
        <v>306</v>
      </c>
      <c r="W121" s="133" t="s">
        <v>306</v>
      </c>
      <c r="X121" s="133"/>
      <c r="Y121" s="133"/>
      <c r="Z121" s="133"/>
      <c r="AA121" s="133"/>
      <c r="AB121" s="133">
        <v>4</v>
      </c>
      <c r="AC121" s="133"/>
      <c r="AD121" s="26">
        <f>X121+Z121+AB121</f>
        <v>4</v>
      </c>
      <c r="AE121" s="26">
        <f>Y121+AA121+AC121</f>
        <v>0</v>
      </c>
      <c r="AF121" s="26">
        <f>SUM(AD121:AE121)</f>
        <v>4</v>
      </c>
      <c r="AG121" s="26">
        <f>X121+Y121</f>
        <v>0</v>
      </c>
      <c r="AH121" s="26">
        <f>Z121+AA121</f>
        <v>0</v>
      </c>
      <c r="AI121" s="26">
        <f>AB121+AC121</f>
        <v>4</v>
      </c>
      <c r="AJ121" s="26">
        <f>SUM(AG121:AI121)</f>
        <v>4</v>
      </c>
      <c r="AK121" s="9"/>
      <c r="AL121" s="9"/>
      <c r="AM121" s="385"/>
      <c r="AN121" s="381"/>
      <c r="AO121" s="199" t="s">
        <v>48</v>
      </c>
      <c r="AP121" s="382"/>
      <c r="AQ121" s="382"/>
      <c r="AR121" s="382"/>
      <c r="AS121" s="382"/>
      <c r="AT121" s="382"/>
      <c r="AU121" s="382"/>
      <c r="AV121" s="382"/>
      <c r="AW121" s="382"/>
      <c r="AX121" s="382"/>
      <c r="AY121" s="382"/>
      <c r="AZ121" s="382"/>
      <c r="BA121" s="382"/>
      <c r="BB121" s="382"/>
      <c r="BC121" s="382"/>
      <c r="BD121" s="382"/>
      <c r="BE121" s="382"/>
    </row>
    <row r="122" spans="1:57" s="333" customFormat="1" x14ac:dyDescent="0.25">
      <c r="A122" s="46" t="s">
        <v>13</v>
      </c>
      <c r="B122" s="46" t="s">
        <v>14</v>
      </c>
      <c r="C122" s="36" t="s">
        <v>45</v>
      </c>
      <c r="D122" s="373"/>
      <c r="E122" s="303">
        <v>3</v>
      </c>
      <c r="F122" s="8">
        <f>E122*30</f>
        <v>90</v>
      </c>
      <c r="G122" s="8">
        <f>H122+I122+J122</f>
        <v>0</v>
      </c>
      <c r="H122" s="8"/>
      <c r="I122" s="8"/>
      <c r="J122" s="8"/>
      <c r="K122" s="8">
        <f>F122-G122</f>
        <v>90</v>
      </c>
      <c r="L122" s="7">
        <f>G122/13</f>
        <v>0</v>
      </c>
      <c r="M122" s="8" t="s">
        <v>29</v>
      </c>
      <c r="N122" s="7">
        <f>G122/F122*100</f>
        <v>0</v>
      </c>
      <c r="O122" s="372"/>
      <c r="P122" s="9"/>
      <c r="Q122" s="129"/>
      <c r="R122" s="129"/>
      <c r="S122" s="129"/>
      <c r="T122" s="133"/>
      <c r="U122" s="133"/>
      <c r="V122" s="133"/>
      <c r="W122" s="133"/>
      <c r="X122" s="133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9"/>
      <c r="AL122" s="9"/>
    </row>
    <row r="123" spans="1:57" s="386" customFormat="1" ht="53.25" customHeight="1" x14ac:dyDescent="0.25">
      <c r="A123" s="46" t="s">
        <v>13</v>
      </c>
      <c r="B123" s="46" t="s">
        <v>14</v>
      </c>
      <c r="C123" s="47" t="s">
        <v>373</v>
      </c>
      <c r="D123" s="26"/>
      <c r="E123" s="7">
        <v>3</v>
      </c>
      <c r="F123" s="22"/>
      <c r="G123" s="22"/>
      <c r="H123" s="8"/>
      <c r="I123" s="22"/>
      <c r="J123" s="22"/>
      <c r="K123" s="22"/>
      <c r="L123" s="21"/>
      <c r="M123" s="22" t="s">
        <v>18</v>
      </c>
      <c r="N123" s="21"/>
      <c r="O123" s="372"/>
      <c r="P123" s="9"/>
      <c r="Q123" s="129"/>
      <c r="R123" s="129"/>
      <c r="S123" s="9"/>
      <c r="T123" s="337" t="s">
        <v>313</v>
      </c>
      <c r="U123" s="337"/>
      <c r="V123" s="337" t="s">
        <v>314</v>
      </c>
      <c r="W123" s="337" t="s">
        <v>307</v>
      </c>
      <c r="X123" s="26">
        <v>6</v>
      </c>
      <c r="Y123" s="26"/>
      <c r="Z123" s="26"/>
      <c r="AA123" s="26"/>
      <c r="AB123" s="26">
        <v>2</v>
      </c>
      <c r="AC123" s="26"/>
      <c r="AD123" s="26">
        <f t="shared" ref="AD123:AE126" si="36">X123+Z123+AB123</f>
        <v>8</v>
      </c>
      <c r="AE123" s="26">
        <f t="shared" si="36"/>
        <v>0</v>
      </c>
      <c r="AF123" s="26">
        <f>SUM(AD123:AE123)</f>
        <v>8</v>
      </c>
      <c r="AG123" s="26">
        <f>X123+Y123</f>
        <v>6</v>
      </c>
      <c r="AH123" s="26">
        <f>Z123+AA123</f>
        <v>0</v>
      </c>
      <c r="AI123" s="26">
        <f>AB123+AC123</f>
        <v>2</v>
      </c>
      <c r="AJ123" s="26">
        <f>SUM(AG123:AI123)</f>
        <v>8</v>
      </c>
      <c r="AK123" s="9"/>
      <c r="AL123" s="9"/>
      <c r="AM123" s="438"/>
      <c r="AN123" s="439"/>
      <c r="AO123" s="440"/>
      <c r="AP123" s="436"/>
      <c r="AQ123" s="436"/>
      <c r="AR123" s="436"/>
      <c r="AS123" s="436"/>
      <c r="AT123" s="436"/>
      <c r="AU123" s="436"/>
      <c r="AV123" s="436"/>
      <c r="AW123" s="436"/>
      <c r="AX123" s="436"/>
      <c r="AY123" s="436"/>
      <c r="AZ123" s="436"/>
      <c r="BA123" s="436"/>
      <c r="BB123" s="436"/>
      <c r="BC123" s="436"/>
      <c r="BD123" s="436"/>
      <c r="BE123" s="436"/>
    </row>
    <row r="124" spans="1:57" s="386" customFormat="1" x14ac:dyDescent="0.25">
      <c r="A124" s="46" t="s">
        <v>13</v>
      </c>
      <c r="B124" s="46" t="s">
        <v>14</v>
      </c>
      <c r="C124" s="47" t="s">
        <v>376</v>
      </c>
      <c r="D124" s="26"/>
      <c r="E124" s="7">
        <v>1</v>
      </c>
      <c r="F124" s="8"/>
      <c r="G124" s="8"/>
      <c r="H124" s="8"/>
      <c r="I124" s="8"/>
      <c r="J124" s="8"/>
      <c r="K124" s="8"/>
      <c r="L124" s="7"/>
      <c r="M124" s="8" t="s">
        <v>29</v>
      </c>
      <c r="N124" s="7"/>
      <c r="O124" s="372"/>
      <c r="P124" s="9"/>
      <c r="Q124" s="35"/>
      <c r="R124" s="35"/>
      <c r="S124" s="35"/>
      <c r="T124" s="26"/>
      <c r="U124" s="26"/>
      <c r="V124" s="26" t="s">
        <v>306</v>
      </c>
      <c r="W124" s="26" t="s">
        <v>306</v>
      </c>
      <c r="X124" s="26"/>
      <c r="Y124" s="26"/>
      <c r="Z124" s="26"/>
      <c r="AA124" s="26"/>
      <c r="AB124" s="26">
        <v>4</v>
      </c>
      <c r="AC124" s="26"/>
      <c r="AD124" s="26">
        <f t="shared" si="36"/>
        <v>4</v>
      </c>
      <c r="AE124" s="26">
        <f t="shared" si="36"/>
        <v>0</v>
      </c>
      <c r="AF124" s="26">
        <f>SUM(AD124:AE124)</f>
        <v>4</v>
      </c>
      <c r="AG124" s="26">
        <f>X124+Y124</f>
        <v>0</v>
      </c>
      <c r="AH124" s="26">
        <f>Z124+AA124</f>
        <v>0</v>
      </c>
      <c r="AI124" s="26">
        <f>AB124+AC124</f>
        <v>4</v>
      </c>
      <c r="AJ124" s="26">
        <f>SUM(AG124:AI124)</f>
        <v>4</v>
      </c>
      <c r="AK124" s="9"/>
      <c r="AL124" s="9"/>
      <c r="AN124" s="436"/>
      <c r="AO124" s="436"/>
      <c r="AP124" s="436"/>
      <c r="AQ124" s="436"/>
      <c r="AR124" s="436"/>
      <c r="AS124" s="436"/>
      <c r="AT124" s="436"/>
      <c r="AU124" s="436"/>
      <c r="AV124" s="436"/>
      <c r="AW124" s="436"/>
      <c r="AX124" s="436"/>
      <c r="AY124" s="436"/>
      <c r="AZ124" s="436"/>
      <c r="BA124" s="436"/>
      <c r="BB124" s="436"/>
      <c r="BC124" s="436"/>
      <c r="BD124" s="436"/>
      <c r="BE124" s="436"/>
    </row>
    <row r="125" spans="1:57" s="386" customFormat="1" ht="39" x14ac:dyDescent="0.25">
      <c r="A125" s="46" t="s">
        <v>13</v>
      </c>
      <c r="B125" s="46" t="s">
        <v>31</v>
      </c>
      <c r="C125" s="47" t="s">
        <v>430</v>
      </c>
      <c r="D125" s="26"/>
      <c r="E125" s="7">
        <v>3</v>
      </c>
      <c r="F125" s="8"/>
      <c r="G125" s="8"/>
      <c r="H125" s="8"/>
      <c r="I125" s="8"/>
      <c r="J125" s="8"/>
      <c r="K125" s="8"/>
      <c r="L125" s="7"/>
      <c r="M125" s="8"/>
      <c r="N125" s="7"/>
      <c r="O125" s="372"/>
      <c r="P125" s="9"/>
      <c r="Q125" s="129"/>
      <c r="R125" s="129"/>
      <c r="S125" s="9"/>
      <c r="T125" s="337" t="s">
        <v>307</v>
      </c>
      <c r="U125" s="337" t="s">
        <v>306</v>
      </c>
      <c r="V125" s="26"/>
      <c r="W125" s="337" t="s">
        <v>308</v>
      </c>
      <c r="X125" s="26">
        <v>8</v>
      </c>
      <c r="Y125" s="26"/>
      <c r="Z125" s="26">
        <v>4</v>
      </c>
      <c r="AA125" s="26"/>
      <c r="AB125" s="26"/>
      <c r="AC125" s="26"/>
      <c r="AD125" s="26">
        <f t="shared" si="36"/>
        <v>12</v>
      </c>
      <c r="AE125" s="26">
        <f t="shared" si="36"/>
        <v>0</v>
      </c>
      <c r="AF125" s="26">
        <f>SUM(AD125:AE125)</f>
        <v>12</v>
      </c>
      <c r="AG125" s="26">
        <f>X125+Y125</f>
        <v>8</v>
      </c>
      <c r="AH125" s="26">
        <f>Z125+AA125</f>
        <v>4</v>
      </c>
      <c r="AI125" s="26">
        <f>AB125+AC125</f>
        <v>0</v>
      </c>
      <c r="AJ125" s="26">
        <f>SUM(AG125:AI125)</f>
        <v>12</v>
      </c>
      <c r="AK125" s="9"/>
      <c r="AL125" s="9"/>
    </row>
    <row r="126" spans="1:57" s="44" customFormat="1" ht="26.25" x14ac:dyDescent="0.25">
      <c r="A126" s="46" t="s">
        <v>13</v>
      </c>
      <c r="B126" s="46" t="s">
        <v>31</v>
      </c>
      <c r="C126" s="47" t="s">
        <v>431</v>
      </c>
      <c r="D126" s="26"/>
      <c r="E126" s="7">
        <v>3</v>
      </c>
      <c r="F126" s="8"/>
      <c r="G126" s="8"/>
      <c r="H126" s="8"/>
      <c r="I126" s="8"/>
      <c r="J126" s="8"/>
      <c r="K126" s="8"/>
      <c r="L126" s="7"/>
      <c r="M126" s="8"/>
      <c r="N126" s="7"/>
      <c r="O126" s="372"/>
      <c r="P126" s="9"/>
      <c r="Q126" s="129"/>
      <c r="R126" s="129"/>
      <c r="S126" s="9"/>
      <c r="T126" s="337" t="s">
        <v>313</v>
      </c>
      <c r="U126" s="337"/>
      <c r="V126" s="337" t="s">
        <v>314</v>
      </c>
      <c r="W126" s="337" t="s">
        <v>307</v>
      </c>
      <c r="X126" s="26">
        <v>6</v>
      </c>
      <c r="Y126" s="26"/>
      <c r="Z126" s="26"/>
      <c r="AA126" s="26"/>
      <c r="AB126" s="26">
        <v>2</v>
      </c>
      <c r="AC126" s="26"/>
      <c r="AD126" s="26">
        <f t="shared" si="36"/>
        <v>8</v>
      </c>
      <c r="AE126" s="26">
        <f t="shared" si="36"/>
        <v>0</v>
      </c>
      <c r="AF126" s="26">
        <f>SUM(AD126:AE126)</f>
        <v>8</v>
      </c>
      <c r="AG126" s="26">
        <f>X126+Y126</f>
        <v>6</v>
      </c>
      <c r="AH126" s="26">
        <f>Z126+AA126</f>
        <v>0</v>
      </c>
      <c r="AI126" s="26">
        <f>AB126+AC126</f>
        <v>2</v>
      </c>
      <c r="AJ126" s="26">
        <f>SUM(AG126:AI126)</f>
        <v>8</v>
      </c>
      <c r="AK126" s="9"/>
      <c r="AL126" s="9"/>
    </row>
    <row r="127" spans="1:57" s="333" customFormat="1" x14ac:dyDescent="0.25">
      <c r="A127" s="46" t="s">
        <v>13</v>
      </c>
      <c r="B127" s="46" t="s">
        <v>14</v>
      </c>
      <c r="C127" s="47" t="s">
        <v>43</v>
      </c>
      <c r="D127" s="47"/>
      <c r="E127" s="7">
        <v>12</v>
      </c>
      <c r="F127" s="8">
        <f>E127*30</f>
        <v>360</v>
      </c>
      <c r="G127" s="8">
        <f>H127+I127+J127</f>
        <v>0</v>
      </c>
      <c r="H127" s="8"/>
      <c r="I127" s="8"/>
      <c r="J127" s="8"/>
      <c r="K127" s="8">
        <f>F127-G127</f>
        <v>360</v>
      </c>
      <c r="L127" s="7">
        <f>G127/13</f>
        <v>0</v>
      </c>
      <c r="M127" s="8"/>
      <c r="N127" s="7">
        <f>G127/F127*100</f>
        <v>0</v>
      </c>
      <c r="O127" s="372"/>
      <c r="P127" s="9" t="s">
        <v>78</v>
      </c>
      <c r="Q127" s="129"/>
      <c r="R127" s="129" t="e">
        <f>#REF!</f>
        <v>#REF!</v>
      </c>
      <c r="S127" s="9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9"/>
      <c r="AL127" s="9"/>
    </row>
    <row r="128" spans="1:57" s="333" customFormat="1" ht="15.75" thickBot="1" x14ac:dyDescent="0.3">
      <c r="A128" s="46" t="s">
        <v>13</v>
      </c>
      <c r="B128" s="46" t="s">
        <v>14</v>
      </c>
      <c r="C128" s="47" t="s">
        <v>40</v>
      </c>
      <c r="D128" s="16"/>
      <c r="E128" s="21">
        <v>3</v>
      </c>
      <c r="F128" s="22">
        <f>E128*30</f>
        <v>90</v>
      </c>
      <c r="G128" s="22">
        <f>H128+I128+J128</f>
        <v>0</v>
      </c>
      <c r="H128" s="22"/>
      <c r="I128" s="22"/>
      <c r="J128" s="22"/>
      <c r="K128" s="22">
        <f>F128-G128</f>
        <v>90</v>
      </c>
      <c r="L128" s="21">
        <f>G128/13</f>
        <v>0</v>
      </c>
      <c r="M128" s="22"/>
      <c r="N128" s="21">
        <f>G128/F128*100</f>
        <v>0</v>
      </c>
      <c r="O128" s="372"/>
      <c r="P128" s="9" t="s">
        <v>78</v>
      </c>
      <c r="Q128" s="129"/>
      <c r="R128" s="129" t="e">
        <f>#REF!</f>
        <v>#REF!</v>
      </c>
      <c r="S128" s="9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9"/>
      <c r="AL128" s="9"/>
    </row>
    <row r="129" spans="1:57" ht="15.75" thickBot="1" x14ac:dyDescent="0.3">
      <c r="A129" s="23"/>
      <c r="B129" s="24"/>
      <c r="C129" s="47" t="s">
        <v>22</v>
      </c>
      <c r="D129" s="49">
        <f>SUM(D121:D128)</f>
        <v>0</v>
      </c>
      <c r="E129" s="48">
        <f>SUM(E121:E128)</f>
        <v>30</v>
      </c>
      <c r="F129" s="32"/>
      <c r="G129" s="32"/>
      <c r="H129" s="32"/>
      <c r="I129" s="32"/>
      <c r="J129" s="32"/>
      <c r="K129" s="32"/>
      <c r="L129" s="32"/>
      <c r="M129" s="32"/>
      <c r="N129" s="25"/>
      <c r="O129" s="308"/>
      <c r="T129" s="132"/>
      <c r="U129" s="132"/>
      <c r="V129" s="132"/>
      <c r="W129" s="132"/>
      <c r="X129" s="132">
        <f>SUM(X121:X128)</f>
        <v>20</v>
      </c>
      <c r="Y129" s="132">
        <f t="shared" ref="Y129:AJ129" si="37">SUM(Y121:Y128)</f>
        <v>0</v>
      </c>
      <c r="Z129" s="132">
        <f t="shared" si="37"/>
        <v>4</v>
      </c>
      <c r="AA129" s="132">
        <f t="shared" si="37"/>
        <v>0</v>
      </c>
      <c r="AB129" s="132">
        <f t="shared" si="37"/>
        <v>12</v>
      </c>
      <c r="AC129" s="132">
        <f t="shared" si="37"/>
        <v>0</v>
      </c>
      <c r="AD129" s="132">
        <f t="shared" si="37"/>
        <v>36</v>
      </c>
      <c r="AE129" s="132">
        <f t="shared" si="37"/>
        <v>0</v>
      </c>
      <c r="AF129" s="132">
        <f t="shared" si="37"/>
        <v>36</v>
      </c>
      <c r="AG129" s="132">
        <f t="shared" si="37"/>
        <v>20</v>
      </c>
      <c r="AH129" s="132">
        <f t="shared" si="37"/>
        <v>4</v>
      </c>
      <c r="AI129" s="132">
        <f t="shared" si="37"/>
        <v>12</v>
      </c>
      <c r="AJ129" s="132">
        <f t="shared" si="37"/>
        <v>36</v>
      </c>
      <c r="AN129" s="9" t="s">
        <v>328</v>
      </c>
    </row>
    <row r="130" spans="1:57" x14ac:dyDescent="0.25">
      <c r="C130" s="1" t="s">
        <v>22</v>
      </c>
      <c r="D130" s="331">
        <f>D24+D47+D111+D129+D91+D68</f>
        <v>60</v>
      </c>
      <c r="E130" s="331">
        <f>E24+E47+E111+E129+E91+E68</f>
        <v>180</v>
      </c>
      <c r="R130" s="376" t="e">
        <f>SUM(R10:R129)</f>
        <v>#REF!</v>
      </c>
      <c r="AP130" s="9" t="s">
        <v>327</v>
      </c>
      <c r="AS130" s="1399" t="s">
        <v>301</v>
      </c>
      <c r="AT130" s="1399"/>
      <c r="AU130" s="1399" t="s">
        <v>302</v>
      </c>
      <c r="AV130" s="1399"/>
      <c r="AW130" s="1399" t="s">
        <v>303</v>
      </c>
      <c r="AX130" s="1399"/>
      <c r="AY130" s="1399" t="s">
        <v>322</v>
      </c>
      <c r="AZ130" s="1399"/>
      <c r="BA130" s="1399"/>
      <c r="BB130" s="309"/>
      <c r="BC130" s="309"/>
      <c r="BD130" s="309"/>
      <c r="BE130" s="309"/>
    </row>
    <row r="131" spans="1:57" x14ac:dyDescent="0.25">
      <c r="AM131" s="320"/>
      <c r="AN131" s="8"/>
      <c r="AO131" s="47" t="s">
        <v>47</v>
      </c>
      <c r="AP131" s="133" t="s">
        <v>219</v>
      </c>
      <c r="AQ131" s="133" t="s">
        <v>218</v>
      </c>
      <c r="AR131" s="26" t="s">
        <v>304</v>
      </c>
      <c r="AS131" s="301" t="s">
        <v>305</v>
      </c>
      <c r="AT131" s="301" t="s">
        <v>113</v>
      </c>
      <c r="AU131" s="301" t="s">
        <v>305</v>
      </c>
      <c r="AV131" s="301" t="s">
        <v>113</v>
      </c>
      <c r="AW131" s="301" t="s">
        <v>305</v>
      </c>
      <c r="AX131" s="301" t="s">
        <v>113</v>
      </c>
      <c r="AY131" s="58" t="s">
        <v>305</v>
      </c>
      <c r="AZ131" s="58" t="s">
        <v>113</v>
      </c>
      <c r="BA131" s="58" t="s">
        <v>304</v>
      </c>
      <c r="BB131" s="26" t="s">
        <v>301</v>
      </c>
      <c r="BC131" s="26" t="s">
        <v>302</v>
      </c>
      <c r="BD131" s="26" t="s">
        <v>303</v>
      </c>
      <c r="BE131" s="26" t="s">
        <v>304</v>
      </c>
    </row>
    <row r="132" spans="1:57" x14ac:dyDescent="0.25">
      <c r="C132" s="1" t="s">
        <v>318</v>
      </c>
      <c r="D132" s="1">
        <f>D14+D66+D39+D64+D12+D10+D44</f>
        <v>32.5</v>
      </c>
      <c r="AM132" s="320" t="s">
        <v>16</v>
      </c>
      <c r="AN132" s="8" t="s">
        <v>14</v>
      </c>
      <c r="AO132" s="47" t="s">
        <v>41</v>
      </c>
      <c r="AP132" s="26">
        <f>AP10+AP33+AP54+AP78+AP99+AP119</f>
        <v>37</v>
      </c>
      <c r="AQ132" s="26">
        <f t="shared" ref="AQ132:BE132" si="38">AQ10+AQ33+AQ54+AQ78+AQ99+AQ119</f>
        <v>16</v>
      </c>
      <c r="AR132" s="26">
        <f t="shared" si="38"/>
        <v>53</v>
      </c>
      <c r="AS132" s="26">
        <f t="shared" si="38"/>
        <v>30</v>
      </c>
      <c r="AT132" s="26">
        <f t="shared" si="38"/>
        <v>10</v>
      </c>
      <c r="AU132" s="26">
        <f t="shared" si="38"/>
        <v>4</v>
      </c>
      <c r="AV132" s="26">
        <f t="shared" si="38"/>
        <v>4</v>
      </c>
      <c r="AW132" s="26">
        <f t="shared" si="38"/>
        <v>0</v>
      </c>
      <c r="AX132" s="26">
        <f t="shared" si="38"/>
        <v>10</v>
      </c>
      <c r="AY132" s="26">
        <f t="shared" si="38"/>
        <v>34</v>
      </c>
      <c r="AZ132" s="26">
        <f t="shared" si="38"/>
        <v>24</v>
      </c>
      <c r="BA132" s="26">
        <f t="shared" si="38"/>
        <v>58</v>
      </c>
      <c r="BB132" s="26">
        <f t="shared" si="38"/>
        <v>40</v>
      </c>
      <c r="BC132" s="26">
        <f t="shared" si="38"/>
        <v>8</v>
      </c>
      <c r="BD132" s="26">
        <f t="shared" si="38"/>
        <v>10</v>
      </c>
      <c r="BE132" s="26">
        <f t="shared" si="38"/>
        <v>58</v>
      </c>
    </row>
    <row r="133" spans="1:57" x14ac:dyDescent="0.25">
      <c r="C133" s="1" t="s">
        <v>319</v>
      </c>
      <c r="D133" s="1">
        <f>60-D132</f>
        <v>27.5</v>
      </c>
      <c r="AM133" s="320" t="s">
        <v>16</v>
      </c>
      <c r="AN133" s="8" t="s">
        <v>31</v>
      </c>
      <c r="AO133" s="47" t="s">
        <v>42</v>
      </c>
      <c r="AP133" s="26">
        <f t="shared" ref="AP133:BE133" si="39">AP11+AP34+AP55+AP63+AP100+AP120</f>
        <v>4</v>
      </c>
      <c r="AQ133" s="26">
        <f t="shared" si="39"/>
        <v>13</v>
      </c>
      <c r="AR133" s="26">
        <f t="shared" si="39"/>
        <v>17</v>
      </c>
      <c r="AS133" s="26">
        <f t="shared" si="39"/>
        <v>4</v>
      </c>
      <c r="AT133" s="26">
        <f t="shared" si="39"/>
        <v>0</v>
      </c>
      <c r="AU133" s="26">
        <f t="shared" si="39"/>
        <v>0</v>
      </c>
      <c r="AV133" s="26">
        <f t="shared" si="39"/>
        <v>0</v>
      </c>
      <c r="AW133" s="26">
        <f t="shared" si="39"/>
        <v>16</v>
      </c>
      <c r="AX133" s="26">
        <f t="shared" si="39"/>
        <v>0</v>
      </c>
      <c r="AY133" s="26">
        <f t="shared" si="39"/>
        <v>20</v>
      </c>
      <c r="AZ133" s="26">
        <f t="shared" si="39"/>
        <v>0</v>
      </c>
      <c r="BA133" s="26">
        <f t="shared" si="39"/>
        <v>20</v>
      </c>
      <c r="BB133" s="26">
        <f t="shared" si="39"/>
        <v>4</v>
      </c>
      <c r="BC133" s="26">
        <f t="shared" si="39"/>
        <v>0</v>
      </c>
      <c r="BD133" s="26">
        <f t="shared" si="39"/>
        <v>16</v>
      </c>
      <c r="BE133" s="26">
        <f t="shared" si="39"/>
        <v>20</v>
      </c>
    </row>
    <row r="134" spans="1:57" x14ac:dyDescent="0.25">
      <c r="C134" s="2"/>
      <c r="D134" s="2"/>
      <c r="E134" s="4"/>
      <c r="S134" s="9"/>
      <c r="T134" s="9"/>
      <c r="U134" s="9"/>
      <c r="V134" s="9"/>
      <c r="W134" s="9"/>
      <c r="X134" s="9"/>
      <c r="AM134" s="320"/>
      <c r="AN134" s="8"/>
      <c r="AO134" s="47" t="s">
        <v>48</v>
      </c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x14ac:dyDescent="0.25">
      <c r="S135" s="9"/>
      <c r="T135" s="9"/>
      <c r="U135" s="9"/>
      <c r="V135" s="9"/>
      <c r="W135" s="9"/>
      <c r="X135" s="9"/>
      <c r="AM135" s="320" t="s">
        <v>13</v>
      </c>
      <c r="AN135" s="8" t="s">
        <v>14</v>
      </c>
      <c r="AO135" s="47" t="s">
        <v>41</v>
      </c>
      <c r="AP135" s="26">
        <f t="shared" ref="AP135:BE135" si="40">AP13+AP36+AP57+AP103+AP102+AP104</f>
        <v>7.5</v>
      </c>
      <c r="AQ135" s="26">
        <f t="shared" si="40"/>
        <v>76</v>
      </c>
      <c r="AR135" s="26">
        <f t="shared" si="40"/>
        <v>83.5</v>
      </c>
      <c r="AS135" s="26">
        <f t="shared" si="40"/>
        <v>60</v>
      </c>
      <c r="AT135" s="26">
        <f t="shared" si="40"/>
        <v>8</v>
      </c>
      <c r="AU135" s="26">
        <f t="shared" si="40"/>
        <v>0</v>
      </c>
      <c r="AV135" s="26">
        <f t="shared" si="40"/>
        <v>0</v>
      </c>
      <c r="AW135" s="26">
        <f t="shared" si="40"/>
        <v>22</v>
      </c>
      <c r="AX135" s="26">
        <f t="shared" si="40"/>
        <v>4</v>
      </c>
      <c r="AY135" s="26">
        <f t="shared" si="40"/>
        <v>82</v>
      </c>
      <c r="AZ135" s="26">
        <f t="shared" si="40"/>
        <v>12</v>
      </c>
      <c r="BA135" s="26">
        <f t="shared" si="40"/>
        <v>94</v>
      </c>
      <c r="BB135" s="26">
        <f t="shared" si="40"/>
        <v>68</v>
      </c>
      <c r="BC135" s="26">
        <f t="shared" si="40"/>
        <v>0</v>
      </c>
      <c r="BD135" s="26">
        <f t="shared" si="40"/>
        <v>26</v>
      </c>
      <c r="BE135" s="26">
        <f t="shared" si="40"/>
        <v>94</v>
      </c>
    </row>
    <row r="136" spans="1:57" x14ac:dyDescent="0.25">
      <c r="C136" s="1" t="s">
        <v>22</v>
      </c>
      <c r="E136" s="38">
        <f>E137+E138</f>
        <v>180</v>
      </c>
      <c r="F136" s="38">
        <f>F137+F138</f>
        <v>5400</v>
      </c>
      <c r="G136" s="39">
        <f>F136/$F$136*100</f>
        <v>100</v>
      </c>
      <c r="H136" s="40"/>
      <c r="I136" s="41"/>
      <c r="J136" s="41"/>
      <c r="K136" s="41"/>
      <c r="L136" s="9" t="s">
        <v>68</v>
      </c>
      <c r="M136" s="9">
        <f t="shared" ref="M136:M144" ca="1" si="41">SUMIF($P$3:$P$133,L136,$E$3:$E$129)</f>
        <v>0</v>
      </c>
      <c r="P136" s="127">
        <f ca="1">M136/$E$136*100</f>
        <v>0</v>
      </c>
      <c r="S136" s="9"/>
      <c r="T136" s="9"/>
      <c r="U136" s="9"/>
      <c r="V136" s="9"/>
      <c r="W136" s="9"/>
      <c r="X136" s="9"/>
      <c r="AM136" s="321" t="s">
        <v>13</v>
      </c>
      <c r="AN136" s="8" t="s">
        <v>31</v>
      </c>
      <c r="AO136" s="47" t="s">
        <v>42</v>
      </c>
      <c r="AP136" s="26" t="e">
        <f>#REF!+AP37+AP61+AP82+#REF!+AP123</f>
        <v>#REF!</v>
      </c>
      <c r="AQ136" s="26" t="e">
        <f>#REF!+AQ37+AQ61+AQ82+#REF!+AQ123</f>
        <v>#REF!</v>
      </c>
      <c r="AR136" s="26" t="e">
        <f>#REF!+AR37+AR61+AR82+#REF!+AR123</f>
        <v>#REF!</v>
      </c>
      <c r="AS136" s="26" t="e">
        <f>#REF!+AS37+AS61+AS82+#REF!+AS123</f>
        <v>#REF!</v>
      </c>
      <c r="AT136" s="26" t="e">
        <f>#REF!+AT37+AT61+AT82+#REF!+AT123</f>
        <v>#REF!</v>
      </c>
      <c r="AU136" s="26" t="e">
        <f>#REF!+AU37+AU61+AU82+#REF!+AU123</f>
        <v>#REF!</v>
      </c>
      <c r="AV136" s="26" t="e">
        <f>#REF!+AV37+AV61+AV82+#REF!+AV123</f>
        <v>#REF!</v>
      </c>
      <c r="AW136" s="26" t="e">
        <f>#REF!+AW37+AW61+AW82+#REF!+AW123</f>
        <v>#REF!</v>
      </c>
      <c r="AX136" s="26" t="e">
        <f>#REF!+AX37+AX61+AX82+#REF!+AX123</f>
        <v>#REF!</v>
      </c>
      <c r="AY136" s="26" t="e">
        <f>#REF!+AY37+AY61+AY82+#REF!+AY123</f>
        <v>#REF!</v>
      </c>
      <c r="AZ136" s="26" t="e">
        <f>#REF!+AZ37+AZ61+AZ82+#REF!+AZ123</f>
        <v>#REF!</v>
      </c>
      <c r="BA136" s="26" t="e">
        <f>#REF!+BA37+BA61+BA82+#REF!+BA123</f>
        <v>#REF!</v>
      </c>
      <c r="BB136" s="26" t="e">
        <f>#REF!+BB37+BB61+BB82+#REF!+BB123</f>
        <v>#REF!</v>
      </c>
      <c r="BC136" s="26" t="e">
        <f>#REF!+BC37+BC61+BC82+#REF!+BC123</f>
        <v>#REF!</v>
      </c>
      <c r="BD136" s="26" t="e">
        <f>#REF!+BD37+BD61+BD82+#REF!+BD123</f>
        <v>#REF!</v>
      </c>
      <c r="BE136" s="26" t="e">
        <f>#REF!+BE37+BE61+BE82+#REF!+BE123</f>
        <v>#REF!</v>
      </c>
    </row>
    <row r="137" spans="1:57" x14ac:dyDescent="0.25">
      <c r="B137" s="46" t="s">
        <v>14</v>
      </c>
      <c r="C137" s="1" t="s">
        <v>41</v>
      </c>
      <c r="E137" s="39">
        <f>SUMIF(B$11:B$129,B137,E$11:E$129)</f>
        <v>116.5</v>
      </c>
      <c r="F137" s="46">
        <f>E137*30</f>
        <v>3495</v>
      </c>
      <c r="G137" s="39">
        <f>F137/F$136*100</f>
        <v>64.722222222222229</v>
      </c>
      <c r="H137" s="46"/>
      <c r="J137" s="37"/>
      <c r="K137" s="37"/>
      <c r="L137" s="9" t="s">
        <v>55</v>
      </c>
      <c r="M137" s="9">
        <f t="shared" ca="1" si="41"/>
        <v>4</v>
      </c>
      <c r="P137" s="127">
        <f t="shared" ref="P137:P145" ca="1" si="42">M137/$E$136*100</f>
        <v>2.2222222222222223</v>
      </c>
      <c r="S137" s="9"/>
      <c r="T137" s="9"/>
      <c r="U137" s="9"/>
      <c r="V137" s="9"/>
      <c r="W137" s="9"/>
      <c r="X137" s="9"/>
      <c r="AO137" s="9" t="s">
        <v>322</v>
      </c>
      <c r="AP137" s="9" t="e">
        <f t="shared" ref="AP137:BE137" si="43">SUM(AP132:AP136)</f>
        <v>#REF!</v>
      </c>
      <c r="AQ137" s="9" t="e">
        <f t="shared" si="43"/>
        <v>#REF!</v>
      </c>
      <c r="AR137" s="9" t="e">
        <f t="shared" si="43"/>
        <v>#REF!</v>
      </c>
      <c r="AS137" s="9" t="e">
        <f t="shared" si="43"/>
        <v>#REF!</v>
      </c>
      <c r="AT137" s="9" t="e">
        <f t="shared" si="43"/>
        <v>#REF!</v>
      </c>
      <c r="AU137" s="9" t="e">
        <f t="shared" si="43"/>
        <v>#REF!</v>
      </c>
      <c r="AV137" s="9" t="e">
        <f t="shared" si="43"/>
        <v>#REF!</v>
      </c>
      <c r="AW137" s="9" t="e">
        <f t="shared" si="43"/>
        <v>#REF!</v>
      </c>
      <c r="AX137" s="9" t="e">
        <f t="shared" si="43"/>
        <v>#REF!</v>
      </c>
      <c r="AY137" s="9" t="e">
        <f t="shared" si="43"/>
        <v>#REF!</v>
      </c>
      <c r="AZ137" s="9" t="e">
        <f t="shared" si="43"/>
        <v>#REF!</v>
      </c>
      <c r="BA137" s="9" t="e">
        <f t="shared" si="43"/>
        <v>#REF!</v>
      </c>
      <c r="BB137" s="9" t="e">
        <f t="shared" si="43"/>
        <v>#REF!</v>
      </c>
      <c r="BC137" s="9" t="e">
        <f t="shared" si="43"/>
        <v>#REF!</v>
      </c>
      <c r="BD137" s="9" t="e">
        <f t="shared" si="43"/>
        <v>#REF!</v>
      </c>
      <c r="BE137" s="9" t="e">
        <f t="shared" si="43"/>
        <v>#REF!</v>
      </c>
    </row>
    <row r="138" spans="1:57" x14ac:dyDescent="0.25">
      <c r="B138" s="46" t="s">
        <v>31</v>
      </c>
      <c r="C138" s="1" t="s">
        <v>42</v>
      </c>
      <c r="E138" s="39">
        <f>SUMIF(B$11:B$129,B138,E$11:E$129)</f>
        <v>63.5</v>
      </c>
      <c r="F138" s="46">
        <f t="shared" ref="F138:F145" si="44">E138*30</f>
        <v>1905</v>
      </c>
      <c r="G138" s="39">
        <f>F138/F$136*100</f>
        <v>35.277777777777779</v>
      </c>
      <c r="H138" s="46"/>
      <c r="L138" s="9" t="s">
        <v>69</v>
      </c>
      <c r="M138" s="9">
        <f t="shared" ca="1" si="41"/>
        <v>5</v>
      </c>
      <c r="P138" s="127">
        <f t="shared" ca="1" si="42"/>
        <v>2.7777777777777777</v>
      </c>
      <c r="S138" s="9"/>
      <c r="T138" s="9"/>
      <c r="U138" s="9"/>
      <c r="V138" s="9"/>
      <c r="W138" s="9"/>
      <c r="X138" s="9"/>
    </row>
    <row r="139" spans="1:57" x14ac:dyDescent="0.25">
      <c r="E139" s="46"/>
      <c r="F139" s="46"/>
      <c r="G139" s="46"/>
      <c r="H139" s="46"/>
      <c r="L139" s="9" t="s">
        <v>73</v>
      </c>
      <c r="M139" s="9">
        <f t="shared" ca="1" si="41"/>
        <v>2</v>
      </c>
      <c r="P139" s="127">
        <f t="shared" ca="1" si="42"/>
        <v>1.1111111111111112</v>
      </c>
      <c r="S139" s="9"/>
      <c r="T139" s="9"/>
      <c r="U139" s="9"/>
      <c r="V139" s="9"/>
      <c r="W139" s="9"/>
      <c r="X139" s="9"/>
      <c r="AM139" s="9" t="s">
        <v>329</v>
      </c>
      <c r="AO139" s="9" t="e">
        <f>(AQ132+AQ135)/AQ137</f>
        <v>#REF!</v>
      </c>
    </row>
    <row r="140" spans="1:57" x14ac:dyDescent="0.25">
      <c r="C140" s="1" t="s">
        <v>47</v>
      </c>
      <c r="E140" s="43">
        <f>E141+E142</f>
        <v>34</v>
      </c>
      <c r="F140" s="43">
        <f>F141+F142</f>
        <v>1020</v>
      </c>
      <c r="G140" s="39">
        <f>F140/$F$140*100</f>
        <v>100</v>
      </c>
      <c r="H140" s="46"/>
      <c r="L140" s="9" t="s">
        <v>57</v>
      </c>
      <c r="M140" s="9">
        <f t="shared" ca="1" si="41"/>
        <v>7</v>
      </c>
      <c r="P140" s="127">
        <f t="shared" ca="1" si="42"/>
        <v>3.8888888888888888</v>
      </c>
      <c r="S140" s="9"/>
      <c r="T140" s="9"/>
      <c r="U140" s="9"/>
      <c r="V140" s="9"/>
      <c r="W140" s="9"/>
      <c r="X140" s="9"/>
      <c r="AM140" s="9" t="s">
        <v>330</v>
      </c>
      <c r="AO140" s="9" t="e">
        <f>(AQ133+AQ136)/AQ137</f>
        <v>#REF!</v>
      </c>
    </row>
    <row r="141" spans="1:57" x14ac:dyDescent="0.25">
      <c r="A141" s="46" t="s">
        <v>16</v>
      </c>
      <c r="B141" s="46" t="s">
        <v>14</v>
      </c>
      <c r="C141" s="1" t="s">
        <v>41</v>
      </c>
      <c r="E141" s="46">
        <f>SUMIFS(E$11:E$129,A$11:A$129,A141,B$11:B$129,B141)</f>
        <v>21</v>
      </c>
      <c r="F141" s="46">
        <f t="shared" si="44"/>
        <v>630</v>
      </c>
      <c r="G141" s="39">
        <f>F141/F$140*100</f>
        <v>61.764705882352942</v>
      </c>
      <c r="H141" s="46"/>
      <c r="L141" s="9" t="s">
        <v>56</v>
      </c>
      <c r="M141" s="9">
        <f t="shared" ca="1" si="41"/>
        <v>14</v>
      </c>
      <c r="P141" s="127">
        <f t="shared" ca="1" si="42"/>
        <v>7.7777777777777777</v>
      </c>
      <c r="S141" s="9"/>
      <c r="T141" s="9"/>
      <c r="U141" s="9"/>
      <c r="V141" s="9"/>
      <c r="W141" s="9"/>
      <c r="X141" s="9"/>
    </row>
    <row r="142" spans="1:57" x14ac:dyDescent="0.25">
      <c r="A142" s="46" t="s">
        <v>16</v>
      </c>
      <c r="B142" s="46" t="s">
        <v>31</v>
      </c>
      <c r="C142" s="1" t="s">
        <v>42</v>
      </c>
      <c r="E142" s="46">
        <f>SUMIFS(E$11:E$129,A$11:A$129,A142,B$11:B$129,B142)</f>
        <v>13</v>
      </c>
      <c r="F142" s="46">
        <f>E142*30</f>
        <v>390</v>
      </c>
      <c r="G142" s="39">
        <f>F142/F$140*100</f>
        <v>38.235294117647058</v>
      </c>
      <c r="H142" s="46"/>
      <c r="L142" s="9" t="s">
        <v>70</v>
      </c>
      <c r="M142" s="9">
        <f t="shared" ca="1" si="41"/>
        <v>0</v>
      </c>
      <c r="P142" s="127">
        <f t="shared" ca="1" si="42"/>
        <v>0</v>
      </c>
      <c r="S142" s="9"/>
      <c r="T142" s="9"/>
      <c r="U142" s="9"/>
      <c r="V142" s="9"/>
      <c r="W142" s="9"/>
      <c r="X142" s="9"/>
      <c r="AQ142" s="37">
        <f>AQ135-E128-E127</f>
        <v>61</v>
      </c>
    </row>
    <row r="143" spans="1:57" x14ac:dyDescent="0.25">
      <c r="C143" s="1" t="s">
        <v>48</v>
      </c>
      <c r="E143" s="43">
        <f>E144+E145</f>
        <v>146</v>
      </c>
      <c r="F143" s="43">
        <f>F144+F145</f>
        <v>4380</v>
      </c>
      <c r="G143" s="43">
        <f>G144+G145</f>
        <v>99.999999999999986</v>
      </c>
      <c r="L143" s="9" t="s">
        <v>71</v>
      </c>
      <c r="M143" s="9">
        <f t="shared" ca="1" si="41"/>
        <v>2</v>
      </c>
      <c r="P143" s="127">
        <f t="shared" ca="1" si="42"/>
        <v>1.1111111111111112</v>
      </c>
      <c r="S143" s="9"/>
      <c r="T143" s="9"/>
      <c r="U143" s="9"/>
      <c r="V143" s="9"/>
      <c r="W143" s="9"/>
      <c r="X143" s="9"/>
    </row>
    <row r="144" spans="1:57" x14ac:dyDescent="0.25">
      <c r="A144" s="46" t="s">
        <v>13</v>
      </c>
      <c r="B144" s="46" t="s">
        <v>14</v>
      </c>
      <c r="C144" s="1" t="s">
        <v>41</v>
      </c>
      <c r="E144" s="46">
        <f>SUMIFS(E$11:E$129,A$11:A$129,A144,B$11:B$129,B144)</f>
        <v>95.5</v>
      </c>
      <c r="F144" s="46">
        <f t="shared" si="44"/>
        <v>2865</v>
      </c>
      <c r="G144" s="9">
        <f>F144/F$143*100</f>
        <v>65.410958904109577</v>
      </c>
      <c r="L144" s="9" t="s">
        <v>58</v>
      </c>
      <c r="M144" s="9">
        <f t="shared" ca="1" si="41"/>
        <v>3</v>
      </c>
      <c r="P144" s="127">
        <f t="shared" ca="1" si="42"/>
        <v>1.6666666666666667</v>
      </c>
      <c r="S144" s="9"/>
      <c r="T144" s="9"/>
      <c r="U144" s="9"/>
      <c r="V144" s="9"/>
      <c r="W144" s="9"/>
      <c r="X144" s="9"/>
    </row>
    <row r="145" spans="1:24" x14ac:dyDescent="0.25">
      <c r="A145" s="46" t="s">
        <v>13</v>
      </c>
      <c r="B145" s="46" t="s">
        <v>31</v>
      </c>
      <c r="C145" s="1" t="s">
        <v>42</v>
      </c>
      <c r="E145" s="46">
        <f>SUMIFS(E$11:E$129,A$11:A$129,A145,B$11:B$129,B145)</f>
        <v>50.5</v>
      </c>
      <c r="F145" s="46">
        <f t="shared" si="44"/>
        <v>1515</v>
      </c>
      <c r="G145" s="9">
        <f>F145/F$143*100</f>
        <v>34.589041095890408</v>
      </c>
      <c r="M145" s="9">
        <f ca="1">SUM(M136:M144)</f>
        <v>37</v>
      </c>
      <c r="P145" s="127">
        <f t="shared" ca="1" si="42"/>
        <v>20.555555555555554</v>
      </c>
      <c r="S145" s="9"/>
      <c r="T145" s="9"/>
      <c r="U145" s="9"/>
      <c r="V145" s="9"/>
      <c r="W145" s="9"/>
      <c r="X145" s="9"/>
    </row>
    <row r="150" spans="1:24" x14ac:dyDescent="0.25">
      <c r="B150" s="46" t="s">
        <v>261</v>
      </c>
    </row>
    <row r="151" spans="1:24" x14ac:dyDescent="0.25">
      <c r="A151" s="9"/>
      <c r="B151" s="9"/>
      <c r="C151" s="9"/>
      <c r="D151" s="9" t="s">
        <v>327</v>
      </c>
      <c r="F151" s="26"/>
      <c r="G151" s="1400" t="s">
        <v>301</v>
      </c>
      <c r="H151" s="1400"/>
      <c r="I151" s="1400" t="s">
        <v>302</v>
      </c>
      <c r="J151" s="1400"/>
      <c r="K151" s="1400" t="s">
        <v>303</v>
      </c>
      <c r="L151" s="1400"/>
      <c r="M151" s="1400" t="s">
        <v>322</v>
      </c>
      <c r="N151" s="1400"/>
      <c r="O151" s="1400"/>
      <c r="P151" s="1400"/>
      <c r="Q151" s="26"/>
      <c r="R151" s="26"/>
      <c r="S151" s="26"/>
      <c r="T151" s="26"/>
    </row>
    <row r="152" spans="1:24" x14ac:dyDescent="0.25">
      <c r="A152" s="8"/>
      <c r="B152" s="8"/>
      <c r="C152" s="315" t="s">
        <v>47</v>
      </c>
      <c r="D152" s="133" t="s">
        <v>219</v>
      </c>
      <c r="E152" s="319" t="s">
        <v>218</v>
      </c>
      <c r="F152" s="26" t="s">
        <v>304</v>
      </c>
      <c r="G152" s="133" t="s">
        <v>305</v>
      </c>
      <c r="H152" s="133" t="s">
        <v>113</v>
      </c>
      <c r="I152" s="133" t="s">
        <v>305</v>
      </c>
      <c r="J152" s="133" t="s">
        <v>113</v>
      </c>
      <c r="K152" s="133" t="s">
        <v>305</v>
      </c>
      <c r="L152" s="133" t="s">
        <v>113</v>
      </c>
      <c r="M152" s="133" t="s">
        <v>305</v>
      </c>
      <c r="N152" s="133" t="s">
        <v>113</v>
      </c>
      <c r="O152" s="133"/>
      <c r="P152" s="133" t="s">
        <v>304</v>
      </c>
      <c r="Q152" s="26" t="s">
        <v>301</v>
      </c>
      <c r="R152" s="26" t="s">
        <v>302</v>
      </c>
      <c r="S152" s="26" t="s">
        <v>303</v>
      </c>
      <c r="T152" s="26" t="s">
        <v>304</v>
      </c>
    </row>
    <row r="153" spans="1:24" x14ac:dyDescent="0.25">
      <c r="A153" s="8" t="s">
        <v>16</v>
      </c>
      <c r="B153" s="8" t="s">
        <v>14</v>
      </c>
      <c r="C153" s="315" t="s">
        <v>41</v>
      </c>
      <c r="D153" s="26">
        <f>SUMIFS(D$10:D$23,$A$10:$A$23,$A153,$B$10:$B$23,$B153)</f>
        <v>31.5</v>
      </c>
      <c r="E153" s="26">
        <f>SUMIFS(E$10:E$23,$A$10:$A$23,$A153,$B$10:$B$23,$B153)</f>
        <v>16</v>
      </c>
      <c r="F153" s="26">
        <f>SUM(D153:E153)</f>
        <v>47.5</v>
      </c>
      <c r="G153" s="26">
        <f t="shared" ref="G153:L153" si="45">SUMIFS(X$10:X$23,$A$10:$A$23,$A153,$B$10:$B$23,$B153)</f>
        <v>30</v>
      </c>
      <c r="H153" s="26">
        <f t="shared" si="45"/>
        <v>6</v>
      </c>
      <c r="I153" s="26">
        <f t="shared" si="45"/>
        <v>4</v>
      </c>
      <c r="J153" s="26">
        <f t="shared" si="45"/>
        <v>4</v>
      </c>
      <c r="K153" s="26">
        <f t="shared" si="45"/>
        <v>0</v>
      </c>
      <c r="L153" s="26">
        <f t="shared" si="45"/>
        <v>10</v>
      </c>
      <c r="M153" s="26">
        <f t="shared" ref="M153:N157" si="46">G153+I153+K153</f>
        <v>34</v>
      </c>
      <c r="N153" s="26">
        <f t="shared" si="46"/>
        <v>20</v>
      </c>
      <c r="O153" s="26"/>
      <c r="P153" s="26">
        <f>SUM(M153:N153)</f>
        <v>54</v>
      </c>
      <c r="Q153" s="26">
        <f>G153+H153</f>
        <v>36</v>
      </c>
      <c r="R153" s="26">
        <f>I153+J153</f>
        <v>8</v>
      </c>
      <c r="S153" s="26">
        <f>K153+L153</f>
        <v>10</v>
      </c>
      <c r="T153" s="26">
        <f>SUM(Q153:S153)</f>
        <v>54</v>
      </c>
    </row>
    <row r="154" spans="1:24" x14ac:dyDescent="0.25">
      <c r="A154" s="8" t="s">
        <v>16</v>
      </c>
      <c r="B154" s="8" t="s">
        <v>31</v>
      </c>
      <c r="C154" s="315" t="s">
        <v>42</v>
      </c>
      <c r="D154" s="26">
        <f t="shared" ref="D154:E157" si="47">SUMIFS(D$10:D$23,$A$10:$A$23,$A154,$B$10:$B$23,$B154)</f>
        <v>0</v>
      </c>
      <c r="E154" s="26">
        <f t="shared" si="47"/>
        <v>3</v>
      </c>
      <c r="F154" s="26">
        <f>SUM(D154:E154)</f>
        <v>3</v>
      </c>
      <c r="G154" s="26">
        <f t="shared" ref="G154:L154" si="48">SUMIFS(X$10:X$23,$A$10:$A$23,$A154,$B$10:$B$23,$B154)</f>
        <v>0</v>
      </c>
      <c r="H154" s="26">
        <f t="shared" si="48"/>
        <v>0</v>
      </c>
      <c r="I154" s="26">
        <f t="shared" si="48"/>
        <v>0</v>
      </c>
      <c r="J154" s="26">
        <f t="shared" si="48"/>
        <v>0</v>
      </c>
      <c r="K154" s="26">
        <f t="shared" si="48"/>
        <v>4</v>
      </c>
      <c r="L154" s="26">
        <f t="shared" si="48"/>
        <v>0</v>
      </c>
      <c r="M154" s="26">
        <f t="shared" si="46"/>
        <v>4</v>
      </c>
      <c r="N154" s="26">
        <f t="shared" si="46"/>
        <v>0</v>
      </c>
      <c r="O154" s="26"/>
      <c r="P154" s="26">
        <f>SUM(M154:N154)</f>
        <v>4</v>
      </c>
      <c r="Q154" s="26">
        <f>G154+H154</f>
        <v>0</v>
      </c>
      <c r="R154" s="26">
        <f>I154+J154</f>
        <v>0</v>
      </c>
      <c r="S154" s="26">
        <f>K154+L154</f>
        <v>4</v>
      </c>
      <c r="T154" s="26">
        <f>SUM(Q154:S154)</f>
        <v>4</v>
      </c>
    </row>
    <row r="155" spans="1:24" x14ac:dyDescent="0.25">
      <c r="A155" s="8"/>
      <c r="B155" s="8"/>
      <c r="C155" s="315" t="s">
        <v>48</v>
      </c>
      <c r="D155" s="26">
        <f t="shared" si="47"/>
        <v>0</v>
      </c>
      <c r="E155" s="26">
        <f t="shared" si="47"/>
        <v>0</v>
      </c>
      <c r="F155" s="26"/>
      <c r="G155" s="26"/>
      <c r="H155" s="26"/>
      <c r="I155" s="26"/>
      <c r="J155" s="26"/>
      <c r="K155" s="26"/>
      <c r="L155" s="26"/>
      <c r="M155" s="26">
        <f t="shared" si="46"/>
        <v>0</v>
      </c>
      <c r="N155" s="26">
        <f t="shared" si="46"/>
        <v>0</v>
      </c>
      <c r="O155" s="26"/>
      <c r="P155" s="26">
        <f>SUM(M155:N155)</f>
        <v>0</v>
      </c>
      <c r="Q155" s="26">
        <f>G155+H155</f>
        <v>0</v>
      </c>
      <c r="R155" s="26">
        <f>I155+J155</f>
        <v>0</v>
      </c>
      <c r="S155" s="26">
        <f>K155+L155</f>
        <v>0</v>
      </c>
      <c r="T155" s="26">
        <f>SUM(Q155:S155)</f>
        <v>0</v>
      </c>
    </row>
    <row r="156" spans="1:24" x14ac:dyDescent="0.25">
      <c r="A156" s="8" t="s">
        <v>13</v>
      </c>
      <c r="B156" s="8" t="s">
        <v>14</v>
      </c>
      <c r="C156" s="315" t="s">
        <v>41</v>
      </c>
      <c r="D156" s="26">
        <f t="shared" si="47"/>
        <v>2.5</v>
      </c>
      <c r="E156" s="26">
        <f t="shared" si="47"/>
        <v>11</v>
      </c>
      <c r="F156" s="26">
        <f>SUM(D156:E156)</f>
        <v>13.5</v>
      </c>
      <c r="G156" s="26">
        <f t="shared" ref="G156:L157" si="49">SUMIFS(X$10:X$23,$A$10:$A$23,$A156,$B$10:$B$23,$B156)</f>
        <v>8</v>
      </c>
      <c r="H156" s="26">
        <f t="shared" si="49"/>
        <v>6</v>
      </c>
      <c r="I156" s="26">
        <f t="shared" si="49"/>
        <v>0</v>
      </c>
      <c r="J156" s="26">
        <f t="shared" si="49"/>
        <v>0</v>
      </c>
      <c r="K156" s="26">
        <f t="shared" si="49"/>
        <v>0</v>
      </c>
      <c r="L156" s="26">
        <f t="shared" si="49"/>
        <v>2</v>
      </c>
      <c r="M156" s="26">
        <f t="shared" si="46"/>
        <v>8</v>
      </c>
      <c r="N156" s="26">
        <f t="shared" si="46"/>
        <v>8</v>
      </c>
      <c r="O156" s="26"/>
      <c r="P156" s="26">
        <f>SUM(M156:N156)</f>
        <v>16</v>
      </c>
      <c r="Q156" s="26">
        <f>G156+H156</f>
        <v>14</v>
      </c>
      <c r="R156" s="26">
        <f>I156+J156</f>
        <v>0</v>
      </c>
      <c r="S156" s="26">
        <f>K156+L156</f>
        <v>2</v>
      </c>
      <c r="T156" s="26">
        <f>SUM(Q156:S156)</f>
        <v>16</v>
      </c>
    </row>
    <row r="157" spans="1:24" x14ac:dyDescent="0.25">
      <c r="A157" s="367" t="s">
        <v>13</v>
      </c>
      <c r="B157" s="367" t="s">
        <v>31</v>
      </c>
      <c r="C157" s="315" t="s">
        <v>42</v>
      </c>
      <c r="D157" s="26">
        <f t="shared" si="47"/>
        <v>0</v>
      </c>
      <c r="E157" s="26">
        <f t="shared" si="47"/>
        <v>0</v>
      </c>
      <c r="F157" s="26">
        <f>SUM(D157:E157)</f>
        <v>0</v>
      </c>
      <c r="G157" s="26">
        <f t="shared" si="49"/>
        <v>0</v>
      </c>
      <c r="H157" s="26">
        <f t="shared" si="49"/>
        <v>0</v>
      </c>
      <c r="I157" s="26">
        <f t="shared" si="49"/>
        <v>0</v>
      </c>
      <c r="J157" s="26">
        <f t="shared" si="49"/>
        <v>0</v>
      </c>
      <c r="K157" s="26">
        <f t="shared" si="49"/>
        <v>0</v>
      </c>
      <c r="L157" s="26">
        <f t="shared" si="49"/>
        <v>0</v>
      </c>
      <c r="M157" s="26">
        <f t="shared" si="46"/>
        <v>0</v>
      </c>
      <c r="N157" s="26">
        <f t="shared" si="46"/>
        <v>0</v>
      </c>
      <c r="O157" s="26"/>
      <c r="P157" s="26">
        <f>SUM(M157:N157)</f>
        <v>0</v>
      </c>
      <c r="Q157" s="26">
        <f>G157+H157</f>
        <v>0</v>
      </c>
      <c r="R157" s="26">
        <f>I157+J157</f>
        <v>0</v>
      </c>
      <c r="S157" s="26">
        <f>K157+L157</f>
        <v>0</v>
      </c>
      <c r="T157" s="26">
        <f>SUM(Q157:S157)</f>
        <v>0</v>
      </c>
    </row>
    <row r="158" spans="1:24" x14ac:dyDescent="0.25">
      <c r="A158" s="9"/>
      <c r="B158" s="9"/>
      <c r="C158" s="9"/>
      <c r="D158" s="26">
        <f>SUM(D153:D157)</f>
        <v>34</v>
      </c>
      <c r="E158" s="338">
        <f>SUM(E153:E157)</f>
        <v>30</v>
      </c>
      <c r="F158" s="26">
        <f>SUM(D158:E158)</f>
        <v>64</v>
      </c>
      <c r="G158" s="26">
        <f t="shared" ref="G158:T158" si="50">SUM(G153:G157)</f>
        <v>38</v>
      </c>
      <c r="H158" s="26">
        <f t="shared" si="50"/>
        <v>12</v>
      </c>
      <c r="I158" s="26">
        <f t="shared" si="50"/>
        <v>4</v>
      </c>
      <c r="J158" s="26">
        <f t="shared" si="50"/>
        <v>4</v>
      </c>
      <c r="K158" s="26">
        <f t="shared" si="50"/>
        <v>4</v>
      </c>
      <c r="L158" s="26">
        <f t="shared" si="50"/>
        <v>12</v>
      </c>
      <c r="M158" s="26">
        <f t="shared" si="50"/>
        <v>46</v>
      </c>
      <c r="N158" s="26">
        <f t="shared" si="50"/>
        <v>28</v>
      </c>
      <c r="O158" s="26"/>
      <c r="P158" s="26">
        <f t="shared" si="50"/>
        <v>74</v>
      </c>
      <c r="Q158" s="26">
        <f t="shared" si="50"/>
        <v>50</v>
      </c>
      <c r="R158" s="26">
        <f t="shared" si="50"/>
        <v>8</v>
      </c>
      <c r="S158" s="26">
        <f t="shared" si="50"/>
        <v>16</v>
      </c>
      <c r="T158" s="26">
        <f t="shared" si="50"/>
        <v>74</v>
      </c>
    </row>
    <row r="159" spans="1:24" x14ac:dyDescent="0.25">
      <c r="A159" s="9"/>
      <c r="B159" s="9"/>
      <c r="C159" s="47" t="s">
        <v>41</v>
      </c>
      <c r="D159" s="26">
        <f>D153+D156</f>
        <v>34</v>
      </c>
      <c r="E159" s="26">
        <f t="shared" ref="E159:T159" si="51">E153+E156</f>
        <v>27</v>
      </c>
      <c r="F159" s="26">
        <f t="shared" si="51"/>
        <v>61</v>
      </c>
      <c r="G159" s="26">
        <f t="shared" si="51"/>
        <v>38</v>
      </c>
      <c r="H159" s="26">
        <f t="shared" si="51"/>
        <v>12</v>
      </c>
      <c r="I159" s="26">
        <f t="shared" si="51"/>
        <v>4</v>
      </c>
      <c r="J159" s="26">
        <f t="shared" si="51"/>
        <v>4</v>
      </c>
      <c r="K159" s="26">
        <f t="shared" si="51"/>
        <v>0</v>
      </c>
      <c r="L159" s="26">
        <f t="shared" si="51"/>
        <v>12</v>
      </c>
      <c r="M159" s="26">
        <f t="shared" si="51"/>
        <v>42</v>
      </c>
      <c r="N159" s="26">
        <f t="shared" si="51"/>
        <v>28</v>
      </c>
      <c r="O159" s="26">
        <f t="shared" si="51"/>
        <v>0</v>
      </c>
      <c r="P159" s="26">
        <f t="shared" si="51"/>
        <v>70</v>
      </c>
      <c r="Q159" s="26">
        <f t="shared" si="51"/>
        <v>50</v>
      </c>
      <c r="R159" s="26">
        <f t="shared" si="51"/>
        <v>8</v>
      </c>
      <c r="S159" s="26">
        <f t="shared" si="51"/>
        <v>12</v>
      </c>
      <c r="T159" s="26">
        <f t="shared" si="51"/>
        <v>70</v>
      </c>
    </row>
    <row r="160" spans="1:24" x14ac:dyDescent="0.25">
      <c r="C160" s="47" t="s">
        <v>42</v>
      </c>
      <c r="D160" s="26">
        <f>D154+D157</f>
        <v>0</v>
      </c>
      <c r="E160" s="26">
        <f t="shared" ref="E160:T160" si="52">E154+E157</f>
        <v>3</v>
      </c>
      <c r="F160" s="26">
        <f t="shared" si="52"/>
        <v>3</v>
      </c>
      <c r="G160" s="26">
        <f t="shared" si="52"/>
        <v>0</v>
      </c>
      <c r="H160" s="26">
        <f t="shared" si="52"/>
        <v>0</v>
      </c>
      <c r="I160" s="26">
        <f t="shared" si="52"/>
        <v>0</v>
      </c>
      <c r="J160" s="26">
        <f t="shared" si="52"/>
        <v>0</v>
      </c>
      <c r="K160" s="26">
        <f t="shared" si="52"/>
        <v>4</v>
      </c>
      <c r="L160" s="26">
        <f t="shared" si="52"/>
        <v>0</v>
      </c>
      <c r="M160" s="26">
        <f t="shared" si="52"/>
        <v>4</v>
      </c>
      <c r="N160" s="26">
        <f t="shared" si="52"/>
        <v>0</v>
      </c>
      <c r="O160" s="26">
        <f t="shared" si="52"/>
        <v>0</v>
      </c>
      <c r="P160" s="26">
        <f t="shared" si="52"/>
        <v>4</v>
      </c>
      <c r="Q160" s="26">
        <f t="shared" si="52"/>
        <v>0</v>
      </c>
      <c r="R160" s="26">
        <f t="shared" si="52"/>
        <v>0</v>
      </c>
      <c r="S160" s="26">
        <f t="shared" si="52"/>
        <v>4</v>
      </c>
      <c r="T160" s="26">
        <f t="shared" si="52"/>
        <v>4</v>
      </c>
    </row>
    <row r="161" spans="1:20" x14ac:dyDescent="0.25">
      <c r="B161" s="46" t="s">
        <v>342</v>
      </c>
    </row>
    <row r="162" spans="1:20" x14ac:dyDescent="0.25">
      <c r="A162" s="9"/>
      <c r="B162" s="9"/>
      <c r="C162" s="9"/>
      <c r="D162" s="9" t="s">
        <v>327</v>
      </c>
      <c r="F162" s="26"/>
      <c r="G162" s="1400" t="s">
        <v>301</v>
      </c>
      <c r="H162" s="1400"/>
      <c r="I162" s="1400" t="s">
        <v>302</v>
      </c>
      <c r="J162" s="1400"/>
      <c r="K162" s="1400" t="s">
        <v>303</v>
      </c>
      <c r="L162" s="1400"/>
      <c r="M162" s="1400" t="s">
        <v>322</v>
      </c>
      <c r="N162" s="1400"/>
      <c r="O162" s="1400"/>
      <c r="P162" s="1400"/>
      <c r="Q162" s="26"/>
      <c r="R162" s="26"/>
      <c r="S162" s="26"/>
      <c r="T162" s="26"/>
    </row>
    <row r="163" spans="1:20" x14ac:dyDescent="0.25">
      <c r="A163" s="8"/>
      <c r="B163" s="8"/>
      <c r="C163" s="315" t="s">
        <v>47</v>
      </c>
      <c r="D163" s="133" t="s">
        <v>219</v>
      </c>
      <c r="E163" s="319" t="s">
        <v>218</v>
      </c>
      <c r="F163" s="26" t="s">
        <v>304</v>
      </c>
      <c r="G163" s="133" t="s">
        <v>305</v>
      </c>
      <c r="H163" s="133" t="s">
        <v>113</v>
      </c>
      <c r="I163" s="133" t="s">
        <v>305</v>
      </c>
      <c r="J163" s="133" t="s">
        <v>113</v>
      </c>
      <c r="K163" s="133" t="s">
        <v>305</v>
      </c>
      <c r="L163" s="133" t="s">
        <v>113</v>
      </c>
      <c r="M163" s="133" t="s">
        <v>305</v>
      </c>
      <c r="N163" s="133" t="s">
        <v>113</v>
      </c>
      <c r="O163" s="133"/>
      <c r="P163" s="133" t="s">
        <v>304</v>
      </c>
      <c r="Q163" s="26" t="s">
        <v>301</v>
      </c>
      <c r="R163" s="26" t="s">
        <v>302</v>
      </c>
      <c r="S163" s="26" t="s">
        <v>303</v>
      </c>
      <c r="T163" s="26" t="s">
        <v>304</v>
      </c>
    </row>
    <row r="164" spans="1:20" x14ac:dyDescent="0.25">
      <c r="A164" s="8" t="s">
        <v>16</v>
      </c>
      <c r="B164" s="8" t="s">
        <v>14</v>
      </c>
      <c r="C164" s="315" t="s">
        <v>41</v>
      </c>
      <c r="D164" s="26">
        <f>SUMIFS(D$34:D$45,$A$34:$A$45,$A164,$B$34:$B$45,$B164)</f>
        <v>5</v>
      </c>
      <c r="E164" s="26">
        <f>SUMIFS(E$34:E$45,$A$34:$A$45,$A164,$B$34:$B$45,$B164)</f>
        <v>0</v>
      </c>
      <c r="F164" s="26">
        <f>SUM(D164:E164)</f>
        <v>5</v>
      </c>
      <c r="G164" s="26">
        <f t="shared" ref="G164:L164" si="53">SUMIFS(X$34:X$45,$A$34:$A$45,$A164,$B$34:$B$45,$B164)</f>
        <v>0</v>
      </c>
      <c r="H164" s="26">
        <f t="shared" si="53"/>
        <v>0</v>
      </c>
      <c r="I164" s="26">
        <f t="shared" si="53"/>
        <v>0</v>
      </c>
      <c r="J164" s="26">
        <f t="shared" si="53"/>
        <v>0</v>
      </c>
      <c r="K164" s="26">
        <f t="shared" si="53"/>
        <v>0</v>
      </c>
      <c r="L164" s="26">
        <f t="shared" si="53"/>
        <v>0</v>
      </c>
      <c r="M164" s="26">
        <f t="shared" ref="M164:N168" si="54">G164+I164+K164</f>
        <v>0</v>
      </c>
      <c r="N164" s="26">
        <f t="shared" si="54"/>
        <v>0</v>
      </c>
      <c r="O164" s="26"/>
      <c r="P164" s="26">
        <f>SUM(M164:N164)</f>
        <v>0</v>
      </c>
      <c r="Q164" s="26">
        <f>G164+H164</f>
        <v>0</v>
      </c>
      <c r="R164" s="26">
        <f>I164+J164</f>
        <v>0</v>
      </c>
      <c r="S164" s="26">
        <f>K164+L164</f>
        <v>0</v>
      </c>
      <c r="T164" s="26">
        <f>SUM(Q164:S164)</f>
        <v>0</v>
      </c>
    </row>
    <row r="165" spans="1:20" x14ac:dyDescent="0.25">
      <c r="A165" s="8" t="s">
        <v>16</v>
      </c>
      <c r="B165" s="8" t="s">
        <v>31</v>
      </c>
      <c r="C165" s="315" t="s">
        <v>42</v>
      </c>
      <c r="D165" s="26">
        <f t="shared" ref="D165:E168" si="55">SUMIFS(D$34:D$45,$A$34:$A$45,$A165,$B$34:$B$45,$B165)</f>
        <v>3</v>
      </c>
      <c r="E165" s="26">
        <f t="shared" si="55"/>
        <v>0</v>
      </c>
      <c r="F165" s="26">
        <f>SUM(D165:E165)</f>
        <v>3</v>
      </c>
      <c r="G165" s="26">
        <f t="shared" ref="G165:L165" si="56">SUMIFS(X$34:X$45,$A$34:$A$45,$A165,$B$34:$B$45,$B165)</f>
        <v>0</v>
      </c>
      <c r="H165" s="26">
        <f t="shared" si="56"/>
        <v>0</v>
      </c>
      <c r="I165" s="26">
        <f t="shared" si="56"/>
        <v>0</v>
      </c>
      <c r="J165" s="26">
        <f t="shared" si="56"/>
        <v>0</v>
      </c>
      <c r="K165" s="26">
        <f t="shared" si="56"/>
        <v>0</v>
      </c>
      <c r="L165" s="26">
        <f t="shared" si="56"/>
        <v>0</v>
      </c>
      <c r="M165" s="26">
        <f t="shared" si="54"/>
        <v>0</v>
      </c>
      <c r="N165" s="26">
        <f t="shared" si="54"/>
        <v>0</v>
      </c>
      <c r="O165" s="26"/>
      <c r="P165" s="26">
        <f>SUM(M165:N165)</f>
        <v>0</v>
      </c>
      <c r="Q165" s="26">
        <f>G165+H165</f>
        <v>0</v>
      </c>
      <c r="R165" s="26">
        <f>I165+J165</f>
        <v>0</v>
      </c>
      <c r="S165" s="26">
        <f>K165+L165</f>
        <v>0</v>
      </c>
      <c r="T165" s="26">
        <f>SUM(Q165:S165)</f>
        <v>0</v>
      </c>
    </row>
    <row r="166" spans="1:20" x14ac:dyDescent="0.25">
      <c r="A166" s="8"/>
      <c r="B166" s="8"/>
      <c r="C166" s="315" t="s">
        <v>48</v>
      </c>
      <c r="D166" s="26"/>
      <c r="E166" s="26"/>
      <c r="F166" s="26"/>
      <c r="G166" s="26"/>
      <c r="H166" s="26"/>
      <c r="I166" s="26"/>
      <c r="J166" s="26"/>
      <c r="K166" s="26"/>
      <c r="L166" s="26"/>
      <c r="M166" s="26">
        <f t="shared" si="54"/>
        <v>0</v>
      </c>
      <c r="N166" s="26">
        <f t="shared" si="54"/>
        <v>0</v>
      </c>
      <c r="O166" s="26"/>
      <c r="P166" s="26">
        <f>SUM(M166:N166)</f>
        <v>0</v>
      </c>
      <c r="Q166" s="26">
        <f>G166+H166</f>
        <v>0</v>
      </c>
      <c r="R166" s="26">
        <f>I166+J166</f>
        <v>0</v>
      </c>
      <c r="S166" s="26">
        <f>K166+L166</f>
        <v>0</v>
      </c>
      <c r="T166" s="26">
        <f>SUM(Q166:S166)</f>
        <v>0</v>
      </c>
    </row>
    <row r="167" spans="1:20" x14ac:dyDescent="0.25">
      <c r="A167" s="8" t="s">
        <v>13</v>
      </c>
      <c r="B167" s="8" t="s">
        <v>14</v>
      </c>
      <c r="C167" s="315" t="s">
        <v>41</v>
      </c>
      <c r="D167" s="26">
        <f t="shared" si="55"/>
        <v>4</v>
      </c>
      <c r="E167" s="26">
        <f t="shared" si="55"/>
        <v>30</v>
      </c>
      <c r="F167" s="26">
        <f>SUM(D167:E167)</f>
        <v>34</v>
      </c>
      <c r="G167" s="26">
        <f t="shared" ref="G167:L168" si="57">SUMIFS(X$34:X$45,$A$34:$A$45,$A167,$B$34:$B$45,$B167)</f>
        <v>34</v>
      </c>
      <c r="H167" s="26">
        <f t="shared" si="57"/>
        <v>2</v>
      </c>
      <c r="I167" s="26">
        <f t="shared" si="57"/>
        <v>0</v>
      </c>
      <c r="J167" s="26">
        <f t="shared" si="57"/>
        <v>0</v>
      </c>
      <c r="K167" s="26">
        <f t="shared" si="57"/>
        <v>12</v>
      </c>
      <c r="L167" s="26">
        <f t="shared" si="57"/>
        <v>2</v>
      </c>
      <c r="M167" s="26">
        <f t="shared" si="54"/>
        <v>46</v>
      </c>
      <c r="N167" s="26">
        <f t="shared" si="54"/>
        <v>4</v>
      </c>
      <c r="O167" s="26"/>
      <c r="P167" s="26">
        <f>SUM(M167:N167)</f>
        <v>50</v>
      </c>
      <c r="Q167" s="26">
        <f>G167+H167</f>
        <v>36</v>
      </c>
      <c r="R167" s="26">
        <f>I167+J167</f>
        <v>0</v>
      </c>
      <c r="S167" s="26">
        <f>K167+L167</f>
        <v>14</v>
      </c>
      <c r="T167" s="26">
        <f>SUM(Q167:S167)</f>
        <v>50</v>
      </c>
    </row>
    <row r="168" spans="1:20" x14ac:dyDescent="0.25">
      <c r="A168" s="367" t="s">
        <v>13</v>
      </c>
      <c r="B168" s="367" t="s">
        <v>31</v>
      </c>
      <c r="C168" s="315" t="s">
        <v>42</v>
      </c>
      <c r="D168" s="26">
        <f t="shared" si="55"/>
        <v>0</v>
      </c>
      <c r="E168" s="26">
        <f t="shared" si="55"/>
        <v>0</v>
      </c>
      <c r="F168" s="26">
        <f>SUM(D168:E168)</f>
        <v>0</v>
      </c>
      <c r="G168" s="26">
        <f t="shared" si="57"/>
        <v>0</v>
      </c>
      <c r="H168" s="26">
        <f t="shared" si="57"/>
        <v>0</v>
      </c>
      <c r="I168" s="26">
        <f t="shared" si="57"/>
        <v>0</v>
      </c>
      <c r="J168" s="26">
        <f t="shared" si="57"/>
        <v>0</v>
      </c>
      <c r="K168" s="26">
        <f t="shared" si="57"/>
        <v>0</v>
      </c>
      <c r="L168" s="26">
        <f t="shared" si="57"/>
        <v>0</v>
      </c>
      <c r="M168" s="26">
        <f t="shared" si="54"/>
        <v>0</v>
      </c>
      <c r="N168" s="26">
        <f t="shared" si="54"/>
        <v>0</v>
      </c>
      <c r="O168" s="26"/>
      <c r="P168" s="26">
        <f>SUM(M168:N168)</f>
        <v>0</v>
      </c>
      <c r="Q168" s="26">
        <f>G168+H168</f>
        <v>0</v>
      </c>
      <c r="R168" s="26">
        <f>I168+J168</f>
        <v>0</v>
      </c>
      <c r="S168" s="26">
        <f>K168+L168</f>
        <v>0</v>
      </c>
      <c r="T168" s="26">
        <f>SUM(Q168:S168)</f>
        <v>0</v>
      </c>
    </row>
    <row r="169" spans="1:20" x14ac:dyDescent="0.25">
      <c r="A169" s="9"/>
      <c r="B169" s="9"/>
      <c r="C169" s="9"/>
      <c r="D169" s="26">
        <f>SUM(D164:D168)</f>
        <v>12</v>
      </c>
      <c r="E169" s="338">
        <f>SUM(E164:E168)</f>
        <v>30</v>
      </c>
      <c r="F169" s="26">
        <f>SUM(D169:E169)</f>
        <v>42</v>
      </c>
      <c r="G169" s="26">
        <f t="shared" ref="G169:T169" si="58">SUM(G164:G168)</f>
        <v>34</v>
      </c>
      <c r="H169" s="26">
        <f t="shared" si="58"/>
        <v>2</v>
      </c>
      <c r="I169" s="26">
        <f t="shared" si="58"/>
        <v>0</v>
      </c>
      <c r="J169" s="26">
        <f t="shared" si="58"/>
        <v>0</v>
      </c>
      <c r="K169" s="26">
        <f t="shared" si="58"/>
        <v>12</v>
      </c>
      <c r="L169" s="26">
        <f t="shared" si="58"/>
        <v>2</v>
      </c>
      <c r="M169" s="26">
        <f t="shared" si="58"/>
        <v>46</v>
      </c>
      <c r="N169" s="26">
        <f t="shared" si="58"/>
        <v>4</v>
      </c>
      <c r="O169" s="26"/>
      <c r="P169" s="26">
        <f t="shared" si="58"/>
        <v>50</v>
      </c>
      <c r="Q169" s="26">
        <f t="shared" si="58"/>
        <v>36</v>
      </c>
      <c r="R169" s="26">
        <f t="shared" si="58"/>
        <v>0</v>
      </c>
      <c r="S169" s="26">
        <f t="shared" si="58"/>
        <v>14</v>
      </c>
      <c r="T169" s="26">
        <f t="shared" si="58"/>
        <v>50</v>
      </c>
    </row>
    <row r="170" spans="1:20" x14ac:dyDescent="0.25">
      <c r="A170" s="9"/>
      <c r="B170" s="9"/>
      <c r="C170" s="47" t="s">
        <v>41</v>
      </c>
      <c r="D170" s="26">
        <f>D164+D167</f>
        <v>9</v>
      </c>
      <c r="E170" s="26">
        <f t="shared" ref="E170:T170" si="59">E164+E167</f>
        <v>30</v>
      </c>
      <c r="F170" s="26">
        <f t="shared" si="59"/>
        <v>39</v>
      </c>
      <c r="G170" s="26">
        <f t="shared" si="59"/>
        <v>34</v>
      </c>
      <c r="H170" s="26">
        <f t="shared" si="59"/>
        <v>2</v>
      </c>
      <c r="I170" s="26">
        <f t="shared" si="59"/>
        <v>0</v>
      </c>
      <c r="J170" s="26">
        <f t="shared" si="59"/>
        <v>0</v>
      </c>
      <c r="K170" s="26">
        <f t="shared" si="59"/>
        <v>12</v>
      </c>
      <c r="L170" s="26">
        <f t="shared" si="59"/>
        <v>2</v>
      </c>
      <c r="M170" s="26">
        <f t="shared" si="59"/>
        <v>46</v>
      </c>
      <c r="N170" s="26">
        <f t="shared" si="59"/>
        <v>4</v>
      </c>
      <c r="O170" s="26">
        <f t="shared" si="59"/>
        <v>0</v>
      </c>
      <c r="P170" s="26">
        <f t="shared" si="59"/>
        <v>50</v>
      </c>
      <c r="Q170" s="26">
        <f t="shared" si="59"/>
        <v>36</v>
      </c>
      <c r="R170" s="26">
        <f t="shared" si="59"/>
        <v>0</v>
      </c>
      <c r="S170" s="26">
        <f t="shared" si="59"/>
        <v>14</v>
      </c>
      <c r="T170" s="26">
        <f t="shared" si="59"/>
        <v>50</v>
      </c>
    </row>
    <row r="171" spans="1:20" x14ac:dyDescent="0.25">
      <c r="C171" s="47" t="s">
        <v>42</v>
      </c>
      <c r="D171" s="26">
        <f>D165+D168</f>
        <v>3</v>
      </c>
      <c r="E171" s="26">
        <f t="shared" ref="E171:T171" si="60">E165+E168</f>
        <v>0</v>
      </c>
      <c r="F171" s="26">
        <f t="shared" si="60"/>
        <v>3</v>
      </c>
      <c r="G171" s="26">
        <f t="shared" si="60"/>
        <v>0</v>
      </c>
      <c r="H171" s="26">
        <f t="shared" si="60"/>
        <v>0</v>
      </c>
      <c r="I171" s="26">
        <f t="shared" si="60"/>
        <v>0</v>
      </c>
      <c r="J171" s="26">
        <f t="shared" si="60"/>
        <v>0</v>
      </c>
      <c r="K171" s="26">
        <f t="shared" si="60"/>
        <v>0</v>
      </c>
      <c r="L171" s="26">
        <f t="shared" si="60"/>
        <v>0</v>
      </c>
      <c r="M171" s="26">
        <f t="shared" si="60"/>
        <v>0</v>
      </c>
      <c r="N171" s="26">
        <f t="shared" si="60"/>
        <v>0</v>
      </c>
      <c r="O171" s="26">
        <f t="shared" si="60"/>
        <v>0</v>
      </c>
      <c r="P171" s="26">
        <f t="shared" si="60"/>
        <v>0</v>
      </c>
      <c r="Q171" s="26">
        <f t="shared" si="60"/>
        <v>0</v>
      </c>
      <c r="R171" s="26">
        <f t="shared" si="60"/>
        <v>0</v>
      </c>
      <c r="S171" s="26">
        <f t="shared" si="60"/>
        <v>0</v>
      </c>
      <c r="T171" s="26">
        <f t="shared" si="60"/>
        <v>0</v>
      </c>
    </row>
    <row r="173" spans="1:20" x14ac:dyDescent="0.25">
      <c r="B173" s="46" t="s">
        <v>343</v>
      </c>
    </row>
    <row r="174" spans="1:20" x14ac:dyDescent="0.25">
      <c r="A174" s="9"/>
      <c r="B174" s="9"/>
      <c r="C174" s="9"/>
      <c r="D174" s="9" t="s">
        <v>327</v>
      </c>
      <c r="F174" s="26"/>
      <c r="G174" s="1400" t="s">
        <v>301</v>
      </c>
      <c r="H174" s="1400"/>
      <c r="I174" s="1400" t="s">
        <v>302</v>
      </c>
      <c r="J174" s="1400"/>
      <c r="K174" s="1400" t="s">
        <v>303</v>
      </c>
      <c r="L174" s="1400"/>
      <c r="M174" s="1400" t="s">
        <v>322</v>
      </c>
      <c r="N174" s="1400"/>
      <c r="O174" s="1400"/>
      <c r="P174" s="1400"/>
      <c r="Q174" s="26"/>
      <c r="R174" s="26"/>
      <c r="S174" s="26"/>
      <c r="T174" s="26"/>
    </row>
    <row r="175" spans="1:20" x14ac:dyDescent="0.25">
      <c r="A175" s="8"/>
      <c r="B175" s="8"/>
      <c r="C175" s="315" t="s">
        <v>47</v>
      </c>
      <c r="D175" s="133" t="s">
        <v>219</v>
      </c>
      <c r="E175" s="319" t="s">
        <v>218</v>
      </c>
      <c r="F175" s="26" t="s">
        <v>304</v>
      </c>
      <c r="G175" s="133" t="s">
        <v>305</v>
      </c>
      <c r="H175" s="133" t="s">
        <v>113</v>
      </c>
      <c r="I175" s="133" t="s">
        <v>305</v>
      </c>
      <c r="J175" s="133" t="s">
        <v>113</v>
      </c>
      <c r="K175" s="133" t="s">
        <v>305</v>
      </c>
      <c r="L175" s="133" t="s">
        <v>113</v>
      </c>
      <c r="M175" s="133" t="s">
        <v>305</v>
      </c>
      <c r="N175" s="133" t="s">
        <v>113</v>
      </c>
      <c r="O175" s="133"/>
      <c r="P175" s="133" t="s">
        <v>304</v>
      </c>
      <c r="Q175" s="26" t="s">
        <v>301</v>
      </c>
      <c r="R175" s="26" t="s">
        <v>302</v>
      </c>
      <c r="S175" s="26" t="s">
        <v>303</v>
      </c>
      <c r="T175" s="26" t="s">
        <v>304</v>
      </c>
    </row>
    <row r="176" spans="1:20" x14ac:dyDescent="0.25">
      <c r="A176" s="8" t="s">
        <v>16</v>
      </c>
      <c r="B176" s="8" t="s">
        <v>14</v>
      </c>
      <c r="C176" s="315" t="s">
        <v>41</v>
      </c>
      <c r="D176" s="26">
        <f>SUMIFS(D$57:D$67,$A$57:$A$67,$A176,$B$57:$B$67,$B176)</f>
        <v>6.5</v>
      </c>
      <c r="E176" s="26">
        <f>SUMIFS(E$57:E$67,$A$57:$A$67,$A176,$B$57:$B$67,$B176)</f>
        <v>3</v>
      </c>
      <c r="F176" s="26">
        <f>SUM(D176:E176)</f>
        <v>9.5</v>
      </c>
      <c r="G176" s="26">
        <f t="shared" ref="G176:L177" si="61">SUMIFS(X$57:X$67,$A$57:$A$67,$A176,$B$57:$B$67,$B176)</f>
        <v>8</v>
      </c>
      <c r="H176" s="26">
        <f t="shared" si="61"/>
        <v>0</v>
      </c>
      <c r="I176" s="26">
        <f t="shared" si="61"/>
        <v>0</v>
      </c>
      <c r="J176" s="26">
        <f t="shared" si="61"/>
        <v>0</v>
      </c>
      <c r="K176" s="26">
        <f t="shared" si="61"/>
        <v>4</v>
      </c>
      <c r="L176" s="26">
        <f t="shared" si="61"/>
        <v>0</v>
      </c>
      <c r="M176" s="26">
        <f t="shared" ref="M176:N180" si="62">G176+I176+K176</f>
        <v>12</v>
      </c>
      <c r="N176" s="26">
        <f t="shared" si="62"/>
        <v>0</v>
      </c>
      <c r="O176" s="26"/>
      <c r="P176" s="26">
        <f>SUM(M176:N176)</f>
        <v>12</v>
      </c>
      <c r="Q176" s="26">
        <f>G176+H176</f>
        <v>8</v>
      </c>
      <c r="R176" s="26">
        <f>I176+J176</f>
        <v>0</v>
      </c>
      <c r="S176" s="26">
        <f>K176+L176</f>
        <v>4</v>
      </c>
      <c r="T176" s="26">
        <f>SUM(Q176:S176)</f>
        <v>12</v>
      </c>
    </row>
    <row r="177" spans="1:20" x14ac:dyDescent="0.25">
      <c r="A177" s="8" t="s">
        <v>16</v>
      </c>
      <c r="B177" s="8" t="s">
        <v>31</v>
      </c>
      <c r="C177" s="315" t="s">
        <v>42</v>
      </c>
      <c r="D177" s="26">
        <f>SUMIFS(D$57:D$67,$A$57:$A$67,$A177,$B$57:$B$67,$B177)</f>
        <v>1</v>
      </c>
      <c r="E177" s="26">
        <f>SUMIFS(E$57:E$67,$A$57:$A$67,$A177,$B$57:$B$67,$B177)</f>
        <v>2</v>
      </c>
      <c r="F177" s="26">
        <f>SUM(D177:E177)</f>
        <v>3</v>
      </c>
      <c r="G177" s="26">
        <f t="shared" si="61"/>
        <v>0</v>
      </c>
      <c r="H177" s="26">
        <f t="shared" si="61"/>
        <v>0</v>
      </c>
      <c r="I177" s="26">
        <f t="shared" si="61"/>
        <v>0</v>
      </c>
      <c r="J177" s="26">
        <f t="shared" si="61"/>
        <v>0</v>
      </c>
      <c r="K177" s="26">
        <f t="shared" si="61"/>
        <v>4</v>
      </c>
      <c r="L177" s="26">
        <f t="shared" si="61"/>
        <v>0</v>
      </c>
      <c r="M177" s="26">
        <f t="shared" si="62"/>
        <v>4</v>
      </c>
      <c r="N177" s="26">
        <f t="shared" si="62"/>
        <v>0</v>
      </c>
      <c r="O177" s="26"/>
      <c r="P177" s="26">
        <f>SUM(M177:N177)</f>
        <v>4</v>
      </c>
      <c r="Q177" s="26">
        <f>G177+H177</f>
        <v>0</v>
      </c>
      <c r="R177" s="26">
        <f>I177+J177</f>
        <v>0</v>
      </c>
      <c r="S177" s="26">
        <f>K177+L177</f>
        <v>4</v>
      </c>
      <c r="T177" s="26">
        <f>SUM(Q177:S177)</f>
        <v>4</v>
      </c>
    </row>
    <row r="178" spans="1:20" x14ac:dyDescent="0.25">
      <c r="A178" s="8"/>
      <c r="B178" s="8"/>
      <c r="C178" s="315" t="s">
        <v>48</v>
      </c>
      <c r="D178" s="26"/>
      <c r="E178" s="26"/>
      <c r="F178" s="26"/>
      <c r="G178" s="26"/>
      <c r="H178" s="26"/>
      <c r="I178" s="26"/>
      <c r="J178" s="26"/>
      <c r="K178" s="26"/>
      <c r="L178" s="26"/>
      <c r="M178" s="26">
        <f t="shared" si="62"/>
        <v>0</v>
      </c>
      <c r="N178" s="26">
        <f t="shared" si="62"/>
        <v>0</v>
      </c>
      <c r="O178" s="26"/>
      <c r="P178" s="26">
        <f>SUM(M178:N178)</f>
        <v>0</v>
      </c>
      <c r="Q178" s="26">
        <f>G178+H178</f>
        <v>0</v>
      </c>
      <c r="R178" s="26">
        <f>I178+J178</f>
        <v>0</v>
      </c>
      <c r="S178" s="26">
        <f>K178+L178</f>
        <v>0</v>
      </c>
      <c r="T178" s="26">
        <f>SUM(Q178:S178)</f>
        <v>0</v>
      </c>
    </row>
    <row r="179" spans="1:20" x14ac:dyDescent="0.25">
      <c r="A179" s="8" t="s">
        <v>13</v>
      </c>
      <c r="B179" s="8" t="s">
        <v>14</v>
      </c>
      <c r="C179" s="315" t="s">
        <v>41</v>
      </c>
      <c r="D179" s="26">
        <f>SUMIFS(D$57:D$67,$A$57:$A$67,$A179,$B$57:$B$67,$B179)</f>
        <v>4.5</v>
      </c>
      <c r="E179" s="26">
        <f>SUMIFS(E$57:E$67,$A$57:$A$67,$A179,$B$57:$B$67,$B179)</f>
        <v>19.5</v>
      </c>
      <c r="F179" s="26">
        <f>SUM(D179:E179)</f>
        <v>24</v>
      </c>
      <c r="G179" s="26">
        <f t="shared" ref="G179:L180" si="63">SUMIFS(X$57:X$67,$A$57:$A$67,$A179,$B$57:$B$67,$B179)</f>
        <v>20</v>
      </c>
      <c r="H179" s="26">
        <f t="shared" si="63"/>
        <v>0</v>
      </c>
      <c r="I179" s="26">
        <f t="shared" si="63"/>
        <v>0</v>
      </c>
      <c r="J179" s="26">
        <f t="shared" si="63"/>
        <v>0</v>
      </c>
      <c r="K179" s="26">
        <f t="shared" si="63"/>
        <v>6</v>
      </c>
      <c r="L179" s="26">
        <f t="shared" si="63"/>
        <v>4</v>
      </c>
      <c r="M179" s="26">
        <f t="shared" si="62"/>
        <v>26</v>
      </c>
      <c r="N179" s="26">
        <f t="shared" si="62"/>
        <v>4</v>
      </c>
      <c r="O179" s="26"/>
      <c r="P179" s="26">
        <f>SUM(M179:N179)</f>
        <v>30</v>
      </c>
      <c r="Q179" s="26">
        <f>G179+H179</f>
        <v>20</v>
      </c>
      <c r="R179" s="26">
        <f>I179+J179</f>
        <v>0</v>
      </c>
      <c r="S179" s="26">
        <f>K179+L179</f>
        <v>10</v>
      </c>
      <c r="T179" s="26">
        <f>SUM(Q179:S179)</f>
        <v>30</v>
      </c>
    </row>
    <row r="180" spans="1:20" x14ac:dyDescent="0.25">
      <c r="A180" s="367" t="s">
        <v>13</v>
      </c>
      <c r="B180" s="367" t="s">
        <v>31</v>
      </c>
      <c r="C180" s="315" t="s">
        <v>42</v>
      </c>
      <c r="D180" s="26">
        <f>SUMIFS(D$57:D$67,$A$57:$A$67,$A180,$B$57:$B$67,$B180)</f>
        <v>1</v>
      </c>
      <c r="E180" s="26">
        <f>SUMIFS(E$57:E$67,$A$57:$A$67,$A180,$B$57:$B$67,$B180)</f>
        <v>5.5</v>
      </c>
      <c r="F180" s="26">
        <f>SUM(D180:E180)</f>
        <v>6.5</v>
      </c>
      <c r="G180" s="26">
        <f t="shared" si="63"/>
        <v>6</v>
      </c>
      <c r="H180" s="26">
        <f t="shared" si="63"/>
        <v>0</v>
      </c>
      <c r="I180" s="26">
        <f t="shared" si="63"/>
        <v>0</v>
      </c>
      <c r="J180" s="26">
        <f t="shared" si="63"/>
        <v>0</v>
      </c>
      <c r="K180" s="26">
        <f t="shared" si="63"/>
        <v>0</v>
      </c>
      <c r="L180" s="26">
        <f t="shared" si="63"/>
        <v>2</v>
      </c>
      <c r="M180" s="26">
        <f t="shared" si="62"/>
        <v>6</v>
      </c>
      <c r="N180" s="26">
        <f t="shared" si="62"/>
        <v>2</v>
      </c>
      <c r="O180" s="26"/>
      <c r="P180" s="26">
        <f>SUM(M180:N180)</f>
        <v>8</v>
      </c>
      <c r="Q180" s="26">
        <f>G180+H180</f>
        <v>6</v>
      </c>
      <c r="R180" s="26">
        <f>I180+J180</f>
        <v>0</v>
      </c>
      <c r="S180" s="26">
        <f>K180+L180</f>
        <v>2</v>
      </c>
      <c r="T180" s="26">
        <f>SUM(Q180:S180)</f>
        <v>8</v>
      </c>
    </row>
    <row r="181" spans="1:20" x14ac:dyDescent="0.25">
      <c r="A181" s="9"/>
      <c r="B181" s="9"/>
      <c r="C181" s="9"/>
      <c r="D181" s="26">
        <f>SUM(D176:D180)</f>
        <v>13</v>
      </c>
      <c r="E181" s="338">
        <f>SUM(E176:E180)</f>
        <v>30</v>
      </c>
      <c r="F181" s="26">
        <f>SUM(D181:E181)</f>
        <v>43</v>
      </c>
      <c r="G181" s="26">
        <f t="shared" ref="G181:T181" si="64">SUM(G176:G180)</f>
        <v>34</v>
      </c>
      <c r="H181" s="26">
        <f t="shared" si="64"/>
        <v>0</v>
      </c>
      <c r="I181" s="26">
        <f t="shared" si="64"/>
        <v>0</v>
      </c>
      <c r="J181" s="26">
        <f t="shared" si="64"/>
        <v>0</v>
      </c>
      <c r="K181" s="26">
        <f t="shared" si="64"/>
        <v>14</v>
      </c>
      <c r="L181" s="26">
        <f t="shared" si="64"/>
        <v>6</v>
      </c>
      <c r="M181" s="26">
        <f t="shared" si="64"/>
        <v>48</v>
      </c>
      <c r="N181" s="26">
        <f t="shared" si="64"/>
        <v>6</v>
      </c>
      <c r="O181" s="26"/>
      <c r="P181" s="26">
        <f t="shared" si="64"/>
        <v>54</v>
      </c>
      <c r="Q181" s="26">
        <f t="shared" si="64"/>
        <v>34</v>
      </c>
      <c r="R181" s="26">
        <f t="shared" si="64"/>
        <v>0</v>
      </c>
      <c r="S181" s="26">
        <f t="shared" si="64"/>
        <v>20</v>
      </c>
      <c r="T181" s="26">
        <f t="shared" si="64"/>
        <v>54</v>
      </c>
    </row>
    <row r="182" spans="1:20" x14ac:dyDescent="0.25">
      <c r="A182" s="9"/>
      <c r="B182" s="9"/>
      <c r="C182" s="47" t="s">
        <v>41</v>
      </c>
      <c r="D182" s="26">
        <f>D176+D179</f>
        <v>11</v>
      </c>
      <c r="E182" s="26">
        <f t="shared" ref="E182:T182" si="65">E176+E179</f>
        <v>22.5</v>
      </c>
      <c r="F182" s="26">
        <f t="shared" si="65"/>
        <v>33.5</v>
      </c>
      <c r="G182" s="26">
        <f t="shared" si="65"/>
        <v>28</v>
      </c>
      <c r="H182" s="26">
        <f t="shared" si="65"/>
        <v>0</v>
      </c>
      <c r="I182" s="26">
        <f t="shared" si="65"/>
        <v>0</v>
      </c>
      <c r="J182" s="26">
        <f t="shared" si="65"/>
        <v>0</v>
      </c>
      <c r="K182" s="26">
        <f t="shared" si="65"/>
        <v>10</v>
      </c>
      <c r="L182" s="26">
        <f t="shared" si="65"/>
        <v>4</v>
      </c>
      <c r="M182" s="26">
        <f t="shared" si="65"/>
        <v>38</v>
      </c>
      <c r="N182" s="26">
        <f t="shared" si="65"/>
        <v>4</v>
      </c>
      <c r="O182" s="26">
        <f t="shared" si="65"/>
        <v>0</v>
      </c>
      <c r="P182" s="26">
        <f t="shared" si="65"/>
        <v>42</v>
      </c>
      <c r="Q182" s="26">
        <f t="shared" si="65"/>
        <v>28</v>
      </c>
      <c r="R182" s="26">
        <f t="shared" si="65"/>
        <v>0</v>
      </c>
      <c r="S182" s="26">
        <f t="shared" si="65"/>
        <v>14</v>
      </c>
      <c r="T182" s="26">
        <f t="shared" si="65"/>
        <v>42</v>
      </c>
    </row>
    <row r="183" spans="1:20" x14ac:dyDescent="0.25">
      <c r="C183" s="47" t="s">
        <v>42</v>
      </c>
      <c r="D183" s="26">
        <f>D177+D180</f>
        <v>2</v>
      </c>
      <c r="E183" s="26">
        <f t="shared" ref="E183:T183" si="66">E177+E180</f>
        <v>7.5</v>
      </c>
      <c r="F183" s="26">
        <f t="shared" si="66"/>
        <v>9.5</v>
      </c>
      <c r="G183" s="26">
        <f t="shared" si="66"/>
        <v>6</v>
      </c>
      <c r="H183" s="26">
        <f t="shared" si="66"/>
        <v>0</v>
      </c>
      <c r="I183" s="26">
        <f t="shared" si="66"/>
        <v>0</v>
      </c>
      <c r="J183" s="26">
        <f t="shared" si="66"/>
        <v>0</v>
      </c>
      <c r="K183" s="26">
        <f t="shared" si="66"/>
        <v>4</v>
      </c>
      <c r="L183" s="26">
        <f t="shared" si="66"/>
        <v>2</v>
      </c>
      <c r="M183" s="26">
        <f t="shared" si="66"/>
        <v>10</v>
      </c>
      <c r="N183" s="26">
        <f t="shared" si="66"/>
        <v>2</v>
      </c>
      <c r="O183" s="26">
        <f t="shared" si="66"/>
        <v>0</v>
      </c>
      <c r="P183" s="26">
        <f t="shared" si="66"/>
        <v>12</v>
      </c>
      <c r="Q183" s="26">
        <f t="shared" si="66"/>
        <v>6</v>
      </c>
      <c r="R183" s="26">
        <f t="shared" si="66"/>
        <v>0</v>
      </c>
      <c r="S183" s="26">
        <f t="shared" si="66"/>
        <v>6</v>
      </c>
      <c r="T183" s="26">
        <f t="shared" si="66"/>
        <v>12</v>
      </c>
    </row>
    <row r="184" spans="1:20" x14ac:dyDescent="0.25">
      <c r="B184" s="46" t="s">
        <v>344</v>
      </c>
    </row>
    <row r="185" spans="1:20" x14ac:dyDescent="0.25">
      <c r="A185" s="9"/>
      <c r="B185" s="9"/>
      <c r="C185" s="9"/>
      <c r="D185" s="9" t="s">
        <v>327</v>
      </c>
      <c r="F185" s="26"/>
      <c r="G185" s="1400" t="s">
        <v>301</v>
      </c>
      <c r="H185" s="1400"/>
      <c r="I185" s="1400" t="s">
        <v>302</v>
      </c>
      <c r="J185" s="1400"/>
      <c r="K185" s="1400" t="s">
        <v>303</v>
      </c>
      <c r="L185" s="1400"/>
      <c r="M185" s="1400" t="s">
        <v>322</v>
      </c>
      <c r="N185" s="1400"/>
      <c r="O185" s="1400"/>
      <c r="P185" s="1400"/>
      <c r="Q185" s="26"/>
      <c r="R185" s="26"/>
      <c r="S185" s="26"/>
      <c r="T185" s="26"/>
    </row>
    <row r="186" spans="1:20" x14ac:dyDescent="0.25">
      <c r="A186" s="8"/>
      <c r="B186" s="8"/>
      <c r="C186" s="315" t="s">
        <v>47</v>
      </c>
      <c r="D186" s="133" t="s">
        <v>219</v>
      </c>
      <c r="E186" s="319" t="s">
        <v>218</v>
      </c>
      <c r="F186" s="26" t="s">
        <v>304</v>
      </c>
      <c r="G186" s="133" t="s">
        <v>305</v>
      </c>
      <c r="H186" s="133" t="s">
        <v>113</v>
      </c>
      <c r="I186" s="133" t="s">
        <v>305</v>
      </c>
      <c r="J186" s="133" t="s">
        <v>113</v>
      </c>
      <c r="K186" s="133" t="s">
        <v>305</v>
      </c>
      <c r="L186" s="133" t="s">
        <v>113</v>
      </c>
      <c r="M186" s="133" t="s">
        <v>305</v>
      </c>
      <c r="N186" s="133" t="s">
        <v>113</v>
      </c>
      <c r="O186" s="133"/>
      <c r="P186" s="133" t="s">
        <v>304</v>
      </c>
      <c r="Q186" s="26" t="s">
        <v>301</v>
      </c>
      <c r="R186" s="26" t="s">
        <v>302</v>
      </c>
      <c r="S186" s="26" t="s">
        <v>303</v>
      </c>
      <c r="T186" s="26" t="s">
        <v>304</v>
      </c>
    </row>
    <row r="187" spans="1:20" x14ac:dyDescent="0.25">
      <c r="A187" s="8" t="s">
        <v>16</v>
      </c>
      <c r="B187" s="8" t="s">
        <v>14</v>
      </c>
      <c r="C187" s="315" t="s">
        <v>41</v>
      </c>
      <c r="D187" s="26">
        <f>SUMIFS(D$79:D$90,$A$79:$A$90,$A187,$B$79:$B$90,$B187)</f>
        <v>0</v>
      </c>
      <c r="E187" s="26">
        <f>SUMIFS(E$79:E$90,$A$79:$A$90,$A187,$B$79:$B$90,$B187)</f>
        <v>0</v>
      </c>
      <c r="F187" s="26">
        <f>SUM(D187:E187)</f>
        <v>0</v>
      </c>
      <c r="G187" s="26">
        <f t="shared" ref="G187:L187" si="67">SUMIFS(X$79:X$90,$A$79:$A$90,$A187,$B$79:$B$90,$B187)</f>
        <v>0</v>
      </c>
      <c r="H187" s="26">
        <f t="shared" si="67"/>
        <v>0</v>
      </c>
      <c r="I187" s="26">
        <f t="shared" si="67"/>
        <v>0</v>
      </c>
      <c r="J187" s="26">
        <f t="shared" si="67"/>
        <v>0</v>
      </c>
      <c r="K187" s="26">
        <f t="shared" si="67"/>
        <v>0</v>
      </c>
      <c r="L187" s="26">
        <f t="shared" si="67"/>
        <v>0</v>
      </c>
      <c r="M187" s="26">
        <f t="shared" ref="M187:N191" si="68">G187+I187+K187</f>
        <v>0</v>
      </c>
      <c r="N187" s="26">
        <f t="shared" si="68"/>
        <v>0</v>
      </c>
      <c r="O187" s="26"/>
      <c r="P187" s="26">
        <f>SUM(M187:N187)</f>
        <v>0</v>
      </c>
      <c r="Q187" s="26">
        <f>G187+H187</f>
        <v>0</v>
      </c>
      <c r="R187" s="26">
        <f>I187+J187</f>
        <v>0</v>
      </c>
      <c r="S187" s="26">
        <f>K187+L187</f>
        <v>0</v>
      </c>
      <c r="T187" s="26">
        <f>SUM(Q187:S187)</f>
        <v>0</v>
      </c>
    </row>
    <row r="188" spans="1:20" x14ac:dyDescent="0.25">
      <c r="A188" s="8" t="s">
        <v>16</v>
      </c>
      <c r="B188" s="8" t="s">
        <v>31</v>
      </c>
      <c r="C188" s="315" t="s">
        <v>42</v>
      </c>
      <c r="D188" s="26">
        <f t="shared" ref="D188:E191" si="69">SUMIFS(D$79:D$90,$A$79:$A$90,$A188,$B$79:$B$90,$B188)</f>
        <v>0</v>
      </c>
      <c r="E188" s="26">
        <f t="shared" si="69"/>
        <v>0</v>
      </c>
      <c r="F188" s="26">
        <f>SUM(D188:E188)</f>
        <v>0</v>
      </c>
      <c r="G188" s="26">
        <f t="shared" ref="G188:L188" si="70">SUMIFS(X$79:X$90,$A$79:$A$90,$A188,$B$79:$B$90,$B188)</f>
        <v>0</v>
      </c>
      <c r="H188" s="26">
        <f t="shared" si="70"/>
        <v>0</v>
      </c>
      <c r="I188" s="26">
        <f t="shared" si="70"/>
        <v>0</v>
      </c>
      <c r="J188" s="26">
        <f t="shared" si="70"/>
        <v>0</v>
      </c>
      <c r="K188" s="26">
        <f t="shared" si="70"/>
        <v>0</v>
      </c>
      <c r="L188" s="26">
        <f t="shared" si="70"/>
        <v>0</v>
      </c>
      <c r="M188" s="26">
        <f t="shared" si="68"/>
        <v>0</v>
      </c>
      <c r="N188" s="26">
        <f t="shared" si="68"/>
        <v>0</v>
      </c>
      <c r="O188" s="26"/>
      <c r="P188" s="26">
        <f>SUM(M188:N188)</f>
        <v>0</v>
      </c>
      <c r="Q188" s="26">
        <f>G188+H188</f>
        <v>0</v>
      </c>
      <c r="R188" s="26">
        <f>I188+J188</f>
        <v>0</v>
      </c>
      <c r="S188" s="26">
        <f>K188+L188</f>
        <v>0</v>
      </c>
      <c r="T188" s="26">
        <f>SUM(Q188:S188)</f>
        <v>0</v>
      </c>
    </row>
    <row r="189" spans="1:20" x14ac:dyDescent="0.25">
      <c r="A189" s="8"/>
      <c r="B189" s="8"/>
      <c r="C189" s="315" t="s">
        <v>48</v>
      </c>
      <c r="D189" s="26"/>
      <c r="E189" s="26"/>
      <c r="F189" s="26"/>
      <c r="G189" s="26"/>
      <c r="H189" s="26"/>
      <c r="I189" s="26"/>
      <c r="J189" s="26"/>
      <c r="K189" s="26"/>
      <c r="L189" s="26"/>
      <c r="M189" s="26">
        <f t="shared" si="68"/>
        <v>0</v>
      </c>
      <c r="N189" s="26">
        <f t="shared" si="68"/>
        <v>0</v>
      </c>
      <c r="O189" s="26"/>
      <c r="P189" s="26">
        <f>SUM(M189:N189)</f>
        <v>0</v>
      </c>
      <c r="Q189" s="26">
        <f>G189+H189</f>
        <v>0</v>
      </c>
      <c r="R189" s="26">
        <f>I189+J189</f>
        <v>0</v>
      </c>
      <c r="S189" s="26">
        <f>K189+L189</f>
        <v>0</v>
      </c>
      <c r="T189" s="26">
        <f>SUM(Q189:S189)</f>
        <v>0</v>
      </c>
    </row>
    <row r="190" spans="1:20" x14ac:dyDescent="0.25">
      <c r="A190" s="8" t="s">
        <v>13</v>
      </c>
      <c r="B190" s="8" t="s">
        <v>14</v>
      </c>
      <c r="C190" s="315" t="s">
        <v>41</v>
      </c>
      <c r="D190" s="26">
        <f t="shared" si="69"/>
        <v>1</v>
      </c>
      <c r="E190" s="26">
        <f t="shared" si="69"/>
        <v>13</v>
      </c>
      <c r="F190" s="26">
        <f>SUM(D190:E190)</f>
        <v>14</v>
      </c>
      <c r="G190" s="26">
        <f t="shared" ref="G190:L191" si="71">SUMIFS(X$79:X$90,$A$79:$A$90,$A190,$B$79:$B$90,$B190)</f>
        <v>12</v>
      </c>
      <c r="H190" s="26">
        <f t="shared" si="71"/>
        <v>0</v>
      </c>
      <c r="I190" s="26">
        <f t="shared" si="71"/>
        <v>0</v>
      </c>
      <c r="J190" s="26">
        <f t="shared" si="71"/>
        <v>0</v>
      </c>
      <c r="K190" s="26">
        <f t="shared" si="71"/>
        <v>4</v>
      </c>
      <c r="L190" s="26">
        <f t="shared" si="71"/>
        <v>0</v>
      </c>
      <c r="M190" s="26">
        <f t="shared" si="68"/>
        <v>16</v>
      </c>
      <c r="N190" s="26">
        <f t="shared" si="68"/>
        <v>0</v>
      </c>
      <c r="O190" s="26"/>
      <c r="P190" s="26">
        <f>SUM(M190:N190)</f>
        <v>16</v>
      </c>
      <c r="Q190" s="26">
        <f>G190+H190</f>
        <v>12</v>
      </c>
      <c r="R190" s="26">
        <f>I190+J190</f>
        <v>0</v>
      </c>
      <c r="S190" s="26">
        <f>K190+L190</f>
        <v>4</v>
      </c>
      <c r="T190" s="26">
        <f>SUM(Q190:S190)</f>
        <v>16</v>
      </c>
    </row>
    <row r="191" spans="1:20" x14ac:dyDescent="0.25">
      <c r="A191" s="367" t="s">
        <v>13</v>
      </c>
      <c r="B191" s="367" t="s">
        <v>31</v>
      </c>
      <c r="C191" s="315" t="s">
        <v>42</v>
      </c>
      <c r="D191" s="26">
        <f t="shared" si="69"/>
        <v>0</v>
      </c>
      <c r="E191" s="26">
        <f t="shared" si="69"/>
        <v>17</v>
      </c>
      <c r="F191" s="26">
        <f>SUM(D191:E191)</f>
        <v>17</v>
      </c>
      <c r="G191" s="26">
        <f t="shared" si="71"/>
        <v>20</v>
      </c>
      <c r="H191" s="26">
        <f t="shared" si="71"/>
        <v>0</v>
      </c>
      <c r="I191" s="26">
        <f t="shared" si="71"/>
        <v>0</v>
      </c>
      <c r="J191" s="26">
        <f t="shared" si="71"/>
        <v>0</v>
      </c>
      <c r="K191" s="26">
        <f t="shared" si="71"/>
        <v>6</v>
      </c>
      <c r="L191" s="26">
        <f t="shared" si="71"/>
        <v>0</v>
      </c>
      <c r="M191" s="26">
        <f t="shared" si="68"/>
        <v>26</v>
      </c>
      <c r="N191" s="26">
        <f t="shared" si="68"/>
        <v>0</v>
      </c>
      <c r="O191" s="26"/>
      <c r="P191" s="26">
        <f>SUM(M191:N191)</f>
        <v>26</v>
      </c>
      <c r="Q191" s="26">
        <f>G191+H191</f>
        <v>20</v>
      </c>
      <c r="R191" s="26">
        <f>I191+J191</f>
        <v>0</v>
      </c>
      <c r="S191" s="26">
        <f>K191+L191</f>
        <v>6</v>
      </c>
      <c r="T191" s="26">
        <f>SUM(Q191:S191)</f>
        <v>26</v>
      </c>
    </row>
    <row r="192" spans="1:20" x14ac:dyDescent="0.25">
      <c r="A192" s="9"/>
      <c r="B192" s="9"/>
      <c r="C192" s="9"/>
      <c r="D192" s="26">
        <f>SUM(D187:D191)</f>
        <v>1</v>
      </c>
      <c r="E192" s="338">
        <f>SUM(E187:E191)</f>
        <v>30</v>
      </c>
      <c r="F192" s="26">
        <f>SUM(D192:E192)</f>
        <v>31</v>
      </c>
      <c r="G192" s="26">
        <f t="shared" ref="G192:T192" si="72">SUM(G187:G191)</f>
        <v>32</v>
      </c>
      <c r="H192" s="26">
        <f t="shared" si="72"/>
        <v>0</v>
      </c>
      <c r="I192" s="26">
        <f t="shared" si="72"/>
        <v>0</v>
      </c>
      <c r="J192" s="26">
        <f t="shared" si="72"/>
        <v>0</v>
      </c>
      <c r="K192" s="26">
        <f t="shared" si="72"/>
        <v>10</v>
      </c>
      <c r="L192" s="26">
        <f t="shared" si="72"/>
        <v>0</v>
      </c>
      <c r="M192" s="26">
        <f t="shared" si="72"/>
        <v>42</v>
      </c>
      <c r="N192" s="26">
        <f t="shared" si="72"/>
        <v>0</v>
      </c>
      <c r="O192" s="26"/>
      <c r="P192" s="26">
        <f t="shared" si="72"/>
        <v>42</v>
      </c>
      <c r="Q192" s="26">
        <f t="shared" si="72"/>
        <v>32</v>
      </c>
      <c r="R192" s="26">
        <f t="shared" si="72"/>
        <v>0</v>
      </c>
      <c r="S192" s="26">
        <f t="shared" si="72"/>
        <v>10</v>
      </c>
      <c r="T192" s="26">
        <f t="shared" si="72"/>
        <v>42</v>
      </c>
    </row>
    <row r="193" spans="1:20" x14ac:dyDescent="0.25">
      <c r="A193" s="9"/>
      <c r="B193" s="9"/>
      <c r="C193" s="47" t="s">
        <v>41</v>
      </c>
      <c r="D193" s="26">
        <f>D187+D190</f>
        <v>1</v>
      </c>
      <c r="E193" s="26">
        <f t="shared" ref="E193:T193" si="73">E187+E190</f>
        <v>13</v>
      </c>
      <c r="F193" s="26">
        <f t="shared" si="73"/>
        <v>14</v>
      </c>
      <c r="G193" s="26">
        <f t="shared" si="73"/>
        <v>12</v>
      </c>
      <c r="H193" s="26">
        <f t="shared" si="73"/>
        <v>0</v>
      </c>
      <c r="I193" s="26">
        <f t="shared" si="73"/>
        <v>0</v>
      </c>
      <c r="J193" s="26">
        <f t="shared" si="73"/>
        <v>0</v>
      </c>
      <c r="K193" s="26">
        <f t="shared" si="73"/>
        <v>4</v>
      </c>
      <c r="L193" s="26">
        <f t="shared" si="73"/>
        <v>0</v>
      </c>
      <c r="M193" s="26">
        <f t="shared" si="73"/>
        <v>16</v>
      </c>
      <c r="N193" s="26">
        <f t="shared" si="73"/>
        <v>0</v>
      </c>
      <c r="O193" s="26">
        <f t="shared" si="73"/>
        <v>0</v>
      </c>
      <c r="P193" s="26">
        <f t="shared" si="73"/>
        <v>16</v>
      </c>
      <c r="Q193" s="26">
        <f t="shared" si="73"/>
        <v>12</v>
      </c>
      <c r="R193" s="26">
        <f t="shared" si="73"/>
        <v>0</v>
      </c>
      <c r="S193" s="26">
        <f t="shared" si="73"/>
        <v>4</v>
      </c>
      <c r="T193" s="26">
        <f t="shared" si="73"/>
        <v>16</v>
      </c>
    </row>
    <row r="194" spans="1:20" x14ac:dyDescent="0.25">
      <c r="C194" s="47" t="s">
        <v>42</v>
      </c>
      <c r="D194" s="26">
        <f>D188+D191</f>
        <v>0</v>
      </c>
      <c r="E194" s="26">
        <f t="shared" ref="E194:T194" si="74">E188+E191</f>
        <v>17</v>
      </c>
      <c r="F194" s="26">
        <f t="shared" si="74"/>
        <v>17</v>
      </c>
      <c r="G194" s="26">
        <f t="shared" si="74"/>
        <v>20</v>
      </c>
      <c r="H194" s="26">
        <f t="shared" si="74"/>
        <v>0</v>
      </c>
      <c r="I194" s="26">
        <f t="shared" si="74"/>
        <v>0</v>
      </c>
      <c r="J194" s="26">
        <f t="shared" si="74"/>
        <v>0</v>
      </c>
      <c r="K194" s="26">
        <f t="shared" si="74"/>
        <v>6</v>
      </c>
      <c r="L194" s="26">
        <f t="shared" si="74"/>
        <v>0</v>
      </c>
      <c r="M194" s="26">
        <f t="shared" si="74"/>
        <v>26</v>
      </c>
      <c r="N194" s="26">
        <f t="shared" si="74"/>
        <v>0</v>
      </c>
      <c r="O194" s="26">
        <f t="shared" si="74"/>
        <v>0</v>
      </c>
      <c r="P194" s="26">
        <f t="shared" si="74"/>
        <v>26</v>
      </c>
      <c r="Q194" s="26">
        <f t="shared" si="74"/>
        <v>20</v>
      </c>
      <c r="R194" s="26">
        <f t="shared" si="74"/>
        <v>0</v>
      </c>
      <c r="S194" s="26">
        <f t="shared" si="74"/>
        <v>6</v>
      </c>
      <c r="T194" s="26">
        <f t="shared" si="74"/>
        <v>26</v>
      </c>
    </row>
    <row r="195" spans="1:20" x14ac:dyDescent="0.25">
      <c r="B195" s="46" t="s">
        <v>345</v>
      </c>
    </row>
    <row r="196" spans="1:20" x14ac:dyDescent="0.25">
      <c r="A196" s="9"/>
      <c r="B196" s="9"/>
      <c r="C196" s="9"/>
      <c r="D196" s="9" t="s">
        <v>327</v>
      </c>
      <c r="F196" s="26"/>
      <c r="G196" s="1400" t="s">
        <v>301</v>
      </c>
      <c r="H196" s="1400"/>
      <c r="I196" s="1400" t="s">
        <v>302</v>
      </c>
      <c r="J196" s="1400"/>
      <c r="K196" s="1400" t="s">
        <v>303</v>
      </c>
      <c r="L196" s="1400"/>
      <c r="M196" s="1400" t="s">
        <v>322</v>
      </c>
      <c r="N196" s="1400"/>
      <c r="O196" s="1400"/>
      <c r="P196" s="1400"/>
      <c r="Q196" s="26"/>
      <c r="R196" s="26"/>
      <c r="S196" s="26"/>
      <c r="T196" s="26"/>
    </row>
    <row r="197" spans="1:20" x14ac:dyDescent="0.25">
      <c r="A197" s="8"/>
      <c r="B197" s="8"/>
      <c r="C197" s="315" t="s">
        <v>47</v>
      </c>
      <c r="D197" s="133" t="s">
        <v>219</v>
      </c>
      <c r="E197" s="319" t="s">
        <v>218</v>
      </c>
      <c r="F197" s="26" t="s">
        <v>304</v>
      </c>
      <c r="G197" s="133" t="s">
        <v>305</v>
      </c>
      <c r="H197" s="133" t="s">
        <v>113</v>
      </c>
      <c r="I197" s="133" t="s">
        <v>305</v>
      </c>
      <c r="J197" s="133" t="s">
        <v>113</v>
      </c>
      <c r="K197" s="133" t="s">
        <v>305</v>
      </c>
      <c r="L197" s="133" t="s">
        <v>113</v>
      </c>
      <c r="M197" s="133" t="s">
        <v>305</v>
      </c>
      <c r="N197" s="133" t="s">
        <v>113</v>
      </c>
      <c r="O197" s="133"/>
      <c r="P197" s="133" t="s">
        <v>304</v>
      </c>
      <c r="Q197" s="26" t="s">
        <v>301</v>
      </c>
      <c r="R197" s="26" t="s">
        <v>302</v>
      </c>
      <c r="S197" s="26" t="s">
        <v>303</v>
      </c>
      <c r="T197" s="26" t="s">
        <v>304</v>
      </c>
    </row>
    <row r="198" spans="1:20" x14ac:dyDescent="0.25">
      <c r="A198" s="8" t="s">
        <v>16</v>
      </c>
      <c r="B198" s="8" t="s">
        <v>14</v>
      </c>
      <c r="C198" s="315" t="s">
        <v>41</v>
      </c>
      <c r="D198" s="26">
        <f>SUMIFS(D$101:D$110,$A$101:$A$110,$A198,$B$101:$B$110,$B198)</f>
        <v>0</v>
      </c>
      <c r="E198" s="26">
        <f>SUMIFS(E$101:E$110,$A$101:$A$110,$A198,$B$101:$B$110,$B198)</f>
        <v>2</v>
      </c>
      <c r="F198" s="26">
        <f>SUM(D198:E198)</f>
        <v>2</v>
      </c>
      <c r="G198" s="26">
        <f t="shared" ref="G198:L198" si="75">SUMIFS(X$101:X$110,$A$101:$A$110,$A198,$B$101:$B$110,$B198)</f>
        <v>4</v>
      </c>
      <c r="H198" s="26">
        <f t="shared" si="75"/>
        <v>4</v>
      </c>
      <c r="I198" s="26">
        <f t="shared" si="75"/>
        <v>0</v>
      </c>
      <c r="J198" s="26">
        <f t="shared" si="75"/>
        <v>0</v>
      </c>
      <c r="K198" s="26">
        <f t="shared" si="75"/>
        <v>0</v>
      </c>
      <c r="L198" s="26">
        <f t="shared" si="75"/>
        <v>0</v>
      </c>
      <c r="M198" s="26">
        <f t="shared" ref="M198:N202" si="76">G198+I198+K198</f>
        <v>4</v>
      </c>
      <c r="N198" s="26">
        <f t="shared" si="76"/>
        <v>4</v>
      </c>
      <c r="O198" s="26"/>
      <c r="P198" s="26">
        <f>SUM(M198:N198)</f>
        <v>8</v>
      </c>
      <c r="Q198" s="26">
        <f>G198+H198</f>
        <v>8</v>
      </c>
      <c r="R198" s="26">
        <f>I198+J198</f>
        <v>0</v>
      </c>
      <c r="S198" s="26">
        <f>K198+L198</f>
        <v>0</v>
      </c>
      <c r="T198" s="26">
        <f>SUM(Q198:S198)</f>
        <v>8</v>
      </c>
    </row>
    <row r="199" spans="1:20" x14ac:dyDescent="0.25">
      <c r="A199" s="8" t="s">
        <v>16</v>
      </c>
      <c r="B199" s="8" t="s">
        <v>31</v>
      </c>
      <c r="C199" s="315" t="s">
        <v>42</v>
      </c>
      <c r="D199" s="26">
        <f t="shared" ref="D199:E202" si="77">SUMIFS(D$101:D$110,$A$101:$A$110,$A199,$B$101:$B$110,$B199)</f>
        <v>0</v>
      </c>
      <c r="E199" s="26">
        <f t="shared" si="77"/>
        <v>6</v>
      </c>
      <c r="F199" s="26">
        <f>SUM(D199:E199)</f>
        <v>6</v>
      </c>
      <c r="G199" s="26">
        <f t="shared" ref="G199:L199" si="78">SUMIFS(X$101:X$110,$A$101:$A$110,$A199,$B$101:$B$110,$B199)</f>
        <v>4</v>
      </c>
      <c r="H199" s="26">
        <f t="shared" si="78"/>
        <v>0</v>
      </c>
      <c r="I199" s="26">
        <f t="shared" si="78"/>
        <v>0</v>
      </c>
      <c r="J199" s="26">
        <f t="shared" si="78"/>
        <v>0</v>
      </c>
      <c r="K199" s="26">
        <f t="shared" si="78"/>
        <v>4</v>
      </c>
      <c r="L199" s="26">
        <f t="shared" si="78"/>
        <v>0</v>
      </c>
      <c r="M199" s="26">
        <f t="shared" si="76"/>
        <v>8</v>
      </c>
      <c r="N199" s="26">
        <f t="shared" si="76"/>
        <v>0</v>
      </c>
      <c r="O199" s="26"/>
      <c r="P199" s="26">
        <f>SUM(M199:N199)</f>
        <v>8</v>
      </c>
      <c r="Q199" s="26">
        <f>G199+H199</f>
        <v>4</v>
      </c>
      <c r="R199" s="26">
        <f>I199+J199</f>
        <v>0</v>
      </c>
      <c r="S199" s="26">
        <f>K199+L199</f>
        <v>4</v>
      </c>
      <c r="T199" s="26">
        <f>SUM(Q199:S199)</f>
        <v>8</v>
      </c>
    </row>
    <row r="200" spans="1:20" x14ac:dyDescent="0.25">
      <c r="A200" s="8"/>
      <c r="B200" s="8"/>
      <c r="C200" s="315" t="s">
        <v>48</v>
      </c>
      <c r="D200" s="26"/>
      <c r="E200" s="26"/>
      <c r="F200" s="26"/>
      <c r="G200" s="26"/>
      <c r="H200" s="26"/>
      <c r="I200" s="26"/>
      <c r="J200" s="26"/>
      <c r="K200" s="26"/>
      <c r="L200" s="26"/>
      <c r="M200" s="26">
        <f t="shared" si="76"/>
        <v>0</v>
      </c>
      <c r="N200" s="26">
        <f t="shared" si="76"/>
        <v>0</v>
      </c>
      <c r="O200" s="26"/>
      <c r="P200" s="26">
        <f>SUM(M200:N200)</f>
        <v>0</v>
      </c>
      <c r="Q200" s="26">
        <f>G200+H200</f>
        <v>0</v>
      </c>
      <c r="R200" s="26">
        <f>I200+J200</f>
        <v>0</v>
      </c>
      <c r="S200" s="26">
        <f>K200+L200</f>
        <v>0</v>
      </c>
      <c r="T200" s="26">
        <f>SUM(Q200:S200)</f>
        <v>0</v>
      </c>
    </row>
    <row r="201" spans="1:20" x14ac:dyDescent="0.25">
      <c r="A201" s="8" t="s">
        <v>13</v>
      </c>
      <c r="B201" s="8" t="s">
        <v>14</v>
      </c>
      <c r="C201" s="315" t="s">
        <v>41</v>
      </c>
      <c r="D201" s="26">
        <f t="shared" si="77"/>
        <v>0</v>
      </c>
      <c r="E201" s="26">
        <f t="shared" si="77"/>
        <v>0</v>
      </c>
      <c r="F201" s="26">
        <f>SUM(D201:E201)</f>
        <v>0</v>
      </c>
      <c r="G201" s="26">
        <f t="shared" ref="G201:L202" si="79">SUMIFS(X$101:X$110,$A$101:$A$110,$A201,$B$101:$B$110,$B201)</f>
        <v>0</v>
      </c>
      <c r="H201" s="26">
        <f t="shared" si="79"/>
        <v>0</v>
      </c>
      <c r="I201" s="26">
        <f t="shared" si="79"/>
        <v>0</v>
      </c>
      <c r="J201" s="26">
        <f t="shared" si="79"/>
        <v>0</v>
      </c>
      <c r="K201" s="26">
        <f t="shared" si="79"/>
        <v>0</v>
      </c>
      <c r="L201" s="26">
        <f t="shared" si="79"/>
        <v>0</v>
      </c>
      <c r="M201" s="26">
        <f t="shared" si="76"/>
        <v>0</v>
      </c>
      <c r="N201" s="26">
        <f t="shared" si="76"/>
        <v>0</v>
      </c>
      <c r="O201" s="26"/>
      <c r="P201" s="26">
        <f>SUM(M201:N201)</f>
        <v>0</v>
      </c>
      <c r="Q201" s="26">
        <f>G201+H201</f>
        <v>0</v>
      </c>
      <c r="R201" s="26">
        <f>I201+J201</f>
        <v>0</v>
      </c>
      <c r="S201" s="26">
        <f>K201+L201</f>
        <v>0</v>
      </c>
      <c r="T201" s="26">
        <f>SUM(Q201:S201)</f>
        <v>0</v>
      </c>
    </row>
    <row r="202" spans="1:20" x14ac:dyDescent="0.25">
      <c r="A202" s="367" t="s">
        <v>13</v>
      </c>
      <c r="B202" s="367" t="s">
        <v>31</v>
      </c>
      <c r="C202" s="315" t="s">
        <v>42</v>
      </c>
      <c r="D202" s="26">
        <f t="shared" si="77"/>
        <v>0</v>
      </c>
      <c r="E202" s="26">
        <f t="shared" si="77"/>
        <v>22</v>
      </c>
      <c r="F202" s="26">
        <f>SUM(D202:E202)</f>
        <v>22</v>
      </c>
      <c r="G202" s="26">
        <f t="shared" si="79"/>
        <v>18</v>
      </c>
      <c r="H202" s="26">
        <f t="shared" si="79"/>
        <v>0</v>
      </c>
      <c r="I202" s="26">
        <f t="shared" si="79"/>
        <v>0</v>
      </c>
      <c r="J202" s="26">
        <f t="shared" si="79"/>
        <v>0</v>
      </c>
      <c r="K202" s="26">
        <f t="shared" si="79"/>
        <v>6</v>
      </c>
      <c r="L202" s="26">
        <f t="shared" si="79"/>
        <v>0</v>
      </c>
      <c r="M202" s="26">
        <f t="shared" si="76"/>
        <v>24</v>
      </c>
      <c r="N202" s="26">
        <f t="shared" si="76"/>
        <v>0</v>
      </c>
      <c r="O202" s="26"/>
      <c r="P202" s="26">
        <f>SUM(M202:N202)</f>
        <v>24</v>
      </c>
      <c r="Q202" s="26">
        <f>G202+H202</f>
        <v>18</v>
      </c>
      <c r="R202" s="26">
        <f>I202+J202</f>
        <v>0</v>
      </c>
      <c r="S202" s="26">
        <f>K202+L202</f>
        <v>6</v>
      </c>
      <c r="T202" s="26">
        <f>SUM(Q202:S202)</f>
        <v>24</v>
      </c>
    </row>
    <row r="203" spans="1:20" x14ac:dyDescent="0.25">
      <c r="A203" s="9"/>
      <c r="B203" s="9"/>
      <c r="C203" s="9"/>
      <c r="D203" s="26">
        <f>SUM(D198:D202)</f>
        <v>0</v>
      </c>
      <c r="E203" s="338">
        <f>SUM(E198:E202)</f>
        <v>30</v>
      </c>
      <c r="F203" s="26">
        <f>SUM(D203:E203)</f>
        <v>30</v>
      </c>
      <c r="G203" s="26">
        <f t="shared" ref="G203:T203" si="80">SUM(G198:G202)</f>
        <v>26</v>
      </c>
      <c r="H203" s="26">
        <f t="shared" si="80"/>
        <v>4</v>
      </c>
      <c r="I203" s="26">
        <f t="shared" si="80"/>
        <v>0</v>
      </c>
      <c r="J203" s="26">
        <f t="shared" si="80"/>
        <v>0</v>
      </c>
      <c r="K203" s="26">
        <f t="shared" si="80"/>
        <v>10</v>
      </c>
      <c r="L203" s="26">
        <f t="shared" si="80"/>
        <v>0</v>
      </c>
      <c r="M203" s="26">
        <f t="shared" si="80"/>
        <v>36</v>
      </c>
      <c r="N203" s="26">
        <f t="shared" si="80"/>
        <v>4</v>
      </c>
      <c r="O203" s="26"/>
      <c r="P203" s="26">
        <f t="shared" si="80"/>
        <v>40</v>
      </c>
      <c r="Q203" s="26">
        <f t="shared" si="80"/>
        <v>30</v>
      </c>
      <c r="R203" s="26">
        <f t="shared" si="80"/>
        <v>0</v>
      </c>
      <c r="S203" s="26">
        <f t="shared" si="80"/>
        <v>10</v>
      </c>
      <c r="T203" s="26">
        <f t="shared" si="80"/>
        <v>40</v>
      </c>
    </row>
    <row r="204" spans="1:20" x14ac:dyDescent="0.25">
      <c r="A204" s="9"/>
      <c r="B204" s="9"/>
      <c r="C204" s="47" t="s">
        <v>41</v>
      </c>
      <c r="D204" s="26">
        <f>D198+D201</f>
        <v>0</v>
      </c>
      <c r="E204" s="26">
        <f t="shared" ref="E204:T204" si="81">E198+E201</f>
        <v>2</v>
      </c>
      <c r="F204" s="26">
        <f t="shared" si="81"/>
        <v>2</v>
      </c>
      <c r="G204" s="26">
        <f t="shared" si="81"/>
        <v>4</v>
      </c>
      <c r="H204" s="26">
        <f t="shared" si="81"/>
        <v>4</v>
      </c>
      <c r="I204" s="26">
        <f t="shared" si="81"/>
        <v>0</v>
      </c>
      <c r="J204" s="26">
        <f t="shared" si="81"/>
        <v>0</v>
      </c>
      <c r="K204" s="26">
        <f t="shared" si="81"/>
        <v>0</v>
      </c>
      <c r="L204" s="26">
        <f t="shared" si="81"/>
        <v>0</v>
      </c>
      <c r="M204" s="26">
        <f t="shared" si="81"/>
        <v>4</v>
      </c>
      <c r="N204" s="26">
        <f t="shared" si="81"/>
        <v>4</v>
      </c>
      <c r="O204" s="26">
        <f t="shared" si="81"/>
        <v>0</v>
      </c>
      <c r="P204" s="26">
        <f t="shared" si="81"/>
        <v>8</v>
      </c>
      <c r="Q204" s="26">
        <f t="shared" si="81"/>
        <v>8</v>
      </c>
      <c r="R204" s="26">
        <f t="shared" si="81"/>
        <v>0</v>
      </c>
      <c r="S204" s="26">
        <f t="shared" si="81"/>
        <v>0</v>
      </c>
      <c r="T204" s="26">
        <f t="shared" si="81"/>
        <v>8</v>
      </c>
    </row>
    <row r="205" spans="1:20" x14ac:dyDescent="0.25">
      <c r="C205" s="47" t="s">
        <v>42</v>
      </c>
      <c r="D205" s="26">
        <f>D199+D202</f>
        <v>0</v>
      </c>
      <c r="E205" s="26">
        <f t="shared" ref="E205:T205" si="82">E199+E202</f>
        <v>28</v>
      </c>
      <c r="F205" s="26">
        <f t="shared" si="82"/>
        <v>28</v>
      </c>
      <c r="G205" s="26">
        <f t="shared" si="82"/>
        <v>22</v>
      </c>
      <c r="H205" s="26">
        <f t="shared" si="82"/>
        <v>0</v>
      </c>
      <c r="I205" s="26">
        <f t="shared" si="82"/>
        <v>0</v>
      </c>
      <c r="J205" s="26">
        <f t="shared" si="82"/>
        <v>0</v>
      </c>
      <c r="K205" s="26">
        <f t="shared" si="82"/>
        <v>10</v>
      </c>
      <c r="L205" s="26">
        <f t="shared" si="82"/>
        <v>0</v>
      </c>
      <c r="M205" s="26">
        <f t="shared" si="82"/>
        <v>32</v>
      </c>
      <c r="N205" s="26">
        <f t="shared" si="82"/>
        <v>0</v>
      </c>
      <c r="O205" s="26">
        <f t="shared" si="82"/>
        <v>0</v>
      </c>
      <c r="P205" s="26">
        <f t="shared" si="82"/>
        <v>32</v>
      </c>
      <c r="Q205" s="26">
        <f t="shared" si="82"/>
        <v>22</v>
      </c>
      <c r="R205" s="26">
        <f t="shared" si="82"/>
        <v>0</v>
      </c>
      <c r="S205" s="26">
        <f t="shared" si="82"/>
        <v>10</v>
      </c>
      <c r="T205" s="26">
        <f t="shared" si="82"/>
        <v>32</v>
      </c>
    </row>
    <row r="207" spans="1:20" x14ac:dyDescent="0.25">
      <c r="B207" s="46" t="s">
        <v>346</v>
      </c>
    </row>
    <row r="208" spans="1:20" x14ac:dyDescent="0.25">
      <c r="A208" s="9"/>
      <c r="B208" s="9"/>
      <c r="C208" s="9"/>
      <c r="D208" s="9" t="s">
        <v>327</v>
      </c>
      <c r="F208" s="26"/>
      <c r="G208" s="1400" t="s">
        <v>301</v>
      </c>
      <c r="H208" s="1400"/>
      <c r="I208" s="1400" t="s">
        <v>302</v>
      </c>
      <c r="J208" s="1400"/>
      <c r="K208" s="1400" t="s">
        <v>303</v>
      </c>
      <c r="L208" s="1400"/>
      <c r="M208" s="1400" t="s">
        <v>322</v>
      </c>
      <c r="N208" s="1400"/>
      <c r="O208" s="1400"/>
      <c r="P208" s="1400"/>
      <c r="Q208" s="26"/>
      <c r="R208" s="26"/>
      <c r="S208" s="26"/>
      <c r="T208" s="26"/>
    </row>
    <row r="209" spans="1:20" x14ac:dyDescent="0.25">
      <c r="A209" s="8"/>
      <c r="B209" s="8"/>
      <c r="C209" s="315" t="s">
        <v>47</v>
      </c>
      <c r="D209" s="133" t="s">
        <v>219</v>
      </c>
      <c r="E209" s="319" t="s">
        <v>218</v>
      </c>
      <c r="F209" s="26" t="s">
        <v>304</v>
      </c>
      <c r="G209" s="133" t="s">
        <v>305</v>
      </c>
      <c r="H209" s="133" t="s">
        <v>113</v>
      </c>
      <c r="I209" s="133" t="s">
        <v>305</v>
      </c>
      <c r="J209" s="133" t="s">
        <v>113</v>
      </c>
      <c r="K209" s="133" t="s">
        <v>305</v>
      </c>
      <c r="L209" s="133" t="s">
        <v>113</v>
      </c>
      <c r="M209" s="133" t="s">
        <v>305</v>
      </c>
      <c r="N209" s="133" t="s">
        <v>113</v>
      </c>
      <c r="O209" s="133"/>
      <c r="P209" s="133" t="s">
        <v>304</v>
      </c>
      <c r="Q209" s="26" t="s">
        <v>301</v>
      </c>
      <c r="R209" s="26" t="s">
        <v>302</v>
      </c>
      <c r="S209" s="26" t="s">
        <v>303</v>
      </c>
      <c r="T209" s="26" t="s">
        <v>304</v>
      </c>
    </row>
    <row r="210" spans="1:20" x14ac:dyDescent="0.25">
      <c r="A210" s="8" t="s">
        <v>16</v>
      </c>
      <c r="B210" s="8" t="s">
        <v>14</v>
      </c>
      <c r="C210" s="315" t="s">
        <v>41</v>
      </c>
      <c r="D210" s="26">
        <f>SUMIFS(D$121:D$128,$A$121:$A$128,$A210,$B$121:$B$128,$B210)</f>
        <v>0</v>
      </c>
      <c r="E210" s="26">
        <f>SUMIFS(E$121:E$128,$A$121:$A$128,$A210,$B$121:$B$128,$B210)</f>
        <v>0</v>
      </c>
      <c r="F210" s="26">
        <f>SUM(D210:E210)</f>
        <v>0</v>
      </c>
      <c r="G210" s="26">
        <f t="shared" ref="G210:L210" si="83">SUMIFS(X$121:X$128,$A$121:$A$128,$A210,$B$121:$B$128,$B210)</f>
        <v>0</v>
      </c>
      <c r="H210" s="26">
        <f t="shared" si="83"/>
        <v>0</v>
      </c>
      <c r="I210" s="26">
        <f t="shared" si="83"/>
        <v>0</v>
      </c>
      <c r="J210" s="26">
        <f t="shared" si="83"/>
        <v>0</v>
      </c>
      <c r="K210" s="26">
        <f t="shared" si="83"/>
        <v>0</v>
      </c>
      <c r="L210" s="26">
        <f t="shared" si="83"/>
        <v>0</v>
      </c>
      <c r="M210" s="26">
        <f t="shared" ref="M210:N214" si="84">G210+I210+K210</f>
        <v>0</v>
      </c>
      <c r="N210" s="26">
        <f t="shared" si="84"/>
        <v>0</v>
      </c>
      <c r="O210" s="26"/>
      <c r="P210" s="26">
        <f>SUM(M210:N210)</f>
        <v>0</v>
      </c>
      <c r="Q210" s="26">
        <f>G210+H210</f>
        <v>0</v>
      </c>
      <c r="R210" s="26">
        <f>I210+J210</f>
        <v>0</v>
      </c>
      <c r="S210" s="26">
        <f>K210+L210</f>
        <v>0</v>
      </c>
      <c r="T210" s="26">
        <f>SUM(Q210:S210)</f>
        <v>0</v>
      </c>
    </row>
    <row r="211" spans="1:20" x14ac:dyDescent="0.25">
      <c r="A211" s="8" t="s">
        <v>16</v>
      </c>
      <c r="B211" s="8" t="s">
        <v>31</v>
      </c>
      <c r="C211" s="315" t="s">
        <v>42</v>
      </c>
      <c r="D211" s="26">
        <f t="shared" ref="D211:E214" si="85">SUMIFS(D$121:D$128,$A$121:$A$128,$A211,$B$121:$B$128,$B211)</f>
        <v>0</v>
      </c>
      <c r="E211" s="26">
        <f t="shared" si="85"/>
        <v>2</v>
      </c>
      <c r="F211" s="26">
        <f>SUM(D211:E211)</f>
        <v>2</v>
      </c>
      <c r="G211" s="26">
        <f t="shared" ref="G211:L211" si="86">SUMIFS(X$121:X$128,$A$121:$A$128,$A211,$B$121:$B$128,$B211)</f>
        <v>0</v>
      </c>
      <c r="H211" s="26">
        <f t="shared" si="86"/>
        <v>0</v>
      </c>
      <c r="I211" s="26">
        <f t="shared" si="86"/>
        <v>0</v>
      </c>
      <c r="J211" s="26">
        <f t="shared" si="86"/>
        <v>0</v>
      </c>
      <c r="K211" s="26">
        <f t="shared" si="86"/>
        <v>4</v>
      </c>
      <c r="L211" s="26">
        <f t="shared" si="86"/>
        <v>0</v>
      </c>
      <c r="M211" s="26">
        <f t="shared" si="84"/>
        <v>4</v>
      </c>
      <c r="N211" s="26">
        <f t="shared" si="84"/>
        <v>0</v>
      </c>
      <c r="O211" s="26"/>
      <c r="P211" s="26">
        <f>SUM(M211:N211)</f>
        <v>4</v>
      </c>
      <c r="Q211" s="26">
        <f>G211+H211</f>
        <v>0</v>
      </c>
      <c r="R211" s="26">
        <f>I211+J211</f>
        <v>0</v>
      </c>
      <c r="S211" s="26">
        <f>K211+L211</f>
        <v>4</v>
      </c>
      <c r="T211" s="26">
        <f>SUM(Q211:S211)</f>
        <v>4</v>
      </c>
    </row>
    <row r="212" spans="1:20" x14ac:dyDescent="0.25">
      <c r="A212" s="8"/>
      <c r="B212" s="8"/>
      <c r="C212" s="315" t="s">
        <v>48</v>
      </c>
      <c r="D212" s="26"/>
      <c r="E212" s="26"/>
      <c r="F212" s="26"/>
      <c r="G212" s="26"/>
      <c r="H212" s="26"/>
      <c r="I212" s="26"/>
      <c r="J212" s="26"/>
      <c r="K212" s="26"/>
      <c r="L212" s="26"/>
      <c r="M212" s="26">
        <f t="shared" si="84"/>
        <v>0</v>
      </c>
      <c r="N212" s="26">
        <f t="shared" si="84"/>
        <v>0</v>
      </c>
      <c r="O212" s="26"/>
      <c r="P212" s="26">
        <f>SUM(M212:N212)</f>
        <v>0</v>
      </c>
      <c r="Q212" s="26">
        <f>G212+H212</f>
        <v>0</v>
      </c>
      <c r="R212" s="26">
        <f>I212+J212</f>
        <v>0</v>
      </c>
      <c r="S212" s="26">
        <f>K212+L212</f>
        <v>0</v>
      </c>
      <c r="T212" s="26">
        <f>SUM(Q212:S212)</f>
        <v>0</v>
      </c>
    </row>
    <row r="213" spans="1:20" x14ac:dyDescent="0.25">
      <c r="A213" s="8" t="s">
        <v>13</v>
      </c>
      <c r="B213" s="8" t="s">
        <v>14</v>
      </c>
      <c r="C213" s="315" t="s">
        <v>41</v>
      </c>
      <c r="D213" s="26">
        <f t="shared" si="85"/>
        <v>0</v>
      </c>
      <c r="E213" s="26">
        <f t="shared" si="85"/>
        <v>22</v>
      </c>
      <c r="F213" s="26">
        <f>SUM(D213:E213)</f>
        <v>22</v>
      </c>
      <c r="G213" s="26">
        <f t="shared" ref="G213:L214" si="87">SUMIFS(X$121:X$128,$A$121:$A$128,$A213,$B$121:$B$128,$B213)</f>
        <v>6</v>
      </c>
      <c r="H213" s="26">
        <f t="shared" si="87"/>
        <v>0</v>
      </c>
      <c r="I213" s="26">
        <f t="shared" si="87"/>
        <v>0</v>
      </c>
      <c r="J213" s="26">
        <f t="shared" si="87"/>
        <v>0</v>
      </c>
      <c r="K213" s="26">
        <f t="shared" si="87"/>
        <v>6</v>
      </c>
      <c r="L213" s="26">
        <f t="shared" si="87"/>
        <v>0</v>
      </c>
      <c r="M213" s="26">
        <f t="shared" si="84"/>
        <v>12</v>
      </c>
      <c r="N213" s="26">
        <f t="shared" si="84"/>
        <v>0</v>
      </c>
      <c r="O213" s="26"/>
      <c r="P213" s="26">
        <f>SUM(M213:N213)</f>
        <v>12</v>
      </c>
      <c r="Q213" s="26">
        <f>G213+H213</f>
        <v>6</v>
      </c>
      <c r="R213" s="26">
        <f>I213+J213</f>
        <v>0</v>
      </c>
      <c r="S213" s="26">
        <f>K213+L213</f>
        <v>6</v>
      </c>
      <c r="T213" s="26">
        <f>SUM(Q213:S213)</f>
        <v>12</v>
      </c>
    </row>
    <row r="214" spans="1:20" x14ac:dyDescent="0.25">
      <c r="A214" s="367" t="s">
        <v>13</v>
      </c>
      <c r="B214" s="367" t="s">
        <v>31</v>
      </c>
      <c r="C214" s="315" t="s">
        <v>42</v>
      </c>
      <c r="D214" s="26">
        <f t="shared" si="85"/>
        <v>0</v>
      </c>
      <c r="E214" s="26">
        <f t="shared" si="85"/>
        <v>6</v>
      </c>
      <c r="F214" s="26">
        <f>SUM(D214:E214)</f>
        <v>6</v>
      </c>
      <c r="G214" s="26">
        <f t="shared" si="87"/>
        <v>14</v>
      </c>
      <c r="H214" s="26">
        <f t="shared" si="87"/>
        <v>0</v>
      </c>
      <c r="I214" s="26">
        <f t="shared" si="87"/>
        <v>4</v>
      </c>
      <c r="J214" s="26">
        <f t="shared" si="87"/>
        <v>0</v>
      </c>
      <c r="K214" s="26">
        <f t="shared" si="87"/>
        <v>2</v>
      </c>
      <c r="L214" s="26">
        <f t="shared" si="87"/>
        <v>0</v>
      </c>
      <c r="M214" s="26">
        <f t="shared" si="84"/>
        <v>20</v>
      </c>
      <c r="N214" s="26">
        <f t="shared" si="84"/>
        <v>0</v>
      </c>
      <c r="O214" s="26"/>
      <c r="P214" s="26">
        <f>SUM(M214:N214)</f>
        <v>20</v>
      </c>
      <c r="Q214" s="26">
        <f>G214+H214</f>
        <v>14</v>
      </c>
      <c r="R214" s="26">
        <f>I214+J214</f>
        <v>4</v>
      </c>
      <c r="S214" s="26">
        <f>K214+L214</f>
        <v>2</v>
      </c>
      <c r="T214" s="26">
        <f>SUM(Q214:S214)</f>
        <v>20</v>
      </c>
    </row>
    <row r="215" spans="1:20" x14ac:dyDescent="0.25">
      <c r="A215" s="9"/>
      <c r="B215" s="9"/>
      <c r="C215" s="9"/>
      <c r="D215" s="26">
        <f>SUM(D210:D214)</f>
        <v>0</v>
      </c>
      <c r="E215" s="338">
        <f>SUM(E210:E214)</f>
        <v>30</v>
      </c>
      <c r="F215" s="26">
        <f>SUM(D215:E215)</f>
        <v>30</v>
      </c>
      <c r="G215" s="26">
        <f t="shared" ref="G215:T215" si="88">SUM(G210:G214)</f>
        <v>20</v>
      </c>
      <c r="H215" s="26">
        <f t="shared" si="88"/>
        <v>0</v>
      </c>
      <c r="I215" s="26">
        <f t="shared" si="88"/>
        <v>4</v>
      </c>
      <c r="J215" s="26">
        <f t="shared" si="88"/>
        <v>0</v>
      </c>
      <c r="K215" s="26">
        <f t="shared" si="88"/>
        <v>12</v>
      </c>
      <c r="L215" s="26">
        <f t="shared" si="88"/>
        <v>0</v>
      </c>
      <c r="M215" s="26">
        <f t="shared" si="88"/>
        <v>36</v>
      </c>
      <c r="N215" s="26">
        <f t="shared" si="88"/>
        <v>0</v>
      </c>
      <c r="O215" s="26"/>
      <c r="P215" s="26">
        <f t="shared" si="88"/>
        <v>36</v>
      </c>
      <c r="Q215" s="26">
        <f t="shared" si="88"/>
        <v>20</v>
      </c>
      <c r="R215" s="26">
        <f t="shared" si="88"/>
        <v>4</v>
      </c>
      <c r="S215" s="26">
        <f t="shared" si="88"/>
        <v>12</v>
      </c>
      <c r="T215" s="26">
        <f t="shared" si="88"/>
        <v>36</v>
      </c>
    </row>
    <row r="216" spans="1:20" x14ac:dyDescent="0.25">
      <c r="A216" s="9"/>
      <c r="B216" s="9"/>
      <c r="C216" s="47" t="s">
        <v>41</v>
      </c>
      <c r="D216" s="26">
        <f>D210+D213</f>
        <v>0</v>
      </c>
      <c r="E216" s="26">
        <f t="shared" ref="E216:T216" si="89">E210+E213</f>
        <v>22</v>
      </c>
      <c r="F216" s="26">
        <f t="shared" si="89"/>
        <v>22</v>
      </c>
      <c r="G216" s="26">
        <f t="shared" si="89"/>
        <v>6</v>
      </c>
      <c r="H216" s="26">
        <f t="shared" si="89"/>
        <v>0</v>
      </c>
      <c r="I216" s="26">
        <f t="shared" si="89"/>
        <v>0</v>
      </c>
      <c r="J216" s="26">
        <f t="shared" si="89"/>
        <v>0</v>
      </c>
      <c r="K216" s="26">
        <f>K210+K213</f>
        <v>6</v>
      </c>
      <c r="L216" s="26">
        <f t="shared" si="89"/>
        <v>0</v>
      </c>
      <c r="M216" s="26">
        <f t="shared" si="89"/>
        <v>12</v>
      </c>
      <c r="N216" s="26">
        <f t="shared" si="89"/>
        <v>0</v>
      </c>
      <c r="O216" s="26">
        <f t="shared" si="89"/>
        <v>0</v>
      </c>
      <c r="P216" s="26">
        <f t="shared" si="89"/>
        <v>12</v>
      </c>
      <c r="Q216" s="26">
        <f t="shared" si="89"/>
        <v>6</v>
      </c>
      <c r="R216" s="26">
        <f t="shared" si="89"/>
        <v>0</v>
      </c>
      <c r="S216" s="26">
        <f t="shared" si="89"/>
        <v>6</v>
      </c>
      <c r="T216" s="26">
        <f t="shared" si="89"/>
        <v>12</v>
      </c>
    </row>
    <row r="217" spans="1:20" x14ac:dyDescent="0.25">
      <c r="C217" s="47" t="s">
        <v>42</v>
      </c>
      <c r="D217" s="26">
        <f>D211+D214</f>
        <v>0</v>
      </c>
      <c r="E217" s="26">
        <f t="shared" ref="E217:T217" si="90">E211+E214</f>
        <v>8</v>
      </c>
      <c r="F217" s="26">
        <f t="shared" si="90"/>
        <v>8</v>
      </c>
      <c r="G217" s="26">
        <f t="shared" si="90"/>
        <v>14</v>
      </c>
      <c r="H217" s="26">
        <f t="shared" si="90"/>
        <v>0</v>
      </c>
      <c r="I217" s="26">
        <f t="shared" si="90"/>
        <v>4</v>
      </c>
      <c r="J217" s="26">
        <f t="shared" si="90"/>
        <v>0</v>
      </c>
      <c r="K217" s="26">
        <f t="shared" si="90"/>
        <v>6</v>
      </c>
      <c r="L217" s="26">
        <f t="shared" si="90"/>
        <v>0</v>
      </c>
      <c r="M217" s="26">
        <f t="shared" si="90"/>
        <v>24</v>
      </c>
      <c r="N217" s="26">
        <f t="shared" si="90"/>
        <v>0</v>
      </c>
      <c r="O217" s="26">
        <f t="shared" si="90"/>
        <v>0</v>
      </c>
      <c r="P217" s="26">
        <f t="shared" si="90"/>
        <v>24</v>
      </c>
      <c r="Q217" s="26">
        <f t="shared" si="90"/>
        <v>14</v>
      </c>
      <c r="R217" s="26">
        <f t="shared" si="90"/>
        <v>4</v>
      </c>
      <c r="S217" s="26">
        <f t="shared" si="90"/>
        <v>6</v>
      </c>
      <c r="T217" s="26">
        <f t="shared" si="90"/>
        <v>24</v>
      </c>
    </row>
    <row r="219" spans="1:20" x14ac:dyDescent="0.25">
      <c r="C219" s="1" t="s">
        <v>347</v>
      </c>
    </row>
    <row r="220" spans="1:20" x14ac:dyDescent="0.25">
      <c r="A220" s="9"/>
      <c r="B220" s="9"/>
      <c r="C220" s="9"/>
      <c r="D220" s="9" t="s">
        <v>327</v>
      </c>
      <c r="F220" s="26"/>
      <c r="G220" s="1400" t="s">
        <v>301</v>
      </c>
      <c r="H220" s="1400"/>
      <c r="I220" s="1400" t="s">
        <v>302</v>
      </c>
      <c r="J220" s="1400"/>
      <c r="K220" s="1400" t="s">
        <v>303</v>
      </c>
      <c r="L220" s="1400"/>
      <c r="M220" s="1400" t="s">
        <v>322</v>
      </c>
      <c r="N220" s="1400"/>
      <c r="O220" s="1400"/>
      <c r="P220" s="1400"/>
      <c r="Q220" s="26"/>
      <c r="R220" s="26"/>
      <c r="S220" s="26"/>
      <c r="T220" s="26"/>
    </row>
    <row r="221" spans="1:20" x14ac:dyDescent="0.25">
      <c r="A221" s="8"/>
      <c r="B221" s="8"/>
      <c r="C221" s="315" t="s">
        <v>47</v>
      </c>
      <c r="D221" s="133" t="s">
        <v>219</v>
      </c>
      <c r="E221" s="319" t="s">
        <v>218</v>
      </c>
      <c r="F221" s="26" t="s">
        <v>304</v>
      </c>
      <c r="G221" s="133" t="s">
        <v>305</v>
      </c>
      <c r="H221" s="133" t="s">
        <v>113</v>
      </c>
      <c r="I221" s="133" t="s">
        <v>305</v>
      </c>
      <c r="J221" s="133" t="s">
        <v>113</v>
      </c>
      <c r="K221" s="133" t="s">
        <v>305</v>
      </c>
      <c r="L221" s="133" t="s">
        <v>113</v>
      </c>
      <c r="M221" s="133" t="s">
        <v>305</v>
      </c>
      <c r="N221" s="133" t="s">
        <v>113</v>
      </c>
      <c r="O221" s="133"/>
      <c r="P221" s="133" t="s">
        <v>304</v>
      </c>
      <c r="Q221" s="26" t="s">
        <v>301</v>
      </c>
      <c r="R221" s="26" t="s">
        <v>302</v>
      </c>
      <c r="S221" s="26" t="s">
        <v>303</v>
      </c>
      <c r="T221" s="26" t="s">
        <v>304</v>
      </c>
    </row>
    <row r="222" spans="1:20" x14ac:dyDescent="0.25">
      <c r="A222" s="8" t="s">
        <v>16</v>
      </c>
      <c r="B222" s="8" t="s">
        <v>14</v>
      </c>
      <c r="C222" s="315" t="s">
        <v>41</v>
      </c>
      <c r="D222" s="26">
        <f t="shared" ref="D222:F223" si="91">D153+D164+D176+D187+D198+D210</f>
        <v>43</v>
      </c>
      <c r="E222" s="26">
        <f t="shared" si="91"/>
        <v>21</v>
      </c>
      <c r="F222" s="26">
        <f t="shared" si="91"/>
        <v>64</v>
      </c>
      <c r="G222" s="26">
        <f t="shared" ref="G222:L222" si="92">G153+G164+G176+G187+G198+G210</f>
        <v>42</v>
      </c>
      <c r="H222" s="26">
        <f t="shared" si="92"/>
        <v>10</v>
      </c>
      <c r="I222" s="26">
        <f t="shared" si="92"/>
        <v>4</v>
      </c>
      <c r="J222" s="26">
        <f t="shared" si="92"/>
        <v>4</v>
      </c>
      <c r="K222" s="26">
        <f t="shared" si="92"/>
        <v>4</v>
      </c>
      <c r="L222" s="26">
        <f t="shared" si="92"/>
        <v>10</v>
      </c>
      <c r="M222" s="26">
        <f t="shared" ref="M222:N226" si="93">G222+I222+K222</f>
        <v>50</v>
      </c>
      <c r="N222" s="26">
        <f t="shared" si="93"/>
        <v>24</v>
      </c>
      <c r="O222" s="26"/>
      <c r="P222" s="26">
        <f>SUM(M222:N222)</f>
        <v>74</v>
      </c>
      <c r="Q222" s="26">
        <f>G222+H222</f>
        <v>52</v>
      </c>
      <c r="R222" s="26">
        <f>I222+J222</f>
        <v>8</v>
      </c>
      <c r="S222" s="26">
        <f>K222+L222</f>
        <v>14</v>
      </c>
      <c r="T222" s="26">
        <f>SUM(Q222:S222)</f>
        <v>74</v>
      </c>
    </row>
    <row r="223" spans="1:20" x14ac:dyDescent="0.25">
      <c r="A223" s="8" t="s">
        <v>16</v>
      </c>
      <c r="B223" s="8" t="s">
        <v>31</v>
      </c>
      <c r="C223" s="315" t="s">
        <v>42</v>
      </c>
      <c r="D223" s="26">
        <f t="shared" si="91"/>
        <v>4</v>
      </c>
      <c r="E223" s="26">
        <f t="shared" si="91"/>
        <v>13</v>
      </c>
      <c r="F223" s="26">
        <f t="shared" si="91"/>
        <v>17</v>
      </c>
      <c r="G223" s="26">
        <f t="shared" ref="G223:L223" si="94">G154+G165+G177+G188+G199+G211</f>
        <v>4</v>
      </c>
      <c r="H223" s="26">
        <f t="shared" si="94"/>
        <v>0</v>
      </c>
      <c r="I223" s="26">
        <f t="shared" si="94"/>
        <v>0</v>
      </c>
      <c r="J223" s="26">
        <f t="shared" si="94"/>
        <v>0</v>
      </c>
      <c r="K223" s="26">
        <f t="shared" si="94"/>
        <v>16</v>
      </c>
      <c r="L223" s="26">
        <f t="shared" si="94"/>
        <v>0</v>
      </c>
      <c r="M223" s="26">
        <f t="shared" si="93"/>
        <v>20</v>
      </c>
      <c r="N223" s="26">
        <f t="shared" si="93"/>
        <v>0</v>
      </c>
      <c r="O223" s="26"/>
      <c r="P223" s="26">
        <f>SUM(M223:N223)</f>
        <v>20</v>
      </c>
      <c r="Q223" s="26">
        <f>G223+H223</f>
        <v>4</v>
      </c>
      <c r="R223" s="26">
        <f>I223+J223</f>
        <v>0</v>
      </c>
      <c r="S223" s="26">
        <f>K223+L223</f>
        <v>16</v>
      </c>
      <c r="T223" s="26">
        <f>SUM(Q223:S223)</f>
        <v>20</v>
      </c>
    </row>
    <row r="224" spans="1:20" x14ac:dyDescent="0.25">
      <c r="A224" s="8"/>
      <c r="B224" s="8"/>
      <c r="C224" s="315" t="s">
        <v>48</v>
      </c>
      <c r="D224" s="26"/>
      <c r="E224" s="26"/>
      <c r="F224" s="26"/>
      <c r="G224" s="26"/>
      <c r="H224" s="26"/>
      <c r="I224" s="26"/>
      <c r="J224" s="26"/>
      <c r="K224" s="26"/>
      <c r="L224" s="26"/>
      <c r="M224" s="26">
        <f t="shared" si="93"/>
        <v>0</v>
      </c>
      <c r="N224" s="26">
        <f t="shared" si="93"/>
        <v>0</v>
      </c>
      <c r="O224" s="26"/>
      <c r="P224" s="26">
        <f>SUM(M224:N224)</f>
        <v>0</v>
      </c>
      <c r="Q224" s="26">
        <f>G224+H224</f>
        <v>0</v>
      </c>
      <c r="R224" s="26">
        <f>I224+J224</f>
        <v>0</v>
      </c>
      <c r="S224" s="26">
        <f>K224+L224</f>
        <v>0</v>
      </c>
      <c r="T224" s="26">
        <f>SUM(Q224:S224)</f>
        <v>0</v>
      </c>
    </row>
    <row r="225" spans="1:20" x14ac:dyDescent="0.25">
      <c r="A225" s="8" t="s">
        <v>13</v>
      </c>
      <c r="B225" s="8" t="s">
        <v>14</v>
      </c>
      <c r="C225" s="315" t="s">
        <v>41</v>
      </c>
      <c r="D225" s="26">
        <f t="shared" ref="D225:L225" si="95">D156+D167+D179+D190+D201+D213</f>
        <v>12</v>
      </c>
      <c r="E225" s="26">
        <f t="shared" si="95"/>
        <v>95.5</v>
      </c>
      <c r="F225" s="26">
        <f t="shared" si="95"/>
        <v>107.5</v>
      </c>
      <c r="G225" s="26">
        <f t="shared" si="95"/>
        <v>80</v>
      </c>
      <c r="H225" s="26">
        <f t="shared" si="95"/>
        <v>8</v>
      </c>
      <c r="I225" s="26">
        <f t="shared" si="95"/>
        <v>0</v>
      </c>
      <c r="J225" s="26">
        <f t="shared" si="95"/>
        <v>0</v>
      </c>
      <c r="K225" s="26">
        <f t="shared" si="95"/>
        <v>28</v>
      </c>
      <c r="L225" s="26">
        <f t="shared" si="95"/>
        <v>8</v>
      </c>
      <c r="M225" s="26">
        <f t="shared" si="93"/>
        <v>108</v>
      </c>
      <c r="N225" s="26">
        <f t="shared" si="93"/>
        <v>16</v>
      </c>
      <c r="O225" s="26"/>
      <c r="P225" s="26">
        <f>SUM(M225:N225)</f>
        <v>124</v>
      </c>
      <c r="Q225" s="26">
        <f>G225+H225</f>
        <v>88</v>
      </c>
      <c r="R225" s="26">
        <f>I225+J225</f>
        <v>0</v>
      </c>
      <c r="S225" s="26">
        <f>K225+L225</f>
        <v>36</v>
      </c>
      <c r="T225" s="26">
        <f>SUM(Q225:S225)</f>
        <v>124</v>
      </c>
    </row>
    <row r="226" spans="1:20" x14ac:dyDescent="0.25">
      <c r="A226" s="367" t="s">
        <v>13</v>
      </c>
      <c r="B226" s="367" t="s">
        <v>31</v>
      </c>
      <c r="C226" s="315" t="s">
        <v>42</v>
      </c>
      <c r="D226" s="26">
        <f>D157+D168+D180+D191+D202+D214</f>
        <v>1</v>
      </c>
      <c r="E226" s="26">
        <f>E157+E168+E180+E191+E202+E214</f>
        <v>50.5</v>
      </c>
      <c r="F226" s="26">
        <f>F157+F168+F180+F191+F202+F214</f>
        <v>51.5</v>
      </c>
      <c r="G226" s="26">
        <f t="shared" ref="G226:L226" si="96">G157+G168+G180+G191+G202+G214</f>
        <v>58</v>
      </c>
      <c r="H226" s="26">
        <f t="shared" si="96"/>
        <v>0</v>
      </c>
      <c r="I226" s="26">
        <f t="shared" si="96"/>
        <v>4</v>
      </c>
      <c r="J226" s="26">
        <f t="shared" si="96"/>
        <v>0</v>
      </c>
      <c r="K226" s="26">
        <f t="shared" si="96"/>
        <v>14</v>
      </c>
      <c r="L226" s="26">
        <f t="shared" si="96"/>
        <v>2</v>
      </c>
      <c r="M226" s="26">
        <f t="shared" si="93"/>
        <v>76</v>
      </c>
      <c r="N226" s="26">
        <f t="shared" si="93"/>
        <v>2</v>
      </c>
      <c r="O226" s="26"/>
      <c r="P226" s="26">
        <f>SUM(M226:N226)</f>
        <v>78</v>
      </c>
      <c r="Q226" s="26">
        <f>G226+H226</f>
        <v>58</v>
      </c>
      <c r="R226" s="26">
        <f>I226+J226</f>
        <v>4</v>
      </c>
      <c r="S226" s="26">
        <f>K226+L226</f>
        <v>16</v>
      </c>
      <c r="T226" s="26">
        <f>SUM(Q226:S226)</f>
        <v>78</v>
      </c>
    </row>
    <row r="227" spans="1:20" x14ac:dyDescent="0.25">
      <c r="A227" s="9"/>
      <c r="B227" s="9"/>
      <c r="C227" s="9"/>
      <c r="D227" s="26">
        <f>SUM(D222:D226)</f>
        <v>60</v>
      </c>
      <c r="E227" s="338">
        <f>SUM(E222:E226)</f>
        <v>180</v>
      </c>
      <c r="F227" s="26">
        <f>SUM(D227:E227)</f>
        <v>240</v>
      </c>
      <c r="G227" s="26">
        <f t="shared" ref="G227:T227" si="97">SUM(G222:G226)</f>
        <v>184</v>
      </c>
      <c r="H227" s="26">
        <f t="shared" si="97"/>
        <v>18</v>
      </c>
      <c r="I227" s="26">
        <f t="shared" si="97"/>
        <v>8</v>
      </c>
      <c r="J227" s="26">
        <f t="shared" si="97"/>
        <v>4</v>
      </c>
      <c r="K227" s="26">
        <f t="shared" si="97"/>
        <v>62</v>
      </c>
      <c r="L227" s="26">
        <f t="shared" si="97"/>
        <v>20</v>
      </c>
      <c r="M227" s="26">
        <f t="shared" si="97"/>
        <v>254</v>
      </c>
      <c r="N227" s="26">
        <f t="shared" si="97"/>
        <v>42</v>
      </c>
      <c r="O227" s="26"/>
      <c r="P227" s="26">
        <f t="shared" si="97"/>
        <v>296</v>
      </c>
      <c r="Q227" s="26">
        <f t="shared" si="97"/>
        <v>202</v>
      </c>
      <c r="R227" s="26">
        <f t="shared" si="97"/>
        <v>12</v>
      </c>
      <c r="S227" s="26">
        <f t="shared" si="97"/>
        <v>82</v>
      </c>
      <c r="T227" s="26">
        <f t="shared" si="97"/>
        <v>296</v>
      </c>
    </row>
    <row r="228" spans="1:20" x14ac:dyDescent="0.25">
      <c r="A228" s="9"/>
      <c r="B228" s="9"/>
      <c r="C228" s="47" t="s">
        <v>41</v>
      </c>
      <c r="D228" s="26">
        <f>D222+D225</f>
        <v>55</v>
      </c>
      <c r="E228" s="26">
        <f t="shared" ref="E228:T228" si="98">E222+E225</f>
        <v>116.5</v>
      </c>
      <c r="F228" s="26">
        <f t="shared" si="98"/>
        <v>171.5</v>
      </c>
      <c r="G228" s="26">
        <f t="shared" si="98"/>
        <v>122</v>
      </c>
      <c r="H228" s="26">
        <f t="shared" si="98"/>
        <v>18</v>
      </c>
      <c r="I228" s="26">
        <f t="shared" si="98"/>
        <v>4</v>
      </c>
      <c r="J228" s="26">
        <f t="shared" si="98"/>
        <v>4</v>
      </c>
      <c r="K228" s="26">
        <f t="shared" si="98"/>
        <v>32</v>
      </c>
      <c r="L228" s="26">
        <f t="shared" si="98"/>
        <v>18</v>
      </c>
      <c r="M228" s="26">
        <f t="shared" si="98"/>
        <v>158</v>
      </c>
      <c r="N228" s="26">
        <f t="shared" si="98"/>
        <v>40</v>
      </c>
      <c r="O228" s="26">
        <f t="shared" si="98"/>
        <v>0</v>
      </c>
      <c r="P228" s="26">
        <f t="shared" si="98"/>
        <v>198</v>
      </c>
      <c r="Q228" s="26">
        <f t="shared" si="98"/>
        <v>140</v>
      </c>
      <c r="R228" s="26">
        <f t="shared" si="98"/>
        <v>8</v>
      </c>
      <c r="S228" s="26">
        <f t="shared" si="98"/>
        <v>50</v>
      </c>
      <c r="T228" s="26">
        <f t="shared" si="98"/>
        <v>198</v>
      </c>
    </row>
    <row r="229" spans="1:20" x14ac:dyDescent="0.25">
      <c r="A229" s="9"/>
      <c r="B229" s="9"/>
      <c r="C229" s="47" t="s">
        <v>42</v>
      </c>
      <c r="D229" s="26">
        <f>D223+D226</f>
        <v>5</v>
      </c>
      <c r="E229" s="26">
        <f t="shared" ref="E229:T229" si="99">E223+E226</f>
        <v>63.5</v>
      </c>
      <c r="F229" s="26">
        <f t="shared" si="99"/>
        <v>68.5</v>
      </c>
      <c r="G229" s="26">
        <f t="shared" si="99"/>
        <v>62</v>
      </c>
      <c r="H229" s="26">
        <f t="shared" si="99"/>
        <v>0</v>
      </c>
      <c r="I229" s="26">
        <f t="shared" si="99"/>
        <v>4</v>
      </c>
      <c r="J229" s="26">
        <f t="shared" si="99"/>
        <v>0</v>
      </c>
      <c r="K229" s="26">
        <f t="shared" si="99"/>
        <v>30</v>
      </c>
      <c r="L229" s="26">
        <f t="shared" si="99"/>
        <v>2</v>
      </c>
      <c r="M229" s="26">
        <f t="shared" si="99"/>
        <v>96</v>
      </c>
      <c r="N229" s="26">
        <f t="shared" si="99"/>
        <v>2</v>
      </c>
      <c r="O229" s="26">
        <f t="shared" si="99"/>
        <v>0</v>
      </c>
      <c r="P229" s="26">
        <f t="shared" si="99"/>
        <v>98</v>
      </c>
      <c r="Q229" s="26">
        <f t="shared" si="99"/>
        <v>62</v>
      </c>
      <c r="R229" s="26">
        <f t="shared" si="99"/>
        <v>4</v>
      </c>
      <c r="S229" s="26">
        <f t="shared" si="99"/>
        <v>32</v>
      </c>
      <c r="T229" s="26">
        <f t="shared" si="99"/>
        <v>98</v>
      </c>
    </row>
    <row r="232" spans="1:20" x14ac:dyDescent="0.25">
      <c r="A232" s="8" t="s">
        <v>13</v>
      </c>
      <c r="B232" s="8" t="s">
        <v>14</v>
      </c>
      <c r="C232" s="315" t="s">
        <v>348</v>
      </c>
      <c r="E232" s="37">
        <f>E225-E128-E127-E122</f>
        <v>77.5</v>
      </c>
    </row>
    <row r="234" spans="1:20" x14ac:dyDescent="0.25">
      <c r="C234" s="315" t="s">
        <v>41</v>
      </c>
      <c r="D234" s="1">
        <f>D222+D225</f>
        <v>55</v>
      </c>
      <c r="E234" s="1">
        <f>E222+E225</f>
        <v>116.5</v>
      </c>
    </row>
    <row r="235" spans="1:20" x14ac:dyDescent="0.25">
      <c r="C235" s="315" t="s">
        <v>42</v>
      </c>
    </row>
  </sheetData>
  <autoFilter ref="Q1:Q150"/>
  <mergeCells count="202">
    <mergeCell ref="G220:H220"/>
    <mergeCell ref="I220:J220"/>
    <mergeCell ref="K220:L220"/>
    <mergeCell ref="M220:P220"/>
    <mergeCell ref="G208:H208"/>
    <mergeCell ref="I208:J208"/>
    <mergeCell ref="G196:H196"/>
    <mergeCell ref="I196:J196"/>
    <mergeCell ref="K196:L196"/>
    <mergeCell ref="M196:P196"/>
    <mergeCell ref="K208:L208"/>
    <mergeCell ref="M208:P208"/>
    <mergeCell ref="T97:T100"/>
    <mergeCell ref="H97:H100"/>
    <mergeCell ref="I97:I100"/>
    <mergeCell ref="N114:N120"/>
    <mergeCell ref="T117:T120"/>
    <mergeCell ref="G162:H162"/>
    <mergeCell ref="I162:J162"/>
    <mergeCell ref="K162:L162"/>
    <mergeCell ref="G174:H174"/>
    <mergeCell ref="I174:J174"/>
    <mergeCell ref="K174:L174"/>
    <mergeCell ref="M174:P174"/>
    <mergeCell ref="G185:H185"/>
    <mergeCell ref="I185:J185"/>
    <mergeCell ref="K185:L185"/>
    <mergeCell ref="M185:P185"/>
    <mergeCell ref="T75:T78"/>
    <mergeCell ref="U75:U78"/>
    <mergeCell ref="V75:V78"/>
    <mergeCell ref="W75:W77"/>
    <mergeCell ref="U97:U100"/>
    <mergeCell ref="V97:V100"/>
    <mergeCell ref="W97:W99"/>
    <mergeCell ref="M162:P162"/>
    <mergeCell ref="G151:H151"/>
    <mergeCell ref="I151:J151"/>
    <mergeCell ref="K151:L151"/>
    <mergeCell ref="M151:P151"/>
    <mergeCell ref="H96:J96"/>
    <mergeCell ref="J97:J100"/>
    <mergeCell ref="L94:L100"/>
    <mergeCell ref="L114:L120"/>
    <mergeCell ref="M114:M120"/>
    <mergeCell ref="I117:I120"/>
    <mergeCell ref="H117:H120"/>
    <mergeCell ref="F114:K114"/>
    <mergeCell ref="T53:T56"/>
    <mergeCell ref="U53:U56"/>
    <mergeCell ref="V53:V56"/>
    <mergeCell ref="W53:W55"/>
    <mergeCell ref="F72:K72"/>
    <mergeCell ref="G51:J51"/>
    <mergeCell ref="K51:K56"/>
    <mergeCell ref="G52:G56"/>
    <mergeCell ref="F51:F56"/>
    <mergeCell ref="I53:I56"/>
    <mergeCell ref="C1:N1"/>
    <mergeCell ref="C3:C9"/>
    <mergeCell ref="E3:E9"/>
    <mergeCell ref="F3:K3"/>
    <mergeCell ref="L3:L9"/>
    <mergeCell ref="I75:I78"/>
    <mergeCell ref="J75:J78"/>
    <mergeCell ref="R3:R9"/>
    <mergeCell ref="L72:L78"/>
    <mergeCell ref="M72:M78"/>
    <mergeCell ref="N72:N78"/>
    <mergeCell ref="L50:L56"/>
    <mergeCell ref="M50:M56"/>
    <mergeCell ref="N50:N56"/>
    <mergeCell ref="M3:M9"/>
    <mergeCell ref="K28:K33"/>
    <mergeCell ref="G29:G33"/>
    <mergeCell ref="F50:K50"/>
    <mergeCell ref="F28:F33"/>
    <mergeCell ref="F73:F78"/>
    <mergeCell ref="G73:J73"/>
    <mergeCell ref="K73:K78"/>
    <mergeCell ref="G74:G78"/>
    <mergeCell ref="H74:J74"/>
    <mergeCell ref="C72:C78"/>
    <mergeCell ref="D72:D78"/>
    <mergeCell ref="E72:E78"/>
    <mergeCell ref="D114:D120"/>
    <mergeCell ref="E94:E100"/>
    <mergeCell ref="N3:N9"/>
    <mergeCell ref="F4:F9"/>
    <mergeCell ref="G4:J4"/>
    <mergeCell ref="K4:K9"/>
    <mergeCell ref="C114:C120"/>
    <mergeCell ref="C94:C100"/>
    <mergeCell ref="C27:C33"/>
    <mergeCell ref="E27:E33"/>
    <mergeCell ref="C50:C56"/>
    <mergeCell ref="D50:D56"/>
    <mergeCell ref="G5:G9"/>
    <mergeCell ref="H5:J5"/>
    <mergeCell ref="H6:H9"/>
    <mergeCell ref="I6:I9"/>
    <mergeCell ref="J6:J9"/>
    <mergeCell ref="H75:H78"/>
    <mergeCell ref="D3:D9"/>
    <mergeCell ref="E114:E120"/>
    <mergeCell ref="D94:D100"/>
    <mergeCell ref="E50:E56"/>
    <mergeCell ref="D27:D33"/>
    <mergeCell ref="H29:J29"/>
    <mergeCell ref="H30:H33"/>
    <mergeCell ref="J53:J56"/>
    <mergeCell ref="I30:I33"/>
    <mergeCell ref="F27:K27"/>
    <mergeCell ref="J30:J33"/>
    <mergeCell ref="H52:J52"/>
    <mergeCell ref="H53:H56"/>
    <mergeCell ref="N27:N33"/>
    <mergeCell ref="L27:L33"/>
    <mergeCell ref="M27:M33"/>
    <mergeCell ref="F94:K94"/>
    <mergeCell ref="G28:J28"/>
    <mergeCell ref="N94:N100"/>
    <mergeCell ref="F95:F100"/>
    <mergeCell ref="G95:J95"/>
    <mergeCell ref="K95:K100"/>
    <mergeCell ref="G96:G100"/>
    <mergeCell ref="M94:M100"/>
    <mergeCell ref="F115:F120"/>
    <mergeCell ref="G115:J115"/>
    <mergeCell ref="K115:K120"/>
    <mergeCell ref="G116:G120"/>
    <mergeCell ref="H116:J116"/>
    <mergeCell ref="J117:J120"/>
    <mergeCell ref="X6:AF7"/>
    <mergeCell ref="AD8:AF8"/>
    <mergeCell ref="T6:T9"/>
    <mergeCell ref="U6:U9"/>
    <mergeCell ref="V6:V9"/>
    <mergeCell ref="W6:W8"/>
    <mergeCell ref="X8:Y8"/>
    <mergeCell ref="Z8:AA8"/>
    <mergeCell ref="AB8:AC8"/>
    <mergeCell ref="U117:U120"/>
    <mergeCell ref="V117:V120"/>
    <mergeCell ref="W117:W119"/>
    <mergeCell ref="X117:AF118"/>
    <mergeCell ref="X119:Y119"/>
    <mergeCell ref="Z119:AA119"/>
    <mergeCell ref="AB119:AC119"/>
    <mergeCell ref="AD119:AF119"/>
    <mergeCell ref="X97:AF98"/>
    <mergeCell ref="AY31:BA31"/>
    <mergeCell ref="Z32:AA32"/>
    <mergeCell ref="AB32:AC32"/>
    <mergeCell ref="AD32:AF32"/>
    <mergeCell ref="AS31:AT31"/>
    <mergeCell ref="AU31:AV31"/>
    <mergeCell ref="AY8:BA8"/>
    <mergeCell ref="T30:T33"/>
    <mergeCell ref="U30:U33"/>
    <mergeCell ref="V30:V33"/>
    <mergeCell ref="W30:W32"/>
    <mergeCell ref="X30:AF31"/>
    <mergeCell ref="X32:Y32"/>
    <mergeCell ref="AS8:AT8"/>
    <mergeCell ref="AU8:AV8"/>
    <mergeCell ref="AW8:AX8"/>
    <mergeCell ref="AW31:AX31"/>
    <mergeCell ref="X99:Y99"/>
    <mergeCell ref="Z99:AA99"/>
    <mergeCell ref="AB99:AC99"/>
    <mergeCell ref="AD99:AF99"/>
    <mergeCell ref="X53:AF54"/>
    <mergeCell ref="X55:Y55"/>
    <mergeCell ref="Z55:AA55"/>
    <mergeCell ref="AB55:AC55"/>
    <mergeCell ref="AD55:AF55"/>
    <mergeCell ref="X75:AF76"/>
    <mergeCell ref="X77:Y77"/>
    <mergeCell ref="Z77:AA77"/>
    <mergeCell ref="AB77:AC77"/>
    <mergeCell ref="AD77:AF77"/>
    <mergeCell ref="AS130:AT130"/>
    <mergeCell ref="AU130:AV130"/>
    <mergeCell ref="AW130:AX130"/>
    <mergeCell ref="AY130:BA130"/>
    <mergeCell ref="AS117:AT117"/>
    <mergeCell ref="AS52:AT52"/>
    <mergeCell ref="AU52:AV52"/>
    <mergeCell ref="AW52:AX52"/>
    <mergeCell ref="AY52:BA52"/>
    <mergeCell ref="AU117:AV117"/>
    <mergeCell ref="AW117:AX117"/>
    <mergeCell ref="AY117:BA117"/>
    <mergeCell ref="AS97:AT97"/>
    <mergeCell ref="AU97:AV97"/>
    <mergeCell ref="AW97:AX97"/>
    <mergeCell ref="AY97:BA97"/>
    <mergeCell ref="AS76:AT76"/>
    <mergeCell ref="AU76:AV76"/>
    <mergeCell ref="AW76:AX76"/>
    <mergeCell ref="AY76:BA7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4" orientation="landscape" r:id="rId1"/>
  <rowBreaks count="2" manualBreakCount="2">
    <brk id="91" max="16383" man="1"/>
    <brk id="13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50"/>
  <sheetViews>
    <sheetView view="pageBreakPreview" zoomScaleNormal="100" zoomScaleSheetLayoutView="10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H49" sqref="H49"/>
    </sheetView>
  </sheetViews>
  <sheetFormatPr defaultRowHeight="12.75" x14ac:dyDescent="0.2"/>
  <cols>
    <col min="1" max="1" width="27" style="523" customWidth="1"/>
    <col min="2" max="2" width="6.28515625" style="523" customWidth="1"/>
    <col min="3" max="8" width="6.28515625" style="538" customWidth="1"/>
    <col min="9" max="9" width="2.42578125" style="523" customWidth="1"/>
    <col min="10" max="10" width="2.5703125" style="523" customWidth="1"/>
    <col min="11" max="11" width="14" style="523" customWidth="1"/>
    <col min="12" max="12" width="6.28515625" style="523" customWidth="1"/>
    <col min="13" max="13" width="7.42578125" style="538" customWidth="1"/>
    <col min="14" max="15" width="9.140625" style="538"/>
    <col min="16" max="16" width="2.85546875" style="523" customWidth="1"/>
    <col min="17" max="17" width="1.5703125" style="523" customWidth="1"/>
    <col min="18" max="18" width="9.5703125" style="523" customWidth="1"/>
    <col min="19" max="19" width="8.28515625" style="524" customWidth="1"/>
    <col min="20" max="20" width="4.7109375" style="523" customWidth="1"/>
    <col min="21" max="22" width="5.140625" style="536" bestFit="1" customWidth="1"/>
    <col min="23" max="24" width="4" style="536" bestFit="1" customWidth="1"/>
    <col min="25" max="16384" width="9.140625" style="523"/>
  </cols>
  <sheetData>
    <row r="2" spans="1:19" ht="15.75" x14ac:dyDescent="0.25">
      <c r="A2" s="522" t="s">
        <v>500</v>
      </c>
      <c r="C2" s="1410" t="s">
        <v>493</v>
      </c>
      <c r="D2" s="1410"/>
      <c r="E2" s="1410"/>
      <c r="F2" s="1410"/>
      <c r="G2" s="1410"/>
      <c r="H2" s="1410"/>
      <c r="I2" s="1410"/>
      <c r="J2" s="1410"/>
      <c r="K2" s="1410"/>
      <c r="L2" s="540"/>
      <c r="M2" s="1411" t="s">
        <v>494</v>
      </c>
      <c r="N2" s="1411"/>
      <c r="O2" s="1411"/>
    </row>
    <row r="3" spans="1:19" ht="27" x14ac:dyDescent="0.3">
      <c r="A3" s="995"/>
      <c r="B3" s="995"/>
      <c r="C3" s="1412" t="s">
        <v>495</v>
      </c>
      <c r="D3" s="1412"/>
      <c r="E3" s="1412"/>
      <c r="F3" s="1412" t="s">
        <v>496</v>
      </c>
      <c r="G3" s="1412"/>
      <c r="H3" s="1412"/>
      <c r="I3" s="525"/>
      <c r="J3" s="525"/>
      <c r="K3" s="526" t="s">
        <v>497</v>
      </c>
      <c r="L3" s="526"/>
      <c r="M3" s="527" t="s">
        <v>254</v>
      </c>
      <c r="N3" s="527" t="s">
        <v>302</v>
      </c>
      <c r="O3" s="527" t="s">
        <v>303</v>
      </c>
      <c r="S3" s="524" t="s">
        <v>498</v>
      </c>
    </row>
    <row r="4" spans="1:19" ht="15.75" x14ac:dyDescent="0.25">
      <c r="A4" s="539"/>
      <c r="B4" s="539"/>
      <c r="C4" s="528" t="s">
        <v>499</v>
      </c>
      <c r="D4" s="528" t="s">
        <v>302</v>
      </c>
      <c r="E4" s="528" t="s">
        <v>303</v>
      </c>
      <c r="F4" s="528" t="s">
        <v>499</v>
      </c>
      <c r="G4" s="528" t="s">
        <v>302</v>
      </c>
      <c r="H4" s="528" t="s">
        <v>303</v>
      </c>
      <c r="I4" s="529"/>
      <c r="J4" s="529"/>
      <c r="K4" s="530"/>
      <c r="L4" s="530"/>
      <c r="M4" s="527"/>
      <c r="N4" s="527"/>
      <c r="O4" s="527"/>
      <c r="R4" s="531"/>
    </row>
    <row r="5" spans="1:19" ht="18.75" x14ac:dyDescent="0.3">
      <c r="A5" s="1409" t="str">
        <f>'[2]Семестровка -ввод данных'!C13</f>
        <v>Історія української культури</v>
      </c>
      <c r="B5" s="1409"/>
      <c r="C5" s="1409"/>
      <c r="D5" s="1409"/>
      <c r="E5" s="1409"/>
      <c r="F5" s="1409"/>
      <c r="G5" s="1409"/>
      <c r="H5" s="1409"/>
      <c r="I5" s="1409"/>
      <c r="J5" s="1409"/>
      <c r="K5" s="1409"/>
      <c r="L5" s="532"/>
      <c r="M5" s="533"/>
      <c r="N5" s="533"/>
      <c r="O5" s="533"/>
      <c r="P5" s="532"/>
      <c r="Q5" s="532"/>
      <c r="R5" s="532"/>
      <c r="S5" s="534"/>
    </row>
    <row r="6" spans="1:19" ht="18" x14ac:dyDescent="0.25">
      <c r="A6" s="535" t="s">
        <v>261</v>
      </c>
      <c r="B6" s="535"/>
      <c r="C6" s="541">
        <v>4</v>
      </c>
      <c r="D6" s="541"/>
      <c r="E6" s="541"/>
      <c r="F6" s="541"/>
      <c r="G6" s="541"/>
      <c r="H6" s="541"/>
      <c r="I6" s="1408" t="str">
        <f>'[2]Семестровка -ввод данных'!M13</f>
        <v>залік</v>
      </c>
      <c r="J6" s="1408"/>
      <c r="K6" s="1408"/>
      <c r="L6" s="536"/>
      <c r="M6" s="537" t="str">
        <f>'[2]Семестровка -ввод данных'!T13</f>
        <v>4/0</v>
      </c>
      <c r="N6" s="537">
        <f>'[2]Семестровка -ввод данных'!U13</f>
        <v>0</v>
      </c>
      <c r="O6" s="537">
        <f>'[2]Семестровка -ввод данных'!V13</f>
        <v>0</v>
      </c>
      <c r="P6" s="535"/>
      <c r="Q6" s="535"/>
      <c r="R6" s="536"/>
      <c r="S6" s="534" t="str">
        <f>'[2]Семестровка -ввод данных'!AL13</f>
        <v>філ</v>
      </c>
    </row>
    <row r="7" spans="1:19" ht="18" x14ac:dyDescent="0.25">
      <c r="A7" s="522" t="s">
        <v>500</v>
      </c>
      <c r="B7" s="535"/>
      <c r="C7" s="541"/>
      <c r="D7" s="541"/>
      <c r="E7" s="541"/>
      <c r="F7" s="541"/>
      <c r="G7" s="541"/>
      <c r="H7" s="541"/>
      <c r="I7" s="542"/>
      <c r="J7" s="542"/>
      <c r="K7" s="542"/>
      <c r="L7" s="536"/>
      <c r="M7" s="537"/>
      <c r="N7" s="537"/>
      <c r="O7" s="537"/>
      <c r="P7" s="535"/>
      <c r="Q7" s="535"/>
      <c r="R7" s="536"/>
      <c r="S7" s="534"/>
    </row>
    <row r="8" spans="1:19" ht="18.75" x14ac:dyDescent="0.3">
      <c r="A8" s="1407" t="str">
        <f>'[2]Семестровка -ввод данных'!C15</f>
        <v>Гроші та кредит</v>
      </c>
      <c r="B8" s="1407"/>
      <c r="C8" s="1407"/>
      <c r="D8" s="1407"/>
      <c r="E8" s="1407"/>
      <c r="F8" s="1407"/>
      <c r="G8" s="1407"/>
      <c r="H8" s="1407"/>
      <c r="I8" s="1407"/>
      <c r="J8" s="1407"/>
      <c r="K8" s="1407"/>
      <c r="L8" s="532"/>
      <c r="M8" s="533"/>
      <c r="N8" s="533"/>
      <c r="O8" s="533"/>
      <c r="P8" s="532"/>
      <c r="Q8" s="532"/>
      <c r="R8" s="532"/>
      <c r="S8" s="534"/>
    </row>
    <row r="9" spans="1:19" ht="18" x14ac:dyDescent="0.25">
      <c r="A9" s="543" t="s">
        <v>261</v>
      </c>
      <c r="B9" s="535"/>
      <c r="C9" s="541">
        <v>4</v>
      </c>
      <c r="D9" s="541">
        <v>0</v>
      </c>
      <c r="E9" s="541">
        <v>0</v>
      </c>
      <c r="F9" s="541">
        <v>4</v>
      </c>
      <c r="G9" s="541">
        <v>0</v>
      </c>
      <c r="H9" s="541">
        <v>0</v>
      </c>
      <c r="I9" s="1408" t="str">
        <f>'[2]Семестровка -ввод данных'!M15</f>
        <v>іспит</v>
      </c>
      <c r="J9" s="1408"/>
      <c r="K9" s="1408"/>
      <c r="L9" s="536"/>
      <c r="M9" s="537" t="str">
        <f>'[2]Семестровка -ввод данных'!T15</f>
        <v>4/4</v>
      </c>
      <c r="N9" s="537">
        <f>'[2]Семестровка -ввод данных'!U15</f>
        <v>0</v>
      </c>
      <c r="O9" s="537">
        <f>'[2]Семестровка -ввод данных'!V15</f>
        <v>0</v>
      </c>
      <c r="P9" s="535"/>
      <c r="Q9" s="535"/>
      <c r="R9" s="536"/>
      <c r="S9" s="534" t="str">
        <f>'[2]Семестровка -ввод данных'!AL15</f>
        <v>ф</v>
      </c>
    </row>
    <row r="10" spans="1:19" ht="18" x14ac:dyDescent="0.25">
      <c r="A10" s="544" t="s">
        <v>501</v>
      </c>
      <c r="B10" s="535"/>
      <c r="C10" s="541"/>
      <c r="D10" s="541"/>
      <c r="E10" s="541"/>
      <c r="F10" s="541"/>
      <c r="G10" s="541"/>
      <c r="H10" s="541"/>
      <c r="I10" s="542"/>
      <c r="J10" s="542"/>
      <c r="K10" s="542"/>
      <c r="L10" s="536"/>
      <c r="M10" s="537"/>
      <c r="N10" s="537"/>
      <c r="O10" s="537"/>
      <c r="P10" s="535"/>
      <c r="Q10" s="535"/>
      <c r="R10" s="536"/>
      <c r="S10" s="534"/>
    </row>
    <row r="11" spans="1:19" ht="18.75" x14ac:dyDescent="0.3">
      <c r="A11" s="1409" t="str">
        <f>'[2]Семестровка -ввод данных'!C17</f>
        <v>Вища математика</v>
      </c>
      <c r="B11" s="1409"/>
      <c r="C11" s="1409"/>
      <c r="D11" s="1409"/>
      <c r="E11" s="1409"/>
      <c r="F11" s="1409"/>
      <c r="G11" s="1409"/>
      <c r="H11" s="1409"/>
      <c r="I11" s="1409"/>
      <c r="J11" s="1409"/>
      <c r="K11" s="1409"/>
      <c r="L11" s="532"/>
      <c r="M11" s="533"/>
      <c r="N11" s="533"/>
      <c r="O11" s="533"/>
      <c r="P11" s="532"/>
      <c r="Q11" s="532"/>
      <c r="R11" s="532"/>
      <c r="S11" s="534"/>
    </row>
    <row r="12" spans="1:19" ht="18" x14ac:dyDescent="0.25">
      <c r="A12" s="535" t="s">
        <v>261</v>
      </c>
      <c r="B12" s="535"/>
      <c r="C12" s="541">
        <v>8</v>
      </c>
      <c r="D12" s="541"/>
      <c r="E12" s="541"/>
      <c r="F12" s="541">
        <v>4</v>
      </c>
      <c r="G12" s="541"/>
      <c r="H12" s="541">
        <v>4</v>
      </c>
      <c r="I12" s="1408" t="str">
        <f>'[2]Семестровка -ввод данных'!M17</f>
        <v>залік</v>
      </c>
      <c r="J12" s="1408"/>
      <c r="K12" s="1408"/>
      <c r="L12" s="536"/>
      <c r="M12" s="537" t="str">
        <f>'[2]Семестровка -ввод данных'!T17</f>
        <v>8/4</v>
      </c>
      <c r="N12" s="537">
        <f>'[2]Семестровка -ввод данных'!U17</f>
        <v>0</v>
      </c>
      <c r="O12" s="537" t="str">
        <f>'[2]Семестровка -ввод данных'!V17</f>
        <v>0/4</v>
      </c>
      <c r="P12" s="535"/>
      <c r="Q12" s="535"/>
      <c r="R12" s="536"/>
      <c r="S12" s="534" t="str">
        <f>'[2]Семестровка -ввод данных'!AL17</f>
        <v>вм</v>
      </c>
    </row>
    <row r="13" spans="1:19" ht="18" x14ac:dyDescent="0.25">
      <c r="A13" s="522" t="s">
        <v>500</v>
      </c>
      <c r="B13" s="535"/>
      <c r="C13" s="541"/>
      <c r="D13" s="541"/>
      <c r="E13" s="541"/>
      <c r="F13" s="541"/>
      <c r="G13" s="541"/>
      <c r="H13" s="541"/>
      <c r="I13" s="542"/>
      <c r="J13" s="542"/>
      <c r="K13" s="542"/>
      <c r="L13" s="536"/>
      <c r="M13" s="537"/>
      <c r="N13" s="537"/>
      <c r="O13" s="537"/>
      <c r="P13" s="535"/>
      <c r="Q13" s="535"/>
      <c r="R13" s="536"/>
      <c r="S13" s="534"/>
    </row>
    <row r="14" spans="1:19" ht="18.75" x14ac:dyDescent="0.3">
      <c r="A14" s="1409" t="str">
        <f>'[2]Семестровка -ввод данных'!C19</f>
        <v>Інформатика</v>
      </c>
      <c r="B14" s="1409"/>
      <c r="C14" s="1409"/>
      <c r="D14" s="1409"/>
      <c r="E14" s="1409"/>
      <c r="F14" s="1409"/>
      <c r="G14" s="1409"/>
      <c r="H14" s="1409"/>
      <c r="I14" s="1409"/>
      <c r="J14" s="1409"/>
      <c r="K14" s="1409"/>
      <c r="L14" s="532"/>
      <c r="M14" s="533"/>
      <c r="N14" s="533"/>
      <c r="O14" s="533"/>
      <c r="P14" s="532"/>
      <c r="Q14" s="532"/>
      <c r="R14" s="532"/>
      <c r="S14" s="534"/>
    </row>
    <row r="15" spans="1:19" ht="18" x14ac:dyDescent="0.25">
      <c r="A15" s="535" t="s">
        <v>261</v>
      </c>
      <c r="B15" s="535"/>
      <c r="C15" s="541">
        <v>4</v>
      </c>
      <c r="D15" s="541">
        <v>4</v>
      </c>
      <c r="E15" s="541"/>
      <c r="F15" s="541"/>
      <c r="G15" s="541">
        <v>4</v>
      </c>
      <c r="H15" s="541"/>
      <c r="I15" s="1408" t="str">
        <f>'[2]Семестровка -ввод данных'!M19</f>
        <v>залік</v>
      </c>
      <c r="J15" s="1408"/>
      <c r="K15" s="1408"/>
      <c r="L15" s="536"/>
      <c r="M15" s="537" t="str">
        <f>'[2]Семестровка -ввод данных'!T19</f>
        <v>4/0</v>
      </c>
      <c r="N15" s="537" t="str">
        <f>'[2]Семестровка -ввод данных'!U19</f>
        <v>4/4</v>
      </c>
      <c r="O15" s="537">
        <f>'[2]Семестровка -ввод данных'!V19</f>
        <v>0</v>
      </c>
      <c r="P15" s="535"/>
      <c r="Q15" s="535"/>
      <c r="R15" s="536"/>
      <c r="S15" s="534" t="str">
        <f>'[2]Семестровка -ввод данных'!AL19</f>
        <v>ііг</v>
      </c>
    </row>
    <row r="16" spans="1:19" ht="18" x14ac:dyDescent="0.25">
      <c r="A16" s="522" t="s">
        <v>500</v>
      </c>
      <c r="B16" s="535"/>
      <c r="C16" s="541"/>
      <c r="D16" s="541"/>
      <c r="E16" s="541"/>
      <c r="F16" s="541"/>
      <c r="G16" s="541"/>
      <c r="H16" s="541"/>
      <c r="I16" s="542"/>
      <c r="J16" s="542"/>
      <c r="K16" s="542"/>
      <c r="L16" s="536"/>
      <c r="M16" s="537"/>
      <c r="N16" s="537"/>
      <c r="O16" s="537"/>
      <c r="P16" s="535"/>
      <c r="Q16" s="535"/>
      <c r="R16" s="536"/>
      <c r="S16" s="534"/>
    </row>
    <row r="17" spans="1:19" ht="18.75" x14ac:dyDescent="0.3">
      <c r="A17" s="1407" t="str">
        <f>'[2]Семестровка -ввод данных'!C21</f>
        <v>Основи економічної теорії</v>
      </c>
      <c r="B17" s="1407"/>
      <c r="C17" s="1407"/>
      <c r="D17" s="1407"/>
      <c r="E17" s="1407"/>
      <c r="F17" s="1407"/>
      <c r="G17" s="1407"/>
      <c r="H17" s="1407"/>
      <c r="I17" s="1407"/>
      <c r="J17" s="1407"/>
      <c r="K17" s="1407"/>
      <c r="L17" s="532"/>
      <c r="M17" s="533"/>
      <c r="N17" s="533"/>
      <c r="O17" s="533"/>
      <c r="P17" s="532"/>
      <c r="Q17" s="532"/>
      <c r="R17" s="532"/>
      <c r="S17" s="534"/>
    </row>
    <row r="18" spans="1:19" ht="18" x14ac:dyDescent="0.25">
      <c r="A18" s="535" t="s">
        <v>261</v>
      </c>
      <c r="B18" s="535"/>
      <c r="C18" s="541">
        <v>4</v>
      </c>
      <c r="D18" s="541">
        <v>0</v>
      </c>
      <c r="E18" s="541">
        <v>0</v>
      </c>
      <c r="F18" s="541">
        <v>0</v>
      </c>
      <c r="G18" s="541">
        <v>0</v>
      </c>
      <c r="H18" s="541">
        <v>2</v>
      </c>
      <c r="I18" s="1408" t="str">
        <f>'[2]Семестровка -ввод данных'!M21</f>
        <v>залік</v>
      </c>
      <c r="J18" s="1408"/>
      <c r="K18" s="1408"/>
      <c r="L18" s="536"/>
      <c r="M18" s="537" t="str">
        <f>'[2]Семестровка -ввод данных'!T21</f>
        <v>4/0</v>
      </c>
      <c r="N18" s="537">
        <f>'[2]Семестровка -ввод данных'!U21</f>
        <v>0</v>
      </c>
      <c r="O18" s="537" t="str">
        <f>'[2]Семестровка -ввод данных'!V21</f>
        <v>0/2</v>
      </c>
      <c r="P18" s="535"/>
      <c r="Q18" s="535"/>
      <c r="R18" s="536"/>
      <c r="S18" s="534" t="str">
        <f>'[2]Семестровка -ввод данных'!AL21</f>
        <v>м</v>
      </c>
    </row>
    <row r="19" spans="1:19" ht="18" x14ac:dyDescent="0.25">
      <c r="A19" s="544" t="s">
        <v>502</v>
      </c>
      <c r="B19" s="535"/>
      <c r="C19" s="541"/>
      <c r="D19" s="541"/>
      <c r="E19" s="541"/>
      <c r="F19" s="541"/>
      <c r="G19" s="541"/>
      <c r="H19" s="541"/>
      <c r="I19" s="542"/>
      <c r="J19" s="542"/>
      <c r="K19" s="542"/>
      <c r="L19" s="536"/>
      <c r="M19" s="537"/>
      <c r="N19" s="537"/>
      <c r="O19" s="537"/>
      <c r="P19" s="535"/>
      <c r="Q19" s="535"/>
      <c r="R19" s="536"/>
      <c r="S19" s="534"/>
    </row>
    <row r="20" spans="1:19" ht="18.75" x14ac:dyDescent="0.3">
      <c r="A20" s="1409" t="str">
        <f>'[2]Семестровка -ввод данных'!C23</f>
        <v>Мікро- та макроекономіка</v>
      </c>
      <c r="B20" s="1409"/>
      <c r="C20" s="1409"/>
      <c r="D20" s="1409"/>
      <c r="E20" s="1409"/>
      <c r="F20" s="1409"/>
      <c r="G20" s="1409"/>
      <c r="H20" s="1409"/>
      <c r="I20" s="1409"/>
      <c r="J20" s="1409"/>
      <c r="K20" s="1409"/>
      <c r="L20" s="532"/>
      <c r="M20" s="533"/>
      <c r="N20" s="533"/>
      <c r="O20" s="533"/>
      <c r="P20" s="532"/>
      <c r="Q20" s="532"/>
      <c r="R20" s="532"/>
      <c r="S20" s="534"/>
    </row>
    <row r="21" spans="1:19" ht="18" x14ac:dyDescent="0.25">
      <c r="A21" s="535" t="s">
        <v>261</v>
      </c>
      <c r="B21" s="535"/>
      <c r="C21" s="541">
        <v>6</v>
      </c>
      <c r="D21" s="541"/>
      <c r="E21" s="541"/>
      <c r="F21" s="541">
        <v>2</v>
      </c>
      <c r="G21" s="541"/>
      <c r="H21" s="541">
        <v>4</v>
      </c>
      <c r="I21" s="1408" t="str">
        <f>'[2]Семестровка -ввод данных'!M23</f>
        <v>ДЗ</v>
      </c>
      <c r="J21" s="1408"/>
      <c r="K21" s="1408"/>
      <c r="L21" s="536"/>
      <c r="M21" s="537" t="str">
        <f>'[2]Семестровка -ввод данных'!T23</f>
        <v>6/2</v>
      </c>
      <c r="N21" s="537">
        <f>'[2]Семестровка -ввод данных'!U23</f>
        <v>0</v>
      </c>
      <c r="O21" s="537" t="str">
        <f>'[2]Семестровка -ввод данных'!V23</f>
        <v>0/4</v>
      </c>
      <c r="P21" s="535"/>
      <c r="Q21" s="535"/>
      <c r="R21" s="536"/>
      <c r="S21" s="534" t="str">
        <f>'[2]Семестровка -ввод данных'!AL23</f>
        <v>м</v>
      </c>
    </row>
    <row r="22" spans="1:19" ht="18" x14ac:dyDescent="0.25">
      <c r="A22" s="522" t="s">
        <v>500</v>
      </c>
      <c r="B22" s="535"/>
      <c r="C22" s="541"/>
      <c r="D22" s="541"/>
      <c r="E22" s="541"/>
      <c r="F22" s="541"/>
      <c r="G22" s="541"/>
      <c r="H22" s="541"/>
      <c r="I22" s="542"/>
      <c r="J22" s="542"/>
      <c r="K22" s="542"/>
      <c r="L22" s="536"/>
      <c r="M22" s="537"/>
      <c r="N22" s="537"/>
      <c r="O22" s="537"/>
      <c r="P22" s="535"/>
      <c r="Q22" s="535"/>
      <c r="R22" s="536"/>
      <c r="S22" s="534"/>
    </row>
    <row r="23" spans="1:19" ht="18.75" x14ac:dyDescent="0.3">
      <c r="A23" s="1409" t="str">
        <f>'[2]Семестровка -ввод данных'!C25</f>
        <v>Економіка підприємства</v>
      </c>
      <c r="B23" s="1409"/>
      <c r="C23" s="1409"/>
      <c r="D23" s="1409"/>
      <c r="E23" s="1409"/>
      <c r="F23" s="1409"/>
      <c r="G23" s="1409"/>
      <c r="H23" s="1409"/>
      <c r="I23" s="1409"/>
      <c r="J23" s="1409"/>
      <c r="K23" s="1409"/>
      <c r="L23" s="532"/>
      <c r="M23" s="533"/>
      <c r="N23" s="533"/>
      <c r="O23" s="533"/>
      <c r="P23" s="532"/>
      <c r="Q23" s="532"/>
      <c r="R23" s="532"/>
      <c r="S23" s="534"/>
    </row>
    <row r="24" spans="1:19" ht="18" x14ac:dyDescent="0.25">
      <c r="A24" s="535" t="s">
        <v>261</v>
      </c>
      <c r="B24" s="535"/>
      <c r="C24" s="541">
        <v>4</v>
      </c>
      <c r="D24" s="541"/>
      <c r="E24" s="541"/>
      <c r="F24" s="541">
        <v>2</v>
      </c>
      <c r="G24" s="541"/>
      <c r="H24" s="541">
        <v>2</v>
      </c>
      <c r="I24" s="1408" t="str">
        <f>'[2]Семестровка -ввод данных'!M25</f>
        <v>іспит</v>
      </c>
      <c r="J24" s="1408"/>
      <c r="K24" s="1408"/>
      <c r="L24" s="536"/>
      <c r="M24" s="537" t="str">
        <f>'[2]Семестровка -ввод данных'!T25</f>
        <v>4/2</v>
      </c>
      <c r="N24" s="537">
        <f>'[2]Семестровка -ввод данных'!U25</f>
        <v>0</v>
      </c>
      <c r="O24" s="537" t="str">
        <f>'[2]Семестровка -ввод данных'!V25</f>
        <v>0/2</v>
      </c>
      <c r="P24" s="535"/>
      <c r="Q24" s="535"/>
      <c r="R24" s="536"/>
      <c r="S24" s="534" t="str">
        <f>'[2]Семестровка -ввод данных'!AL25</f>
        <v>еп</v>
      </c>
    </row>
    <row r="25" spans="1:19" ht="18" x14ac:dyDescent="0.25">
      <c r="A25" s="522" t="s">
        <v>500</v>
      </c>
      <c r="B25" s="535"/>
      <c r="C25" s="541"/>
      <c r="D25" s="541"/>
      <c r="E25" s="541"/>
      <c r="F25" s="541"/>
      <c r="G25" s="541"/>
      <c r="H25" s="541"/>
      <c r="I25" s="542"/>
      <c r="J25" s="542"/>
      <c r="K25" s="542"/>
      <c r="L25" s="536"/>
      <c r="M25" s="537"/>
      <c r="N25" s="537"/>
      <c r="O25" s="537"/>
      <c r="P25" s="535"/>
      <c r="Q25" s="535"/>
      <c r="R25" s="536"/>
      <c r="S25" s="534"/>
    </row>
    <row r="26" spans="1:19" ht="18.75" x14ac:dyDescent="0.3">
      <c r="A26" s="1409" t="str">
        <f>'[2]Семестровка -ввод данных'!C27</f>
        <v>Філософія</v>
      </c>
      <c r="B26" s="1409"/>
      <c r="C26" s="1409"/>
      <c r="D26" s="1409"/>
      <c r="E26" s="1409"/>
      <c r="F26" s="1409"/>
      <c r="G26" s="1409"/>
      <c r="H26" s="1409"/>
      <c r="I26" s="1409"/>
      <c r="J26" s="1409"/>
      <c r="K26" s="1409"/>
      <c r="L26" s="532"/>
      <c r="M26" s="533"/>
      <c r="N26" s="533"/>
      <c r="O26" s="533"/>
      <c r="P26" s="532"/>
      <c r="Q26" s="532"/>
      <c r="R26" s="532"/>
      <c r="S26" s="534"/>
    </row>
    <row r="27" spans="1:19" ht="18" x14ac:dyDescent="0.25">
      <c r="A27" s="535" t="s">
        <v>261</v>
      </c>
      <c r="B27" s="535"/>
      <c r="C27" s="541">
        <v>4</v>
      </c>
      <c r="D27" s="541"/>
      <c r="E27" s="541"/>
      <c r="F27" s="541"/>
      <c r="G27" s="541"/>
      <c r="H27" s="541"/>
      <c r="I27" s="1408" t="str">
        <f>'[2]Семестровка -ввод данных'!M27</f>
        <v>залік</v>
      </c>
      <c r="J27" s="1408"/>
      <c r="K27" s="1408"/>
      <c r="L27" s="536"/>
      <c r="M27" s="537" t="str">
        <f>'[2]Семестровка -ввод данных'!T27</f>
        <v>4/0</v>
      </c>
      <c r="N27" s="537">
        <f>'[2]Семестровка -ввод данных'!U27</f>
        <v>0</v>
      </c>
      <c r="O27" s="537">
        <f>'[2]Семестровка -ввод данных'!V27</f>
        <v>0</v>
      </c>
      <c r="P27" s="535"/>
      <c r="Q27" s="535"/>
      <c r="R27" s="536"/>
      <c r="S27" s="534" t="str">
        <f>'[2]Семестровка -ввод данных'!AL27</f>
        <v>філ</v>
      </c>
    </row>
    <row r="28" spans="1:19" ht="18" x14ac:dyDescent="0.25">
      <c r="A28" s="522" t="s">
        <v>500</v>
      </c>
      <c r="B28" s="535"/>
      <c r="C28" s="541"/>
      <c r="D28" s="541"/>
      <c r="E28" s="541"/>
      <c r="F28" s="541"/>
      <c r="G28" s="541"/>
      <c r="H28" s="541"/>
      <c r="I28" s="542"/>
      <c r="J28" s="542"/>
      <c r="K28" s="542"/>
      <c r="L28" s="536"/>
      <c r="M28" s="537"/>
      <c r="N28" s="537"/>
      <c r="O28" s="537"/>
      <c r="P28" s="535"/>
      <c r="Q28" s="535"/>
      <c r="R28" s="536"/>
      <c r="S28" s="534"/>
    </row>
    <row r="29" spans="1:19" ht="18.75" x14ac:dyDescent="0.3">
      <c r="A29" s="1409" t="str">
        <f>'[2]Семестровка -ввод данных'!C29</f>
        <v>Іноземна мова (за професійним спрямуванням) / Соціологія</v>
      </c>
      <c r="B29" s="1409"/>
      <c r="C29" s="1409"/>
      <c r="D29" s="1409"/>
      <c r="E29" s="1409"/>
      <c r="F29" s="1409"/>
      <c r="G29" s="1409"/>
      <c r="H29" s="1409"/>
      <c r="I29" s="1409"/>
      <c r="J29" s="1409"/>
      <c r="K29" s="1409"/>
      <c r="L29" s="532"/>
      <c r="M29" s="533"/>
      <c r="N29" s="533"/>
      <c r="O29" s="533"/>
      <c r="P29" s="532"/>
      <c r="Q29" s="532"/>
      <c r="R29" s="532"/>
      <c r="S29" s="534"/>
    </row>
    <row r="30" spans="1:19" ht="18" x14ac:dyDescent="0.25">
      <c r="A30" s="535" t="s">
        <v>261</v>
      </c>
      <c r="B30" s="535"/>
      <c r="C30" s="541"/>
      <c r="D30" s="541"/>
      <c r="E30" s="541">
        <v>4</v>
      </c>
      <c r="F30" s="541"/>
      <c r="G30" s="541"/>
      <c r="H30" s="541"/>
      <c r="I30" s="1408" t="str">
        <f>'[2]Семестровка -ввод данных'!M29</f>
        <v>залік</v>
      </c>
      <c r="J30" s="1408"/>
      <c r="K30" s="1408"/>
      <c r="L30" s="536"/>
      <c r="M30" s="537">
        <f>'[2]Семестровка -ввод данных'!T29</f>
        <v>0</v>
      </c>
      <c r="N30" s="537">
        <f>'[2]Семестровка -ввод данных'!U29</f>
        <v>0</v>
      </c>
      <c r="O30" s="537" t="str">
        <f>'[2]Семестровка -ввод данных'!V29</f>
        <v>4/0</v>
      </c>
      <c r="P30" s="535"/>
      <c r="Q30" s="535"/>
      <c r="R30" s="536"/>
      <c r="S30" s="534" t="str">
        <f>'[2]Семестровка -ввод данных'!AL29</f>
        <v>м</v>
      </c>
    </row>
    <row r="31" spans="1:19" ht="18" x14ac:dyDescent="0.25">
      <c r="A31" s="522" t="s">
        <v>500</v>
      </c>
      <c r="B31" s="535"/>
      <c r="C31" s="541"/>
      <c r="D31" s="541"/>
      <c r="E31" s="541"/>
      <c r="F31" s="541"/>
      <c r="G31" s="541"/>
      <c r="H31" s="541"/>
      <c r="I31" s="542"/>
      <c r="J31" s="542"/>
      <c r="K31" s="542"/>
      <c r="L31" s="536"/>
      <c r="M31" s="537"/>
      <c r="N31" s="537"/>
      <c r="O31" s="537"/>
      <c r="P31" s="535"/>
      <c r="Q31" s="535"/>
      <c r="R31" s="536"/>
      <c r="S31" s="534"/>
    </row>
    <row r="32" spans="1:19" ht="18.75" x14ac:dyDescent="0.3">
      <c r="A32" s="1409" t="str">
        <f>'[2]Семестровка -ввод данных'!C42</f>
        <v>Фінанси</v>
      </c>
      <c r="B32" s="1409"/>
      <c r="C32" s="1409"/>
      <c r="D32" s="1409"/>
      <c r="E32" s="1409"/>
      <c r="F32" s="1409"/>
      <c r="G32" s="1409"/>
      <c r="H32" s="1409"/>
      <c r="I32" s="1409"/>
      <c r="J32" s="1409"/>
      <c r="K32" s="1409"/>
      <c r="L32" s="532"/>
      <c r="M32" s="533"/>
      <c r="N32" s="533"/>
      <c r="O32" s="533"/>
      <c r="P32" s="532"/>
      <c r="Q32" s="532"/>
      <c r="R32" s="532"/>
      <c r="S32" s="534"/>
    </row>
    <row r="33" spans="1:19" ht="18" x14ac:dyDescent="0.25">
      <c r="A33" s="543" t="s">
        <v>342</v>
      </c>
      <c r="B33" s="543"/>
      <c r="C33" s="541">
        <v>8</v>
      </c>
      <c r="D33" s="541"/>
      <c r="E33" s="541"/>
      <c r="F33" s="541"/>
      <c r="G33" s="541"/>
      <c r="H33" s="541"/>
      <c r="I33" s="1408" t="str">
        <f>'[2]Семестровка -ввод данных'!M42</f>
        <v>залік</v>
      </c>
      <c r="J33" s="1408"/>
      <c r="K33" s="1408"/>
      <c r="L33" s="536"/>
      <c r="M33" s="537" t="str">
        <f>'[2]Семестровка -ввод данных'!T42</f>
        <v>8/0</v>
      </c>
      <c r="N33" s="537">
        <f>'[2]Семестровка -ввод данных'!U42</f>
        <v>0</v>
      </c>
      <c r="O33" s="537">
        <f>'[2]Семестровка -ввод данных'!V42</f>
        <v>0</v>
      </c>
      <c r="P33" s="535"/>
      <c r="Q33" s="535"/>
      <c r="R33" s="536"/>
      <c r="S33" s="534" t="str">
        <f>'[2]Семестровка -ввод данных'!AL42</f>
        <v>ф</v>
      </c>
    </row>
    <row r="34" spans="1:19" ht="18" x14ac:dyDescent="0.25">
      <c r="A34" s="522" t="s">
        <v>500</v>
      </c>
      <c r="B34" s="543"/>
      <c r="C34" s="541"/>
      <c r="D34" s="541"/>
      <c r="E34" s="541"/>
      <c r="F34" s="541"/>
      <c r="G34" s="541"/>
      <c r="H34" s="541"/>
      <c r="I34" s="542"/>
      <c r="J34" s="542"/>
      <c r="K34" s="542"/>
      <c r="L34" s="536"/>
      <c r="M34" s="537"/>
      <c r="N34" s="537"/>
      <c r="O34" s="537"/>
      <c r="P34" s="535"/>
      <c r="Q34" s="535"/>
      <c r="R34" s="536"/>
      <c r="S34" s="534"/>
    </row>
    <row r="35" spans="1:19" ht="18.75" x14ac:dyDescent="0.3">
      <c r="A35" s="1409" t="str">
        <f>'[2]Семестровка -ввод данных'!C44</f>
        <v>Бухгалтерський облік</v>
      </c>
      <c r="B35" s="1409"/>
      <c r="C35" s="1409"/>
      <c r="D35" s="1409"/>
      <c r="E35" s="1409"/>
      <c r="F35" s="1409"/>
      <c r="G35" s="1409"/>
      <c r="H35" s="1409"/>
      <c r="I35" s="1409"/>
      <c r="J35" s="1409"/>
      <c r="K35" s="1409"/>
      <c r="L35" s="532"/>
      <c r="M35" s="533"/>
      <c r="N35" s="533"/>
      <c r="O35" s="533"/>
      <c r="P35" s="532"/>
      <c r="Q35" s="532"/>
      <c r="R35" s="532"/>
      <c r="S35" s="534"/>
    </row>
    <row r="36" spans="1:19" ht="18" x14ac:dyDescent="0.25">
      <c r="A36" s="543" t="s">
        <v>342</v>
      </c>
      <c r="B36" s="543"/>
      <c r="C36" s="541">
        <v>8</v>
      </c>
      <c r="D36" s="541"/>
      <c r="E36" s="541">
        <v>4</v>
      </c>
      <c r="F36" s="541"/>
      <c r="G36" s="541"/>
      <c r="H36" s="541"/>
      <c r="I36" s="1408" t="str">
        <f>'[2]Семестровка -ввод данных'!M44</f>
        <v>залік</v>
      </c>
      <c r="J36" s="1408"/>
      <c r="K36" s="1408"/>
      <c r="L36" s="536"/>
      <c r="M36" s="537" t="str">
        <f>'[2]Семестровка -ввод данных'!T44</f>
        <v>8/0</v>
      </c>
      <c r="N36" s="537">
        <f>'[2]Семестровка -ввод данных'!U44</f>
        <v>0</v>
      </c>
      <c r="O36" s="537" t="str">
        <f>'[2]Семестровка -ввод данных'!V44</f>
        <v>4/0</v>
      </c>
      <c r="P36" s="535"/>
      <c r="Q36" s="535"/>
      <c r="R36" s="536"/>
      <c r="S36" s="534" t="str">
        <f>'[2]Семестровка -ввод данных'!AL44</f>
        <v>оа</v>
      </c>
    </row>
    <row r="37" spans="1:19" ht="18" x14ac:dyDescent="0.25">
      <c r="A37" s="522" t="s">
        <v>500</v>
      </c>
      <c r="B37" s="543"/>
      <c r="C37" s="541"/>
      <c r="D37" s="541"/>
      <c r="E37" s="541"/>
      <c r="F37" s="541"/>
      <c r="G37" s="541"/>
      <c r="H37" s="541"/>
      <c r="I37" s="542"/>
      <c r="J37" s="542"/>
      <c r="K37" s="542"/>
      <c r="L37" s="536"/>
      <c r="M37" s="537"/>
      <c r="N37" s="537"/>
      <c r="O37" s="537"/>
      <c r="P37" s="535"/>
      <c r="Q37" s="535"/>
      <c r="R37" s="536"/>
      <c r="S37" s="534"/>
    </row>
    <row r="38" spans="1:19" ht="18.75" x14ac:dyDescent="0.3">
      <c r="A38" s="1407" t="str">
        <f>'[2]Семестровка -ввод данных'!C46</f>
        <v>Менеджмент</v>
      </c>
      <c r="B38" s="1407"/>
      <c r="C38" s="1407"/>
      <c r="D38" s="1407"/>
      <c r="E38" s="1407"/>
      <c r="F38" s="1407"/>
      <c r="G38" s="1407"/>
      <c r="H38" s="1407"/>
      <c r="I38" s="1407"/>
      <c r="J38" s="1407"/>
      <c r="K38" s="1407"/>
      <c r="L38" s="532"/>
      <c r="M38" s="533"/>
      <c r="N38" s="533"/>
      <c r="O38" s="533"/>
      <c r="P38" s="532"/>
      <c r="Q38" s="532"/>
      <c r="R38" s="532"/>
      <c r="S38" s="534"/>
    </row>
    <row r="39" spans="1:19" ht="18" x14ac:dyDescent="0.25">
      <c r="A39" s="543" t="s">
        <v>342</v>
      </c>
      <c r="B39" s="543"/>
      <c r="C39" s="541">
        <v>4</v>
      </c>
      <c r="D39" s="541"/>
      <c r="E39" s="541"/>
      <c r="F39" s="541">
        <v>2</v>
      </c>
      <c r="G39" s="541"/>
      <c r="H39" s="541">
        <v>2</v>
      </c>
      <c r="I39" s="1408" t="str">
        <f>'[2]Семестровка -ввод данных'!M46</f>
        <v>іспит</v>
      </c>
      <c r="J39" s="1408"/>
      <c r="K39" s="1408"/>
      <c r="L39" s="536"/>
      <c r="M39" s="537" t="str">
        <f>'[2]Семестровка -ввод данных'!T46</f>
        <v>4/2</v>
      </c>
      <c r="N39" s="537">
        <f>'[2]Семестровка -ввод данных'!U46</f>
        <v>0</v>
      </c>
      <c r="O39" s="537" t="str">
        <f>'[2]Семестровка -ввод данных'!V46</f>
        <v>0/2</v>
      </c>
      <c r="P39" s="535"/>
      <c r="Q39" s="535"/>
      <c r="R39" s="536"/>
      <c r="S39" s="534" t="str">
        <f>'[2]Семестровка -ввод данных'!AL46</f>
        <v>м</v>
      </c>
    </row>
    <row r="40" spans="1:19" ht="18" x14ac:dyDescent="0.25">
      <c r="A40" s="544" t="s">
        <v>502</v>
      </c>
      <c r="B40" s="543"/>
      <c r="C40" s="541"/>
      <c r="D40" s="541"/>
      <c r="E40" s="541"/>
      <c r="F40" s="541"/>
      <c r="G40" s="541"/>
      <c r="H40" s="541"/>
      <c r="I40" s="542"/>
      <c r="J40" s="542"/>
      <c r="K40" s="542"/>
      <c r="L40" s="536"/>
      <c r="M40" s="537"/>
      <c r="N40" s="537"/>
      <c r="O40" s="537"/>
      <c r="P40" s="535"/>
      <c r="Q40" s="535"/>
      <c r="R40" s="536"/>
      <c r="S40" s="534"/>
    </row>
    <row r="41" spans="1:19" ht="18.75" x14ac:dyDescent="0.3">
      <c r="A41" s="1409" t="str">
        <f>'[2]Семестровка -ввод данных'!C50</f>
        <v>Бюджетна система</v>
      </c>
      <c r="B41" s="1409"/>
      <c r="C41" s="1409"/>
      <c r="D41" s="1409"/>
      <c r="E41" s="1409"/>
      <c r="F41" s="1409"/>
      <c r="G41" s="1409"/>
      <c r="H41" s="1409"/>
      <c r="I41" s="1409"/>
      <c r="J41" s="1409"/>
      <c r="K41" s="1409"/>
      <c r="L41" s="532"/>
      <c r="M41" s="533"/>
      <c r="N41" s="533"/>
      <c r="O41" s="533"/>
      <c r="P41" s="532"/>
      <c r="Q41" s="532"/>
      <c r="R41" s="532"/>
      <c r="S41" s="534"/>
    </row>
    <row r="42" spans="1:19" ht="18" x14ac:dyDescent="0.25">
      <c r="A42" s="543" t="s">
        <v>342</v>
      </c>
      <c r="B42" s="543"/>
      <c r="C42" s="541">
        <v>8</v>
      </c>
      <c r="D42" s="541">
        <v>0</v>
      </c>
      <c r="E42" s="541">
        <v>0</v>
      </c>
      <c r="F42" s="541">
        <v>0</v>
      </c>
      <c r="G42" s="541">
        <v>0</v>
      </c>
      <c r="H42" s="541">
        <v>2</v>
      </c>
      <c r="I42" s="1408" t="str">
        <f>'[2]Семестровка -ввод данных'!M50</f>
        <v>іспит</v>
      </c>
      <c r="J42" s="1408"/>
      <c r="K42" s="1408"/>
      <c r="L42" s="536"/>
      <c r="M42" s="537" t="str">
        <f>'[2]Семестровка -ввод данных'!T50</f>
        <v>8/0</v>
      </c>
      <c r="N42" s="537">
        <f>'[2]Семестровка -ввод данных'!U50</f>
        <v>0</v>
      </c>
      <c r="O42" s="537" t="str">
        <f>'[2]Семестровка -ввод данных'!V50</f>
        <v>0/2</v>
      </c>
      <c r="P42" s="535"/>
      <c r="Q42" s="535"/>
      <c r="R42" s="536"/>
      <c r="S42" s="534" t="str">
        <f>'[2]Семестровка -ввод данных'!AL50</f>
        <v>ф</v>
      </c>
    </row>
    <row r="43" spans="1:19" ht="18" x14ac:dyDescent="0.25">
      <c r="A43" s="545" t="s">
        <v>500</v>
      </c>
      <c r="B43" s="543"/>
      <c r="C43" s="541"/>
      <c r="D43" s="541"/>
      <c r="E43" s="541"/>
      <c r="F43" s="541"/>
      <c r="G43" s="541"/>
      <c r="H43" s="541"/>
      <c r="I43" s="542"/>
      <c r="J43" s="542"/>
      <c r="K43" s="542"/>
      <c r="L43" s="536"/>
      <c r="M43" s="537"/>
      <c r="N43" s="537"/>
      <c r="O43" s="537"/>
      <c r="P43" s="535"/>
      <c r="Q43" s="535"/>
      <c r="R43" s="536"/>
      <c r="S43" s="534"/>
    </row>
    <row r="44" spans="1:19" ht="18.75" x14ac:dyDescent="0.3">
      <c r="A44" s="1409" t="str">
        <f>'[2]Семестровка -ввод данных'!C52</f>
        <v>Банківська система</v>
      </c>
      <c r="B44" s="1409"/>
      <c r="C44" s="1409"/>
      <c r="D44" s="1409"/>
      <c r="E44" s="1409"/>
      <c r="F44" s="1409"/>
      <c r="G44" s="1409"/>
      <c r="H44" s="1409"/>
      <c r="I44" s="1409"/>
      <c r="J44" s="1409"/>
      <c r="K44" s="1409"/>
      <c r="L44" s="532"/>
      <c r="M44" s="533"/>
      <c r="N44" s="533"/>
      <c r="O44" s="533"/>
      <c r="P44" s="532"/>
      <c r="Q44" s="532"/>
      <c r="R44" s="532"/>
      <c r="S44" s="534"/>
    </row>
    <row r="45" spans="1:19" ht="18" x14ac:dyDescent="0.25">
      <c r="A45" s="543" t="s">
        <v>342</v>
      </c>
      <c r="B45" s="543"/>
      <c r="C45" s="541">
        <v>6</v>
      </c>
      <c r="D45" s="541">
        <v>0</v>
      </c>
      <c r="E45" s="541">
        <v>0</v>
      </c>
      <c r="F45" s="541">
        <v>2</v>
      </c>
      <c r="G45" s="541">
        <v>0</v>
      </c>
      <c r="H45" s="541">
        <v>0</v>
      </c>
      <c r="I45" s="1408" t="str">
        <f>'[2]Семестровка -ввод данных'!M52</f>
        <v>іспит</v>
      </c>
      <c r="J45" s="1408"/>
      <c r="K45" s="1408"/>
      <c r="L45" s="536"/>
      <c r="M45" s="537" t="str">
        <f>'[2]Семестровка -ввод данных'!T52</f>
        <v>6/0</v>
      </c>
      <c r="N45" s="537">
        <f>'[2]Семестровка -ввод данных'!U52</f>
        <v>0</v>
      </c>
      <c r="O45" s="537" t="str">
        <f>'[2]Семестровка -ввод данных'!V52</f>
        <v>2/0</v>
      </c>
      <c r="P45" s="535"/>
      <c r="Q45" s="535"/>
      <c r="R45" s="536"/>
      <c r="S45" s="534" t="str">
        <f>'[2]Семестровка -ввод данных'!AL52</f>
        <v>ф</v>
      </c>
    </row>
    <row r="46" spans="1:19" ht="18" x14ac:dyDescent="0.25">
      <c r="A46" s="522" t="s">
        <v>500</v>
      </c>
      <c r="B46" s="543"/>
      <c r="C46" s="541"/>
      <c r="D46" s="541"/>
      <c r="E46" s="541"/>
      <c r="F46" s="541"/>
      <c r="G46" s="541"/>
      <c r="H46" s="541"/>
      <c r="I46" s="542"/>
      <c r="J46" s="542"/>
      <c r="K46" s="542"/>
      <c r="L46" s="536"/>
      <c r="M46" s="537"/>
      <c r="N46" s="537"/>
      <c r="O46" s="537"/>
      <c r="P46" s="535"/>
      <c r="Q46" s="535"/>
      <c r="R46" s="536"/>
      <c r="S46" s="534"/>
    </row>
    <row r="47" spans="1:19" ht="18.75" x14ac:dyDescent="0.3">
      <c r="A47" s="1409" t="str">
        <f>'[2]Семестровка -ввод данных'!C54</f>
        <v>Курсова робота "Фінанси"</v>
      </c>
      <c r="B47" s="1409"/>
      <c r="C47" s="1409"/>
      <c r="D47" s="1409"/>
      <c r="E47" s="1409"/>
      <c r="F47" s="1409"/>
      <c r="G47" s="1409"/>
      <c r="H47" s="1409"/>
      <c r="I47" s="1409"/>
      <c r="J47" s="1409"/>
      <c r="K47" s="1409"/>
      <c r="L47" s="532"/>
      <c r="M47" s="533"/>
      <c r="N47" s="533"/>
      <c r="O47" s="533"/>
      <c r="P47" s="532"/>
      <c r="Q47" s="532"/>
      <c r="R47" s="532"/>
      <c r="S47" s="534"/>
    </row>
    <row r="48" spans="1:19" ht="18" x14ac:dyDescent="0.25">
      <c r="A48" s="543" t="s">
        <v>342</v>
      </c>
      <c r="B48" s="543"/>
      <c r="C48" s="541">
        <v>0</v>
      </c>
      <c r="D48" s="541">
        <v>0</v>
      </c>
      <c r="E48" s="541">
        <v>4</v>
      </c>
      <c r="F48" s="541">
        <v>0</v>
      </c>
      <c r="G48" s="541">
        <v>0</v>
      </c>
      <c r="H48" s="541">
        <v>0</v>
      </c>
      <c r="I48" s="1408">
        <f>'[2]Семестровка -ввод данных'!M54</f>
        <v>0</v>
      </c>
      <c r="J48" s="1408"/>
      <c r="K48" s="1408"/>
      <c r="L48" s="536"/>
      <c r="M48" s="537">
        <f>'[2]Семестровка -ввод данных'!T54</f>
        <v>0</v>
      </c>
      <c r="N48" s="537">
        <f>'[2]Семестровка -ввод данных'!U54</f>
        <v>0</v>
      </c>
      <c r="O48" s="537" t="str">
        <f>'[2]Семестровка -ввод данных'!V54</f>
        <v>4/0</v>
      </c>
      <c r="P48" s="535"/>
      <c r="Q48" s="535"/>
      <c r="R48" s="536"/>
      <c r="S48" s="534" t="str">
        <f>'[2]Семестровка -ввод данных'!AL54</f>
        <v>ф</v>
      </c>
    </row>
    <row r="49" spans="1:1" ht="21.75" customHeight="1" x14ac:dyDescent="0.2">
      <c r="A49" s="522" t="s">
        <v>500</v>
      </c>
    </row>
    <row r="50" spans="1:1" ht="23.25" customHeight="1" x14ac:dyDescent="0.2"/>
  </sheetData>
  <mergeCells count="35">
    <mergeCell ref="C2:K2"/>
    <mergeCell ref="M2:O2"/>
    <mergeCell ref="A3:B3"/>
    <mergeCell ref="C3:E3"/>
    <mergeCell ref="F3:H3"/>
    <mergeCell ref="A44:K44"/>
    <mergeCell ref="I36:K36"/>
    <mergeCell ref="A20:K20"/>
    <mergeCell ref="I21:K21"/>
    <mergeCell ref="A5:K5"/>
    <mergeCell ref="I12:K12"/>
    <mergeCell ref="A14:K14"/>
    <mergeCell ref="I15:K15"/>
    <mergeCell ref="A17:K17"/>
    <mergeCell ref="I6:K6"/>
    <mergeCell ref="A8:K8"/>
    <mergeCell ref="I9:K9"/>
    <mergeCell ref="I18:K18"/>
    <mergeCell ref="A11:K11"/>
    <mergeCell ref="A38:K38"/>
    <mergeCell ref="I39:K39"/>
    <mergeCell ref="A23:K23"/>
    <mergeCell ref="I48:K48"/>
    <mergeCell ref="A41:K41"/>
    <mergeCell ref="I24:K24"/>
    <mergeCell ref="A26:K26"/>
    <mergeCell ref="I27:K27"/>
    <mergeCell ref="A29:K29"/>
    <mergeCell ref="I45:K45"/>
    <mergeCell ref="A47:K47"/>
    <mergeCell ref="I30:K30"/>
    <mergeCell ref="A32:K32"/>
    <mergeCell ref="I33:K33"/>
    <mergeCell ref="A35:K35"/>
    <mergeCell ref="I42:K42"/>
  </mergeCells>
  <phoneticPr fontId="7" type="noConversion"/>
  <pageMargins left="0.7" right="0.7" top="0.75" bottom="0.75" header="0.3" footer="0.3"/>
  <pageSetup paperSize="9" scale="65" orientation="portrait" r:id="rId1"/>
  <colBreaks count="1" manualBreakCount="1">
    <brk id="18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8"/>
  <sheetViews>
    <sheetView view="pageBreakPreview" zoomScale="110" zoomScaleNormal="100" zoomScaleSheetLayoutView="110" workbookViewId="0">
      <pane xSplit="12" ySplit="9" topLeftCell="M10" activePane="bottomRight" state="frozen"/>
      <selection pane="topRight" activeCell="M1" sqref="M1"/>
      <selection pane="bottomLeft" activeCell="A10" sqref="A10"/>
      <selection pane="bottomRight" activeCell="X25" sqref="X25:AF26"/>
    </sheetView>
  </sheetViews>
  <sheetFormatPr defaultRowHeight="15" x14ac:dyDescent="0.2"/>
  <cols>
    <col min="1" max="1" width="3.85546875" style="46" customWidth="1"/>
    <col min="2" max="2" width="4.5703125" style="46" customWidth="1"/>
    <col min="3" max="3" width="46.140625" style="1" customWidth="1"/>
    <col min="4" max="4" width="8.5703125" style="1" hidden="1" customWidth="1"/>
    <col min="5" max="5" width="0" style="9" hidden="1" customWidth="1"/>
    <col min="6" max="6" width="7.140625" style="9" hidden="1" customWidth="1"/>
    <col min="7" max="7" width="7.28515625" style="9" hidden="1" customWidth="1"/>
    <col min="8" max="10" width="4.42578125" style="9" hidden="1" customWidth="1"/>
    <col min="11" max="11" width="5.5703125" style="9" hidden="1" customWidth="1"/>
    <col min="12" max="12" width="7" style="9" hidden="1" customWidth="1"/>
    <col min="13" max="13" width="7.7109375" style="46" customWidth="1"/>
    <col min="14" max="15" width="9.140625" style="46" hidden="1" customWidth="1"/>
    <col min="16" max="16" width="6.7109375" style="46" hidden="1" customWidth="1"/>
    <col min="17" max="17" width="3.85546875" style="547" hidden="1" customWidth="1"/>
    <col min="18" max="18" width="10.42578125" style="547" hidden="1" customWidth="1"/>
    <col min="19" max="19" width="6.85546875" style="547" hidden="1" customWidth="1"/>
    <col min="20" max="20" width="4.42578125" style="547" customWidth="1"/>
    <col min="21" max="21" width="5.5703125" style="547" customWidth="1"/>
    <col min="22" max="22" width="7" style="547" customWidth="1"/>
    <col min="23" max="23" width="9.140625" style="547"/>
    <col min="24" max="24" width="6" style="547" customWidth="1"/>
    <col min="25" max="25" width="4.85546875" style="46" customWidth="1"/>
    <col min="26" max="26" width="4.140625" style="46" customWidth="1"/>
    <col min="27" max="27" width="4.85546875" style="46" customWidth="1"/>
    <col min="28" max="28" width="5" style="46" customWidth="1"/>
    <col min="29" max="29" width="4.85546875" style="46" customWidth="1"/>
    <col min="30" max="30" width="5" style="46" customWidth="1"/>
    <col min="31" max="31" width="4" style="46" customWidth="1"/>
    <col min="32" max="32" width="8.28515625" style="46" customWidth="1"/>
    <col min="33" max="36" width="0" style="9" hidden="1" customWidth="1"/>
    <col min="37" max="37" width="29.42578125" style="9" customWidth="1"/>
    <col min="38" max="38" width="9.140625" style="9"/>
    <col min="39" max="39" width="6.140625" style="9" customWidth="1"/>
    <col min="40" max="40" width="5.5703125" style="9" customWidth="1"/>
    <col min="41" max="41" width="18.28515625" style="9" customWidth="1"/>
    <col min="42" max="16384" width="9.140625" style="9"/>
  </cols>
  <sheetData>
    <row r="1" spans="1:57" x14ac:dyDescent="0.2">
      <c r="C1" s="1419" t="s">
        <v>500</v>
      </c>
      <c r="D1" s="1419"/>
      <c r="E1" s="1419"/>
      <c r="F1" s="1419"/>
      <c r="G1" s="1419"/>
      <c r="H1" s="1419"/>
      <c r="I1" s="1419"/>
      <c r="J1" s="1419"/>
      <c r="K1" s="1419"/>
      <c r="L1" s="1419"/>
      <c r="M1" s="1419"/>
      <c r="N1" s="1419"/>
      <c r="O1" s="546"/>
      <c r="S1" s="46"/>
      <c r="T1" s="46"/>
      <c r="U1" s="46"/>
      <c r="V1" s="46"/>
      <c r="W1" s="46"/>
      <c r="X1" s="46"/>
    </row>
    <row r="2" spans="1:57" x14ac:dyDescent="0.2">
      <c r="C2" s="1" t="s">
        <v>50</v>
      </c>
      <c r="S2" s="46"/>
      <c r="T2" s="46"/>
      <c r="U2" s="46"/>
      <c r="V2" s="46"/>
      <c r="W2" s="46"/>
      <c r="X2" s="46"/>
    </row>
    <row r="3" spans="1:57" ht="15" customHeight="1" x14ac:dyDescent="0.2">
      <c r="C3" s="1386" t="s">
        <v>0</v>
      </c>
      <c r="D3" s="1389" t="s">
        <v>74</v>
      </c>
      <c r="E3" s="1392" t="s">
        <v>75</v>
      </c>
      <c r="F3" s="1393" t="s">
        <v>2</v>
      </c>
      <c r="G3" s="1393"/>
      <c r="H3" s="1393"/>
      <c r="I3" s="1393"/>
      <c r="J3" s="1393"/>
      <c r="K3" s="1394"/>
      <c r="L3" s="1392" t="s">
        <v>3</v>
      </c>
      <c r="M3" s="1392" t="s">
        <v>4</v>
      </c>
      <c r="N3" s="1392" t="s">
        <v>5</v>
      </c>
      <c r="O3" s="394"/>
      <c r="R3" s="1416" t="s">
        <v>320</v>
      </c>
      <c r="S3" s="46"/>
      <c r="T3" s="46"/>
      <c r="U3" s="46"/>
      <c r="V3" s="46"/>
      <c r="W3" s="46"/>
      <c r="X3" s="46"/>
    </row>
    <row r="4" spans="1:57" x14ac:dyDescent="0.2">
      <c r="C4" s="1387"/>
      <c r="D4" s="1390"/>
      <c r="E4" s="1392"/>
      <c r="F4" s="1392" t="s">
        <v>6</v>
      </c>
      <c r="G4" s="1395" t="s">
        <v>7</v>
      </c>
      <c r="H4" s="1395"/>
      <c r="I4" s="1395"/>
      <c r="J4" s="1395"/>
      <c r="K4" s="1392" t="s">
        <v>8</v>
      </c>
      <c r="L4" s="1392"/>
      <c r="M4" s="1392"/>
      <c r="N4" s="1392"/>
      <c r="O4" s="394"/>
      <c r="R4" s="1417"/>
      <c r="S4" s="46"/>
      <c r="T4" s="46"/>
      <c r="U4" s="46"/>
      <c r="V4" s="46"/>
      <c r="W4" s="46"/>
      <c r="X4" s="46"/>
    </row>
    <row r="5" spans="1:57" ht="15" customHeight="1" x14ac:dyDescent="0.2">
      <c r="C5" s="1387"/>
      <c r="D5" s="1390"/>
      <c r="E5" s="1392"/>
      <c r="F5" s="1394"/>
      <c r="G5" s="1392" t="s">
        <v>9</v>
      </c>
      <c r="H5" s="1393" t="s">
        <v>10</v>
      </c>
      <c r="I5" s="1394"/>
      <c r="J5" s="1394"/>
      <c r="K5" s="1394"/>
      <c r="L5" s="1392"/>
      <c r="M5" s="1392"/>
      <c r="N5" s="1392"/>
      <c r="O5" s="394"/>
      <c r="R5" s="1417"/>
      <c r="S5" s="46"/>
      <c r="T5" s="46"/>
      <c r="U5" s="46"/>
      <c r="V5" s="46"/>
      <c r="W5" s="46"/>
      <c r="X5" s="46"/>
    </row>
    <row r="6" spans="1:57" x14ac:dyDescent="0.2">
      <c r="C6" s="1387"/>
      <c r="D6" s="1390"/>
      <c r="E6" s="1392"/>
      <c r="F6" s="1394"/>
      <c r="G6" s="1397"/>
      <c r="H6" s="1392" t="s">
        <v>11</v>
      </c>
      <c r="I6" s="1392" t="s">
        <v>12</v>
      </c>
      <c r="J6" s="1392" t="s">
        <v>13</v>
      </c>
      <c r="K6" s="1394"/>
      <c r="L6" s="1392"/>
      <c r="M6" s="1392"/>
      <c r="N6" s="1392"/>
      <c r="O6" s="394"/>
      <c r="R6" s="1417"/>
      <c r="S6" s="46"/>
      <c r="T6" s="1392" t="s">
        <v>11</v>
      </c>
      <c r="U6" s="1392" t="s">
        <v>12</v>
      </c>
      <c r="V6" s="1392" t="s">
        <v>13</v>
      </c>
      <c r="W6" s="1413" t="s">
        <v>9</v>
      </c>
      <c r="X6" s="1415" t="s">
        <v>323</v>
      </c>
      <c r="Y6" s="1413"/>
      <c r="Z6" s="1413"/>
      <c r="AA6" s="1413"/>
      <c r="AB6" s="1413"/>
      <c r="AC6" s="1413"/>
      <c r="AD6" s="1413"/>
      <c r="AE6" s="1413"/>
      <c r="AF6" s="1413"/>
      <c r="AG6" s="316" t="s">
        <v>321</v>
      </c>
      <c r="AH6" s="316"/>
      <c r="AI6" s="316"/>
      <c r="AJ6" s="316"/>
      <c r="AK6" s="1414" t="s">
        <v>503</v>
      </c>
    </row>
    <row r="7" spans="1:57" x14ac:dyDescent="0.2">
      <c r="C7" s="1387"/>
      <c r="D7" s="1390"/>
      <c r="E7" s="1392"/>
      <c r="F7" s="1394"/>
      <c r="G7" s="1397"/>
      <c r="H7" s="1392"/>
      <c r="I7" s="1392"/>
      <c r="J7" s="1392"/>
      <c r="K7" s="1394"/>
      <c r="L7" s="1392"/>
      <c r="M7" s="1392"/>
      <c r="N7" s="1392"/>
      <c r="O7" s="394"/>
      <c r="R7" s="1417"/>
      <c r="S7" s="46"/>
      <c r="T7" s="1392"/>
      <c r="U7" s="1392"/>
      <c r="V7" s="1392"/>
      <c r="W7" s="1413"/>
      <c r="X7" s="1413"/>
      <c r="Y7" s="1413"/>
      <c r="Z7" s="1413"/>
      <c r="AA7" s="1413"/>
      <c r="AB7" s="1413"/>
      <c r="AC7" s="1413"/>
      <c r="AD7" s="1413"/>
      <c r="AE7" s="1413"/>
      <c r="AF7" s="1413"/>
      <c r="AG7" s="26"/>
      <c r="AH7" s="26"/>
      <c r="AI7" s="26"/>
      <c r="AJ7" s="26"/>
      <c r="AK7" s="1414"/>
    </row>
    <row r="8" spans="1:57" x14ac:dyDescent="0.25">
      <c r="C8" s="1387"/>
      <c r="D8" s="1390"/>
      <c r="E8" s="1392"/>
      <c r="F8" s="1394"/>
      <c r="G8" s="1397"/>
      <c r="H8" s="1392"/>
      <c r="I8" s="1392"/>
      <c r="J8" s="1392"/>
      <c r="K8" s="1394"/>
      <c r="L8" s="1392"/>
      <c r="M8" s="1392"/>
      <c r="N8" s="1392"/>
      <c r="O8" s="394"/>
      <c r="R8" s="1417"/>
      <c r="S8" s="46"/>
      <c r="T8" s="1392"/>
      <c r="U8" s="1392"/>
      <c r="V8" s="1392"/>
      <c r="W8" s="1413"/>
      <c r="X8" s="1413" t="s">
        <v>301</v>
      </c>
      <c r="Y8" s="1413"/>
      <c r="Z8" s="1413" t="s">
        <v>302</v>
      </c>
      <c r="AA8" s="1413"/>
      <c r="AB8" s="1413" t="s">
        <v>303</v>
      </c>
      <c r="AC8" s="1413"/>
      <c r="AD8" s="1413" t="s">
        <v>322</v>
      </c>
      <c r="AE8" s="1413"/>
      <c r="AF8" s="1413"/>
      <c r="AG8" s="26"/>
      <c r="AH8" s="26"/>
      <c r="AI8" s="26"/>
      <c r="AJ8" s="26"/>
      <c r="AK8" s="1414"/>
      <c r="AP8" s="9" t="s">
        <v>327</v>
      </c>
      <c r="AR8" s="26"/>
      <c r="AS8" s="1402" t="s">
        <v>301</v>
      </c>
      <c r="AT8" s="1402"/>
      <c r="AU8" s="1402" t="s">
        <v>302</v>
      </c>
      <c r="AV8" s="1402"/>
      <c r="AW8" s="1402" t="s">
        <v>303</v>
      </c>
      <c r="AX8" s="1402"/>
      <c r="AY8" s="1402" t="s">
        <v>322</v>
      </c>
      <c r="AZ8" s="1402"/>
      <c r="BA8" s="1402"/>
      <c r="BB8" s="26"/>
      <c r="BC8" s="26"/>
      <c r="BD8" s="26"/>
      <c r="BE8" s="26"/>
    </row>
    <row r="9" spans="1:57" x14ac:dyDescent="0.25">
      <c r="C9" s="1388"/>
      <c r="D9" s="1391"/>
      <c r="E9" s="1392"/>
      <c r="F9" s="1394"/>
      <c r="G9" s="1397"/>
      <c r="H9" s="1392"/>
      <c r="I9" s="1392"/>
      <c r="J9" s="1392"/>
      <c r="K9" s="1394"/>
      <c r="L9" s="1392"/>
      <c r="M9" s="1392"/>
      <c r="N9" s="1392"/>
      <c r="O9" s="394"/>
      <c r="R9" s="1418"/>
      <c r="S9" s="46"/>
      <c r="T9" s="1392"/>
      <c r="U9" s="1392"/>
      <c r="V9" s="1392"/>
      <c r="W9" s="548"/>
      <c r="X9" s="548" t="s">
        <v>305</v>
      </c>
      <c r="Y9" s="548" t="s">
        <v>113</v>
      </c>
      <c r="Z9" s="548" t="s">
        <v>305</v>
      </c>
      <c r="AA9" s="548" t="s">
        <v>113</v>
      </c>
      <c r="AB9" s="548" t="s">
        <v>305</v>
      </c>
      <c r="AC9" s="548" t="s">
        <v>113</v>
      </c>
      <c r="AD9" s="548" t="s">
        <v>305</v>
      </c>
      <c r="AE9" s="548" t="s">
        <v>113</v>
      </c>
      <c r="AF9" s="548" t="s">
        <v>304</v>
      </c>
      <c r="AG9" s="26" t="s">
        <v>301</v>
      </c>
      <c r="AH9" s="26" t="s">
        <v>302</v>
      </c>
      <c r="AI9" s="26" t="s">
        <v>303</v>
      </c>
      <c r="AJ9" s="26" t="s">
        <v>304</v>
      </c>
      <c r="AK9" s="1414"/>
      <c r="AM9" s="8"/>
      <c r="AN9" s="8"/>
      <c r="AO9" s="315" t="s">
        <v>47</v>
      </c>
      <c r="AP9" s="133" t="s">
        <v>219</v>
      </c>
      <c r="AQ9" s="319" t="s">
        <v>218</v>
      </c>
      <c r="AR9" s="26" t="s">
        <v>304</v>
      </c>
      <c r="AS9" s="301" t="s">
        <v>305</v>
      </c>
      <c r="AT9" s="301" t="s">
        <v>113</v>
      </c>
      <c r="AU9" s="301" t="s">
        <v>305</v>
      </c>
      <c r="AV9" s="301" t="s">
        <v>113</v>
      </c>
      <c r="AW9" s="301" t="s">
        <v>305</v>
      </c>
      <c r="AX9" s="301" t="s">
        <v>113</v>
      </c>
      <c r="AY9" s="58" t="s">
        <v>305</v>
      </c>
      <c r="AZ9" s="58" t="s">
        <v>113</v>
      </c>
      <c r="BA9" s="58" t="s">
        <v>304</v>
      </c>
      <c r="BB9" s="26" t="s">
        <v>301</v>
      </c>
      <c r="BC9" s="26" t="s">
        <v>302</v>
      </c>
      <c r="BD9" s="26" t="s">
        <v>303</v>
      </c>
      <c r="BE9" s="26" t="s">
        <v>304</v>
      </c>
    </row>
    <row r="10" spans="1:57" x14ac:dyDescent="0.2">
      <c r="A10" s="130" t="s">
        <v>16</v>
      </c>
      <c r="B10" s="131" t="s">
        <v>14</v>
      </c>
      <c r="C10" s="47" t="s">
        <v>80</v>
      </c>
      <c r="D10" s="18">
        <v>2</v>
      </c>
      <c r="E10" s="7">
        <v>2</v>
      </c>
      <c r="F10" s="8">
        <f>E10*30</f>
        <v>60</v>
      </c>
      <c r="G10" s="8">
        <f>H10+I10+J10</f>
        <v>30</v>
      </c>
      <c r="H10" s="8">
        <v>15</v>
      </c>
      <c r="I10" s="8"/>
      <c r="J10" s="8">
        <v>15</v>
      </c>
      <c r="K10" s="8">
        <f>F10-G10</f>
        <v>30</v>
      </c>
      <c r="L10" s="7">
        <f>G10/15</f>
        <v>2</v>
      </c>
      <c r="M10" s="8" t="s">
        <v>268</v>
      </c>
      <c r="N10" s="7">
        <f>G10/F10*100</f>
        <v>50</v>
      </c>
      <c r="O10" s="372"/>
      <c r="P10" s="46" t="s">
        <v>59</v>
      </c>
      <c r="R10" s="548"/>
      <c r="T10" s="549" t="s">
        <v>306</v>
      </c>
      <c r="U10" s="549"/>
      <c r="V10" s="550"/>
      <c r="W10" s="550" t="s">
        <v>306</v>
      </c>
      <c r="X10" s="8">
        <v>4</v>
      </c>
      <c r="Y10" s="8"/>
      <c r="Z10" s="8"/>
      <c r="AA10" s="8"/>
      <c r="AB10" s="8"/>
      <c r="AC10" s="8"/>
      <c r="AD10" s="8">
        <f>X10+Z10+AB10</f>
        <v>4</v>
      </c>
      <c r="AE10" s="8">
        <f>Y10+AA10+AC10</f>
        <v>0</v>
      </c>
      <c r="AF10" s="8">
        <f t="shared" ref="AF10:AF18" si="0">SUM(AD10:AE10)</f>
        <v>4</v>
      </c>
      <c r="AG10" s="26">
        <f t="shared" ref="AG10:AG18" si="1">X10+Y10</f>
        <v>4</v>
      </c>
      <c r="AH10" s="26">
        <f t="shared" ref="AH10:AH15" si="2">Z10+AA10</f>
        <v>0</v>
      </c>
      <c r="AI10" s="26">
        <f t="shared" ref="AI10:AI18" si="3">AB10+AC10</f>
        <v>0</v>
      </c>
      <c r="AJ10" s="26">
        <f t="shared" ref="AJ10:AJ15" si="4">SUM(AG10:AI10)</f>
        <v>4</v>
      </c>
      <c r="AK10" s="26"/>
      <c r="AM10" s="8" t="s">
        <v>13</v>
      </c>
      <c r="AN10" s="8" t="s">
        <v>14</v>
      </c>
      <c r="AO10" s="315" t="s">
        <v>41</v>
      </c>
      <c r="AP10" s="26">
        <f>SUMIFS(D$10:D$16,$A$10:$A$16,#REF!,$B$10:$B$16,#REF!)</f>
        <v>0</v>
      </c>
      <c r="AQ10" s="338">
        <f>SUMIFS(E$10:E$16,$A$10:$A$16,#REF!,$B$10:$B$16,#REF!)</f>
        <v>0</v>
      </c>
      <c r="AR10" s="26">
        <f>SUM(AP10:AQ10)</f>
        <v>0</v>
      </c>
      <c r="AS10" s="26">
        <f t="shared" ref="AS10:AX10" si="5">SUMIFS(X$10:X$16,$A$10:$A$16,$AM10,$B$10:$B$16,$AN10)</f>
        <v>8</v>
      </c>
      <c r="AT10" s="26">
        <f t="shared" si="5"/>
        <v>6</v>
      </c>
      <c r="AU10" s="26">
        <f t="shared" si="5"/>
        <v>0</v>
      </c>
      <c r="AV10" s="26">
        <f t="shared" si="5"/>
        <v>0</v>
      </c>
      <c r="AW10" s="26">
        <f t="shared" si="5"/>
        <v>0</v>
      </c>
      <c r="AX10" s="26">
        <f t="shared" si="5"/>
        <v>2</v>
      </c>
      <c r="AY10" s="26">
        <f>AS10+AU10+AW10</f>
        <v>8</v>
      </c>
      <c r="AZ10" s="26">
        <f>AT10+AV10+AX10</f>
        <v>8</v>
      </c>
      <c r="BA10" s="26">
        <f>SUM(AY10:AZ10)</f>
        <v>16</v>
      </c>
      <c r="BB10" s="26">
        <f>AS10+AT10</f>
        <v>14</v>
      </c>
      <c r="BC10" s="26">
        <f>AU10+AV10</f>
        <v>0</v>
      </c>
      <c r="BD10" s="26">
        <f>AW10+AX10</f>
        <v>2</v>
      </c>
      <c r="BE10" s="26">
        <f>SUM(BB10:BD10)</f>
        <v>16</v>
      </c>
    </row>
    <row r="11" spans="1:57" s="336" customFormat="1" x14ac:dyDescent="0.2">
      <c r="A11" s="46" t="s">
        <v>13</v>
      </c>
      <c r="B11" s="46" t="s">
        <v>14</v>
      </c>
      <c r="C11" s="47" t="s">
        <v>414</v>
      </c>
      <c r="D11" s="26">
        <v>2.5</v>
      </c>
      <c r="E11" s="7">
        <v>4</v>
      </c>
      <c r="F11" s="8"/>
      <c r="G11" s="8"/>
      <c r="H11" s="8"/>
      <c r="I11" s="8"/>
      <c r="J11" s="8"/>
      <c r="K11" s="8"/>
      <c r="L11" s="7"/>
      <c r="M11" s="8" t="s">
        <v>262</v>
      </c>
      <c r="N11" s="7"/>
      <c r="O11" s="372"/>
      <c r="P11" s="46" t="s">
        <v>55</v>
      </c>
      <c r="Q11" s="551"/>
      <c r="R11" s="551" t="e">
        <f>#REF!</f>
        <v>#REF!</v>
      </c>
      <c r="S11" s="547"/>
      <c r="T11" s="552" t="s">
        <v>309</v>
      </c>
      <c r="U11" s="549"/>
      <c r="V11" s="549"/>
      <c r="W11" s="549" t="s">
        <v>309</v>
      </c>
      <c r="X11" s="548">
        <v>4</v>
      </c>
      <c r="Y11" s="548">
        <v>4</v>
      </c>
      <c r="Z11" s="8"/>
      <c r="AA11" s="8"/>
      <c r="AB11" s="8"/>
      <c r="AC11" s="8"/>
      <c r="AD11" s="8">
        <f>X11+Z11+AB11</f>
        <v>4</v>
      </c>
      <c r="AE11" s="8">
        <f>Y11+AA11+AC11</f>
        <v>4</v>
      </c>
      <c r="AF11" s="8">
        <f t="shared" si="0"/>
        <v>8</v>
      </c>
      <c r="AG11" s="26">
        <f t="shared" si="1"/>
        <v>8</v>
      </c>
      <c r="AH11" s="26">
        <f t="shared" si="2"/>
        <v>0</v>
      </c>
      <c r="AI11" s="26">
        <f t="shared" si="3"/>
        <v>0</v>
      </c>
      <c r="AJ11" s="26">
        <f t="shared" si="4"/>
        <v>8</v>
      </c>
      <c r="AK11" s="26"/>
      <c r="AL11" s="9"/>
    </row>
    <row r="12" spans="1:57" x14ac:dyDescent="0.2">
      <c r="A12" s="130" t="s">
        <v>16</v>
      </c>
      <c r="B12" s="131" t="s">
        <v>14</v>
      </c>
      <c r="C12" s="47" t="s">
        <v>19</v>
      </c>
      <c r="D12" s="18">
        <v>2</v>
      </c>
      <c r="E12" s="7">
        <v>2</v>
      </c>
      <c r="F12" s="8">
        <f t="shared" ref="F12:F18" si="6">E12*30</f>
        <v>60</v>
      </c>
      <c r="G12" s="8">
        <f t="shared" ref="G12:G18" si="7">H12+I12+J12</f>
        <v>30</v>
      </c>
      <c r="H12" s="8">
        <v>15</v>
      </c>
      <c r="I12" s="8"/>
      <c r="J12" s="8">
        <v>15</v>
      </c>
      <c r="K12" s="8">
        <f t="shared" ref="K12:K18" si="8">F12-G12</f>
        <v>30</v>
      </c>
      <c r="L12" s="7">
        <f t="shared" ref="L12:L18" si="9">G12/15</f>
        <v>2</v>
      </c>
      <c r="M12" s="8" t="s">
        <v>268</v>
      </c>
      <c r="N12" s="7">
        <f t="shared" ref="N12:N18" si="10">G12/F12*100</f>
        <v>50</v>
      </c>
      <c r="O12" s="372"/>
      <c r="P12" s="46" t="s">
        <v>69</v>
      </c>
      <c r="R12" s="548" t="e">
        <f>#REF!</f>
        <v>#REF!</v>
      </c>
      <c r="S12" s="547" t="e">
        <f>#REF!</f>
        <v>#REF!</v>
      </c>
      <c r="T12" s="553" t="s">
        <v>311</v>
      </c>
      <c r="U12" s="549"/>
      <c r="V12" s="550" t="s">
        <v>310</v>
      </c>
      <c r="W12" s="550" t="s">
        <v>358</v>
      </c>
      <c r="X12" s="8">
        <v>8</v>
      </c>
      <c r="Y12" s="8">
        <v>4</v>
      </c>
      <c r="Z12" s="8"/>
      <c r="AA12" s="8"/>
      <c r="AB12" s="8">
        <v>0</v>
      </c>
      <c r="AC12" s="8">
        <v>4</v>
      </c>
      <c r="AD12" s="8">
        <f t="shared" ref="AD12:AE15" si="11">X12+Z12+AB12</f>
        <v>8</v>
      </c>
      <c r="AE12" s="8">
        <f t="shared" si="11"/>
        <v>8</v>
      </c>
      <c r="AF12" s="8">
        <f t="shared" si="0"/>
        <v>16</v>
      </c>
      <c r="AG12" s="26">
        <f t="shared" si="1"/>
        <v>12</v>
      </c>
      <c r="AH12" s="26">
        <f t="shared" si="2"/>
        <v>0</v>
      </c>
      <c r="AI12" s="26">
        <f t="shared" si="3"/>
        <v>4</v>
      </c>
      <c r="AJ12" s="26">
        <f t="shared" si="4"/>
        <v>16</v>
      </c>
      <c r="AK12" s="26"/>
      <c r="AP12" s="26">
        <f>SUM(AP10:AP11)</f>
        <v>0</v>
      </c>
      <c r="AQ12" s="338">
        <f>SUM(AQ10:AQ11)</f>
        <v>0</v>
      </c>
      <c r="AR12" s="26">
        <f>SUM(AP12:AQ12)</f>
        <v>0</v>
      </c>
      <c r="AS12" s="26">
        <f t="shared" ref="AS12:BE12" si="12">SUM(AS10:AS11)</f>
        <v>8</v>
      </c>
      <c r="AT12" s="26">
        <f t="shared" si="12"/>
        <v>6</v>
      </c>
      <c r="AU12" s="26">
        <f t="shared" si="12"/>
        <v>0</v>
      </c>
      <c r="AV12" s="26">
        <f t="shared" si="12"/>
        <v>0</v>
      </c>
      <c r="AW12" s="26">
        <f t="shared" si="12"/>
        <v>0</v>
      </c>
      <c r="AX12" s="26">
        <f t="shared" si="12"/>
        <v>2</v>
      </c>
      <c r="AY12" s="26">
        <f t="shared" si="12"/>
        <v>8</v>
      </c>
      <c r="AZ12" s="26">
        <f t="shared" si="12"/>
        <v>8</v>
      </c>
      <c r="BA12" s="26">
        <f t="shared" si="12"/>
        <v>16</v>
      </c>
      <c r="BB12" s="26">
        <f t="shared" si="12"/>
        <v>14</v>
      </c>
      <c r="BC12" s="26">
        <f t="shared" si="12"/>
        <v>0</v>
      </c>
      <c r="BD12" s="26">
        <f t="shared" si="12"/>
        <v>2</v>
      </c>
      <c r="BE12" s="26">
        <f t="shared" si="12"/>
        <v>16</v>
      </c>
    </row>
    <row r="13" spans="1:57" x14ac:dyDescent="0.2">
      <c r="A13" s="46" t="s">
        <v>16</v>
      </c>
      <c r="B13" s="46" t="s">
        <v>14</v>
      </c>
      <c r="C13" s="47" t="s">
        <v>21</v>
      </c>
      <c r="D13" s="26">
        <v>2.5</v>
      </c>
      <c r="E13" s="7">
        <v>2</v>
      </c>
      <c r="F13" s="8">
        <f t="shared" si="6"/>
        <v>60</v>
      </c>
      <c r="G13" s="8">
        <f t="shared" si="7"/>
        <v>22</v>
      </c>
      <c r="H13" s="8">
        <v>15</v>
      </c>
      <c r="I13" s="8"/>
      <c r="J13" s="8">
        <v>7</v>
      </c>
      <c r="K13" s="8">
        <f t="shared" si="8"/>
        <v>38</v>
      </c>
      <c r="L13" s="7">
        <f t="shared" si="9"/>
        <v>1.4666666666666666</v>
      </c>
      <c r="M13" s="8" t="s">
        <v>268</v>
      </c>
      <c r="N13" s="7">
        <f t="shared" si="10"/>
        <v>36.666666666666664</v>
      </c>
      <c r="O13" s="372"/>
      <c r="P13" s="46" t="s">
        <v>59</v>
      </c>
      <c r="R13" s="548" t="e">
        <f>#REF!</f>
        <v>#REF!</v>
      </c>
      <c r="S13" s="547" t="e">
        <f>#REF!</f>
        <v>#REF!</v>
      </c>
      <c r="T13" s="553" t="s">
        <v>306</v>
      </c>
      <c r="U13" s="549" t="s">
        <v>309</v>
      </c>
      <c r="V13" s="550"/>
      <c r="W13" s="550" t="s">
        <v>311</v>
      </c>
      <c r="X13" s="8">
        <v>4</v>
      </c>
      <c r="Y13" s="8"/>
      <c r="Z13" s="8">
        <v>4</v>
      </c>
      <c r="AA13" s="8">
        <v>4</v>
      </c>
      <c r="AB13" s="8"/>
      <c r="AC13" s="8"/>
      <c r="AD13" s="8">
        <f t="shared" si="11"/>
        <v>8</v>
      </c>
      <c r="AE13" s="8">
        <f t="shared" si="11"/>
        <v>4</v>
      </c>
      <c r="AF13" s="8">
        <f t="shared" si="0"/>
        <v>12</v>
      </c>
      <c r="AG13" s="26">
        <f t="shared" si="1"/>
        <v>4</v>
      </c>
      <c r="AH13" s="26">
        <f t="shared" si="2"/>
        <v>8</v>
      </c>
      <c r="AI13" s="26">
        <f t="shared" si="3"/>
        <v>0</v>
      </c>
      <c r="AJ13" s="26">
        <f t="shared" si="4"/>
        <v>12</v>
      </c>
      <c r="AK13" s="26"/>
    </row>
    <row r="14" spans="1:57" s="195" customFormat="1" x14ac:dyDescent="0.2">
      <c r="A14" s="46" t="s">
        <v>16</v>
      </c>
      <c r="B14" s="46" t="s">
        <v>14</v>
      </c>
      <c r="C14" s="47" t="s">
        <v>20</v>
      </c>
      <c r="D14" s="335">
        <v>2</v>
      </c>
      <c r="E14" s="7">
        <v>3</v>
      </c>
      <c r="F14" s="8">
        <f t="shared" si="6"/>
        <v>90</v>
      </c>
      <c r="G14" s="8">
        <f t="shared" si="7"/>
        <v>30</v>
      </c>
      <c r="H14" s="8">
        <v>15</v>
      </c>
      <c r="I14" s="8"/>
      <c r="J14" s="8">
        <v>15</v>
      </c>
      <c r="K14" s="8">
        <f t="shared" si="8"/>
        <v>60</v>
      </c>
      <c r="L14" s="7">
        <f t="shared" si="9"/>
        <v>2</v>
      </c>
      <c r="M14" s="8" t="s">
        <v>268</v>
      </c>
      <c r="N14" s="7">
        <f t="shared" si="10"/>
        <v>33.333333333333329</v>
      </c>
      <c r="O14" s="372"/>
      <c r="P14" s="46" t="s">
        <v>56</v>
      </c>
      <c r="Q14" s="547" t="s">
        <v>18</v>
      </c>
      <c r="R14" s="548" t="e">
        <f>#REF!</f>
        <v>#REF!</v>
      </c>
      <c r="S14" s="547" t="e">
        <f>#REF!</f>
        <v>#REF!</v>
      </c>
      <c r="T14" s="553" t="s">
        <v>306</v>
      </c>
      <c r="U14" s="549"/>
      <c r="V14" s="550" t="s">
        <v>312</v>
      </c>
      <c r="W14" s="550" t="s">
        <v>324</v>
      </c>
      <c r="X14" s="8">
        <v>4</v>
      </c>
      <c r="Y14" s="8"/>
      <c r="Z14" s="8"/>
      <c r="AA14" s="8"/>
      <c r="AB14" s="8"/>
      <c r="AC14" s="8">
        <v>2</v>
      </c>
      <c r="AD14" s="8">
        <f t="shared" si="11"/>
        <v>4</v>
      </c>
      <c r="AE14" s="8">
        <f t="shared" si="11"/>
        <v>2</v>
      </c>
      <c r="AF14" s="8">
        <f t="shared" si="0"/>
        <v>6</v>
      </c>
      <c r="AG14" s="26">
        <f t="shared" si="1"/>
        <v>4</v>
      </c>
      <c r="AH14" s="26">
        <f t="shared" si="2"/>
        <v>0</v>
      </c>
      <c r="AI14" s="26">
        <f t="shared" si="3"/>
        <v>2</v>
      </c>
      <c r="AJ14" s="26">
        <f t="shared" si="4"/>
        <v>6</v>
      </c>
      <c r="AK14" s="26"/>
      <c r="AL14" s="9"/>
    </row>
    <row r="15" spans="1:57" x14ac:dyDescent="0.2">
      <c r="A15" s="46" t="s">
        <v>16</v>
      </c>
      <c r="B15" s="46" t="s">
        <v>14</v>
      </c>
      <c r="C15" s="47" t="s">
        <v>62</v>
      </c>
      <c r="D15" s="309">
        <v>2</v>
      </c>
      <c r="E15" s="21">
        <v>5</v>
      </c>
      <c r="F15" s="22">
        <f t="shared" si="6"/>
        <v>150</v>
      </c>
      <c r="G15" s="22">
        <f t="shared" si="7"/>
        <v>60</v>
      </c>
      <c r="H15" s="22">
        <v>30</v>
      </c>
      <c r="I15" s="22"/>
      <c r="J15" s="22">
        <v>30</v>
      </c>
      <c r="K15" s="22">
        <f t="shared" si="8"/>
        <v>90</v>
      </c>
      <c r="L15" s="21">
        <f t="shared" si="9"/>
        <v>4</v>
      </c>
      <c r="M15" s="22" t="s">
        <v>29</v>
      </c>
      <c r="N15" s="21">
        <f t="shared" si="10"/>
        <v>40</v>
      </c>
      <c r="O15" s="372"/>
      <c r="P15" s="46" t="s">
        <v>56</v>
      </c>
      <c r="Q15" s="547" t="s">
        <v>16</v>
      </c>
      <c r="R15" s="548" t="e">
        <f>#REF!</f>
        <v>#REF!</v>
      </c>
      <c r="S15" s="547" t="e">
        <f>#REF!</f>
        <v>#REF!</v>
      </c>
      <c r="T15" s="553" t="s">
        <v>315</v>
      </c>
      <c r="U15" s="549"/>
      <c r="V15" s="550" t="s">
        <v>310</v>
      </c>
      <c r="W15" s="550" t="s">
        <v>325</v>
      </c>
      <c r="X15" s="8">
        <v>6</v>
      </c>
      <c r="Y15" s="8">
        <v>2</v>
      </c>
      <c r="Z15" s="8"/>
      <c r="AA15" s="8"/>
      <c r="AB15" s="8"/>
      <c r="AC15" s="8">
        <v>4</v>
      </c>
      <c r="AD15" s="8">
        <f t="shared" si="11"/>
        <v>6</v>
      </c>
      <c r="AE15" s="8">
        <f t="shared" si="11"/>
        <v>6</v>
      </c>
      <c r="AF15" s="8">
        <f t="shared" si="0"/>
        <v>12</v>
      </c>
      <c r="AG15" s="26">
        <f t="shared" si="1"/>
        <v>8</v>
      </c>
      <c r="AH15" s="26">
        <f t="shared" si="2"/>
        <v>0</v>
      </c>
      <c r="AI15" s="26">
        <f t="shared" si="3"/>
        <v>4</v>
      </c>
      <c r="AJ15" s="26">
        <f t="shared" si="4"/>
        <v>12</v>
      </c>
      <c r="AK15" s="26"/>
    </row>
    <row r="16" spans="1:57" x14ac:dyDescent="0.2">
      <c r="A16" s="46" t="s">
        <v>13</v>
      </c>
      <c r="B16" s="46" t="s">
        <v>14</v>
      </c>
      <c r="C16" s="47" t="s">
        <v>44</v>
      </c>
      <c r="D16" s="310">
        <v>0</v>
      </c>
      <c r="E16" s="7">
        <v>7</v>
      </c>
      <c r="F16" s="8">
        <f t="shared" si="6"/>
        <v>210</v>
      </c>
      <c r="G16" s="8">
        <f t="shared" si="7"/>
        <v>45</v>
      </c>
      <c r="H16" s="8">
        <v>30</v>
      </c>
      <c r="I16" s="8"/>
      <c r="J16" s="8">
        <v>15</v>
      </c>
      <c r="K16" s="8">
        <f t="shared" si="8"/>
        <v>165</v>
      </c>
      <c r="L16" s="7">
        <f t="shared" si="9"/>
        <v>3</v>
      </c>
      <c r="M16" s="8" t="s">
        <v>262</v>
      </c>
      <c r="N16" s="7">
        <f t="shared" si="10"/>
        <v>21.428571428571427</v>
      </c>
      <c r="O16" s="372"/>
      <c r="P16" s="46" t="s">
        <v>57</v>
      </c>
      <c r="R16" s="548" t="e">
        <f>#REF!</f>
        <v>#REF!</v>
      </c>
      <c r="S16" s="547" t="e">
        <f>#REF!</f>
        <v>#REF!</v>
      </c>
      <c r="T16" s="553" t="s">
        <v>324</v>
      </c>
      <c r="U16" s="549"/>
      <c r="V16" s="550" t="s">
        <v>312</v>
      </c>
      <c r="W16" s="550" t="s">
        <v>309</v>
      </c>
      <c r="X16" s="8">
        <v>4</v>
      </c>
      <c r="Y16" s="8">
        <v>2</v>
      </c>
      <c r="Z16" s="8"/>
      <c r="AA16" s="8"/>
      <c r="AB16" s="8"/>
      <c r="AC16" s="8">
        <v>2</v>
      </c>
      <c r="AD16" s="8">
        <f t="shared" ref="AD16:AE18" si="13">X16+Z16+AB16</f>
        <v>4</v>
      </c>
      <c r="AE16" s="8">
        <f t="shared" si="13"/>
        <v>4</v>
      </c>
      <c r="AF16" s="8">
        <f t="shared" si="0"/>
        <v>8</v>
      </c>
      <c r="AG16" s="26">
        <f t="shared" si="1"/>
        <v>6</v>
      </c>
      <c r="AH16" s="26"/>
      <c r="AI16" s="26">
        <f t="shared" si="3"/>
        <v>2</v>
      </c>
      <c r="AJ16" s="26">
        <f>SUM(AG16:AI16)</f>
        <v>8</v>
      </c>
      <c r="AK16" s="26"/>
    </row>
    <row r="17" spans="1:57" x14ac:dyDescent="0.2">
      <c r="A17" s="46" t="s">
        <v>16</v>
      </c>
      <c r="B17" s="46" t="s">
        <v>14</v>
      </c>
      <c r="C17" s="47" t="s">
        <v>30</v>
      </c>
      <c r="D17" s="18">
        <v>3</v>
      </c>
      <c r="E17" s="7">
        <v>2</v>
      </c>
      <c r="F17" s="8">
        <f t="shared" si="6"/>
        <v>60</v>
      </c>
      <c r="G17" s="8">
        <f t="shared" si="7"/>
        <v>22</v>
      </c>
      <c r="H17" s="8">
        <v>15</v>
      </c>
      <c r="I17" s="8"/>
      <c r="J17" s="8">
        <v>7</v>
      </c>
      <c r="K17" s="8">
        <f t="shared" si="8"/>
        <v>38</v>
      </c>
      <c r="L17" s="7">
        <f t="shared" si="9"/>
        <v>1.4666666666666666</v>
      </c>
      <c r="M17" s="8" t="s">
        <v>268</v>
      </c>
      <c r="N17" s="7">
        <f t="shared" si="10"/>
        <v>36.666666666666664</v>
      </c>
      <c r="O17" s="372"/>
      <c r="P17" s="46" t="s">
        <v>59</v>
      </c>
      <c r="R17" s="547" t="e">
        <f>#REF!</f>
        <v>#REF!</v>
      </c>
      <c r="S17" s="547" t="e">
        <f>#REF!</f>
        <v>#REF!</v>
      </c>
      <c r="T17" s="553" t="s">
        <v>306</v>
      </c>
      <c r="U17" s="549"/>
      <c r="V17" s="549"/>
      <c r="W17" s="549" t="s">
        <v>306</v>
      </c>
      <c r="X17" s="548">
        <v>4</v>
      </c>
      <c r="Y17" s="548"/>
      <c r="Z17" s="548"/>
      <c r="AA17" s="548"/>
      <c r="AB17" s="548"/>
      <c r="AC17" s="548"/>
      <c r="AD17" s="8">
        <f t="shared" si="13"/>
        <v>4</v>
      </c>
      <c r="AE17" s="8">
        <f t="shared" si="13"/>
        <v>0</v>
      </c>
      <c r="AF17" s="8">
        <f t="shared" si="0"/>
        <v>4</v>
      </c>
      <c r="AG17" s="26">
        <f t="shared" si="1"/>
        <v>4</v>
      </c>
      <c r="AH17" s="26">
        <f>Z17+AA17</f>
        <v>0</v>
      </c>
      <c r="AI17" s="26">
        <f t="shared" si="3"/>
        <v>0</v>
      </c>
      <c r="AJ17" s="26">
        <f>SUM(AG17:AI17)</f>
        <v>4</v>
      </c>
      <c r="AK17" s="26"/>
    </row>
    <row r="18" spans="1:57" ht="27" customHeight="1" thickBot="1" x14ac:dyDescent="0.25">
      <c r="A18" s="46" t="s">
        <v>16</v>
      </c>
      <c r="B18" s="46" t="s">
        <v>31</v>
      </c>
      <c r="C18" s="47" t="s">
        <v>46</v>
      </c>
      <c r="D18" s="303">
        <v>0</v>
      </c>
      <c r="E18" s="303">
        <v>3</v>
      </c>
      <c r="F18" s="8">
        <f t="shared" si="6"/>
        <v>90</v>
      </c>
      <c r="G18" s="8">
        <f t="shared" si="7"/>
        <v>30</v>
      </c>
      <c r="H18" s="8">
        <v>15</v>
      </c>
      <c r="I18" s="8"/>
      <c r="J18" s="8">
        <v>15</v>
      </c>
      <c r="K18" s="8">
        <f t="shared" si="8"/>
        <v>60</v>
      </c>
      <c r="L18" s="7">
        <f t="shared" si="9"/>
        <v>2</v>
      </c>
      <c r="M18" s="8" t="s">
        <v>268</v>
      </c>
      <c r="N18" s="7">
        <f t="shared" si="10"/>
        <v>33.333333333333329</v>
      </c>
      <c r="O18" s="372"/>
      <c r="P18" s="46" t="s">
        <v>83</v>
      </c>
      <c r="R18" s="547" t="e">
        <f>#REF!</f>
        <v>#REF!</v>
      </c>
      <c r="S18" s="547" t="e">
        <f>#REF!</f>
        <v>#REF!</v>
      </c>
      <c r="T18" s="554"/>
      <c r="U18" s="548"/>
      <c r="V18" s="8" t="s">
        <v>306</v>
      </c>
      <c r="W18" s="8" t="s">
        <v>306</v>
      </c>
      <c r="X18" s="8"/>
      <c r="Y18" s="8"/>
      <c r="Z18" s="8"/>
      <c r="AA18" s="8"/>
      <c r="AB18" s="8">
        <v>4</v>
      </c>
      <c r="AC18" s="8"/>
      <c r="AD18" s="8">
        <f t="shared" si="13"/>
        <v>4</v>
      </c>
      <c r="AE18" s="8">
        <f t="shared" si="13"/>
        <v>0</v>
      </c>
      <c r="AF18" s="8">
        <f t="shared" si="0"/>
        <v>4</v>
      </c>
      <c r="AG18" s="26">
        <f t="shared" si="1"/>
        <v>0</v>
      </c>
      <c r="AH18" s="26">
        <f>Z18+AA18</f>
        <v>0</v>
      </c>
      <c r="AI18" s="26">
        <f t="shared" si="3"/>
        <v>4</v>
      </c>
      <c r="AJ18" s="26">
        <f>SUM(AG18:AI18)</f>
        <v>4</v>
      </c>
      <c r="AK18" s="26"/>
      <c r="AM18" s="320"/>
      <c r="AN18" s="8"/>
      <c r="AO18" s="47" t="s">
        <v>48</v>
      </c>
      <c r="AP18" s="26"/>
      <c r="AQ18" s="26"/>
      <c r="AR18" s="26"/>
      <c r="AS18" s="26">
        <f t="shared" ref="AS18:AX18" si="14">SUMIFS(X$18:X$36,$A$18:$A$36,$AM18,$B$18:$B$36,$AN18)</f>
        <v>0</v>
      </c>
      <c r="AT18" s="26">
        <f t="shared" si="14"/>
        <v>0</v>
      </c>
      <c r="AU18" s="26">
        <f t="shared" si="14"/>
        <v>0</v>
      </c>
      <c r="AV18" s="26">
        <f t="shared" si="14"/>
        <v>0</v>
      </c>
      <c r="AW18" s="26">
        <f t="shared" si="14"/>
        <v>0</v>
      </c>
      <c r="AX18" s="26">
        <f t="shared" si="14"/>
        <v>0</v>
      </c>
      <c r="AY18" s="26">
        <f>AS18+AU18+AW18</f>
        <v>0</v>
      </c>
      <c r="AZ18" s="26">
        <f>AT18+AV18+AX18</f>
        <v>0</v>
      </c>
      <c r="BA18" s="26">
        <f>SUM(AY18:AZ18)</f>
        <v>0</v>
      </c>
      <c r="BB18" s="26">
        <f>AS18+AT18</f>
        <v>0</v>
      </c>
      <c r="BC18" s="26">
        <f>AU18+AV18</f>
        <v>0</v>
      </c>
      <c r="BD18" s="26">
        <f>AW18+AX18</f>
        <v>0</v>
      </c>
      <c r="BE18" s="26">
        <f>SUM(BB18:BD18)</f>
        <v>0</v>
      </c>
    </row>
    <row r="19" spans="1:57" ht="15.75" thickBot="1" x14ac:dyDescent="0.25">
      <c r="A19" s="23"/>
      <c r="B19" s="24"/>
      <c r="C19" s="14" t="s">
        <v>23</v>
      </c>
      <c r="D19" s="12">
        <f>SUM(D10:D18)</f>
        <v>16</v>
      </c>
      <c r="E19" s="12">
        <f>SUM(E10:E18)</f>
        <v>30</v>
      </c>
      <c r="F19" s="15"/>
      <c r="G19" s="15"/>
      <c r="H19" s="15"/>
      <c r="I19" s="15"/>
      <c r="J19" s="15"/>
      <c r="K19" s="15"/>
      <c r="L19" s="15">
        <f>SUM(L10:L16)</f>
        <v>14.466666666666667</v>
      </c>
      <c r="M19" s="15"/>
      <c r="N19" s="555"/>
      <c r="O19" s="306"/>
      <c r="S19" s="46" t="e">
        <f>SUM(S10:S18)</f>
        <v>#REF!</v>
      </c>
      <c r="T19" s="550"/>
      <c r="U19" s="550"/>
      <c r="V19" s="550"/>
      <c r="W19" s="550"/>
      <c r="X19" s="263">
        <f t="shared" ref="X19:AJ19" si="15">SUM(X10:X18)</f>
        <v>38</v>
      </c>
      <c r="Y19" s="263">
        <f t="shared" si="15"/>
        <v>12</v>
      </c>
      <c r="Z19" s="263">
        <f t="shared" si="15"/>
        <v>4</v>
      </c>
      <c r="AA19" s="263">
        <f t="shared" si="15"/>
        <v>4</v>
      </c>
      <c r="AB19" s="263">
        <f t="shared" si="15"/>
        <v>4</v>
      </c>
      <c r="AC19" s="263">
        <f t="shared" si="15"/>
        <v>12</v>
      </c>
      <c r="AD19" s="263">
        <f t="shared" si="15"/>
        <v>46</v>
      </c>
      <c r="AE19" s="263">
        <f t="shared" si="15"/>
        <v>28</v>
      </c>
      <c r="AF19" s="263">
        <f t="shared" si="15"/>
        <v>74</v>
      </c>
      <c r="AG19" s="318">
        <f t="shared" si="15"/>
        <v>50</v>
      </c>
      <c r="AH19" s="318">
        <f t="shared" si="15"/>
        <v>8</v>
      </c>
      <c r="AI19" s="318">
        <f t="shared" si="15"/>
        <v>16</v>
      </c>
      <c r="AJ19" s="318">
        <f t="shared" si="15"/>
        <v>74</v>
      </c>
      <c r="AK19" s="26"/>
    </row>
    <row r="20" spans="1:57" x14ac:dyDescent="0.2">
      <c r="C20" s="2"/>
      <c r="D20" s="2"/>
      <c r="E20" s="3"/>
      <c r="F20" s="3"/>
      <c r="G20" s="3"/>
      <c r="H20" s="3"/>
      <c r="I20" s="3"/>
      <c r="J20" s="3"/>
      <c r="K20" s="3"/>
      <c r="L20" s="3"/>
      <c r="M20" s="3"/>
      <c r="S20" s="46"/>
      <c r="T20" s="46"/>
      <c r="U20" s="46"/>
      <c r="V20" s="46"/>
      <c r="W20" s="46"/>
      <c r="X20" s="46"/>
    </row>
    <row r="21" spans="1:57" x14ac:dyDescent="0.2">
      <c r="C21" s="1" t="s">
        <v>24</v>
      </c>
      <c r="S21" s="46"/>
      <c r="T21" s="46"/>
      <c r="U21" s="46"/>
      <c r="V21" s="46"/>
      <c r="W21" s="46"/>
      <c r="X21" s="46"/>
    </row>
    <row r="22" spans="1:57" x14ac:dyDescent="0.2">
      <c r="C22" s="1386" t="s">
        <v>0</v>
      </c>
      <c r="D22" s="1389" t="s">
        <v>74</v>
      </c>
      <c r="E22" s="1392" t="s">
        <v>1</v>
      </c>
      <c r="F22" s="1393" t="s">
        <v>2</v>
      </c>
      <c r="G22" s="1393"/>
      <c r="H22" s="1393"/>
      <c r="I22" s="1393"/>
      <c r="J22" s="1393"/>
      <c r="K22" s="1394"/>
      <c r="L22" s="1392" t="s">
        <v>3</v>
      </c>
      <c r="M22" s="1392" t="s">
        <v>4</v>
      </c>
      <c r="N22" s="1392" t="s">
        <v>5</v>
      </c>
      <c r="O22" s="394"/>
      <c r="S22" s="46"/>
      <c r="T22" s="46"/>
      <c r="U22" s="46"/>
      <c r="V22" s="46"/>
      <c r="W22" s="46"/>
      <c r="X22" s="46"/>
    </row>
    <row r="23" spans="1:57" x14ac:dyDescent="0.2">
      <c r="C23" s="1387"/>
      <c r="D23" s="1390"/>
      <c r="E23" s="1392"/>
      <c r="F23" s="1392" t="s">
        <v>6</v>
      </c>
      <c r="G23" s="1395" t="s">
        <v>7</v>
      </c>
      <c r="H23" s="1395"/>
      <c r="I23" s="1395"/>
      <c r="J23" s="1395"/>
      <c r="K23" s="1392" t="s">
        <v>25</v>
      </c>
      <c r="L23" s="1392"/>
      <c r="M23" s="1392"/>
      <c r="N23" s="1392"/>
      <c r="O23" s="394"/>
      <c r="S23" s="46"/>
      <c r="T23" s="46"/>
      <c r="U23" s="46"/>
      <c r="V23" s="46"/>
      <c r="W23" s="46"/>
      <c r="X23" s="46"/>
    </row>
    <row r="24" spans="1:57" ht="15" customHeight="1" x14ac:dyDescent="0.2">
      <c r="C24" s="1387"/>
      <c r="D24" s="1390"/>
      <c r="E24" s="1392"/>
      <c r="F24" s="1394"/>
      <c r="G24" s="1392" t="s">
        <v>9</v>
      </c>
      <c r="H24" s="1393" t="s">
        <v>10</v>
      </c>
      <c r="I24" s="1394"/>
      <c r="J24" s="1394"/>
      <c r="K24" s="1394"/>
      <c r="L24" s="1392"/>
      <c r="M24" s="1392"/>
      <c r="N24" s="1392"/>
      <c r="O24" s="394"/>
      <c r="S24" s="46"/>
      <c r="T24" s="46"/>
      <c r="U24" s="46"/>
      <c r="V24" s="46"/>
      <c r="W24" s="46"/>
      <c r="X24" s="46"/>
    </row>
    <row r="25" spans="1:57" x14ac:dyDescent="0.2">
      <c r="C25" s="1387"/>
      <c r="D25" s="1390"/>
      <c r="E25" s="1392"/>
      <c r="F25" s="1394"/>
      <c r="G25" s="1397"/>
      <c r="H25" s="1398" t="s">
        <v>26</v>
      </c>
      <c r="I25" s="1398" t="s">
        <v>27</v>
      </c>
      <c r="J25" s="1398" t="s">
        <v>28</v>
      </c>
      <c r="K25" s="1394"/>
      <c r="L25" s="1392"/>
      <c r="M25" s="1392"/>
      <c r="N25" s="1392"/>
      <c r="O25" s="394"/>
      <c r="S25" s="46"/>
      <c r="T25" s="1392" t="s">
        <v>11</v>
      </c>
      <c r="U25" s="1392" t="s">
        <v>12</v>
      </c>
      <c r="V25" s="1392" t="s">
        <v>13</v>
      </c>
      <c r="W25" s="1413" t="s">
        <v>9</v>
      </c>
      <c r="X25" s="1415" t="s">
        <v>323</v>
      </c>
      <c r="Y25" s="1413"/>
      <c r="Z25" s="1413"/>
      <c r="AA25" s="1413"/>
      <c r="AB25" s="1413"/>
      <c r="AC25" s="1413"/>
      <c r="AD25" s="1413"/>
      <c r="AE25" s="1413"/>
      <c r="AF25" s="1413"/>
      <c r="AG25" s="316" t="s">
        <v>321</v>
      </c>
      <c r="AH25" s="316"/>
      <c r="AI25" s="316"/>
      <c r="AJ25" s="316"/>
      <c r="AK25" s="1414" t="s">
        <v>503</v>
      </c>
    </row>
    <row r="26" spans="1:57" x14ac:dyDescent="0.25">
      <c r="C26" s="1387"/>
      <c r="D26" s="1390"/>
      <c r="E26" s="1392"/>
      <c r="F26" s="1394"/>
      <c r="G26" s="1397"/>
      <c r="H26" s="1398"/>
      <c r="I26" s="1398"/>
      <c r="J26" s="1398"/>
      <c r="K26" s="1394"/>
      <c r="L26" s="1392"/>
      <c r="M26" s="1392"/>
      <c r="N26" s="1392"/>
      <c r="O26" s="394"/>
      <c r="S26" s="46"/>
      <c r="T26" s="1392"/>
      <c r="U26" s="1392"/>
      <c r="V26" s="1392"/>
      <c r="W26" s="1413"/>
      <c r="X26" s="1413"/>
      <c r="Y26" s="1413"/>
      <c r="Z26" s="1413"/>
      <c r="AA26" s="1413"/>
      <c r="AB26" s="1413"/>
      <c r="AC26" s="1413"/>
      <c r="AD26" s="1413"/>
      <c r="AE26" s="1413"/>
      <c r="AF26" s="1413"/>
      <c r="AG26" s="26"/>
      <c r="AH26" s="26"/>
      <c r="AI26" s="26"/>
      <c r="AJ26" s="26"/>
      <c r="AK26" s="1414"/>
      <c r="AP26" s="9" t="s">
        <v>327</v>
      </c>
      <c r="AS26" s="1399" t="s">
        <v>301</v>
      </c>
      <c r="AT26" s="1399"/>
      <c r="AU26" s="1399" t="s">
        <v>302</v>
      </c>
      <c r="AV26" s="1399"/>
      <c r="AW26" s="1399" t="s">
        <v>303</v>
      </c>
      <c r="AX26" s="1399"/>
      <c r="AY26" s="1399" t="s">
        <v>322</v>
      </c>
      <c r="AZ26" s="1399"/>
      <c r="BA26" s="1399"/>
      <c r="BB26" s="309"/>
      <c r="BC26" s="309"/>
      <c r="BD26" s="309"/>
      <c r="BE26" s="309"/>
    </row>
    <row r="27" spans="1:57" x14ac:dyDescent="0.25">
      <c r="C27" s="1387"/>
      <c r="D27" s="1390"/>
      <c r="E27" s="1392"/>
      <c r="F27" s="1394"/>
      <c r="G27" s="1397"/>
      <c r="H27" s="1398"/>
      <c r="I27" s="1398"/>
      <c r="J27" s="1398"/>
      <c r="K27" s="1394"/>
      <c r="L27" s="1392"/>
      <c r="M27" s="1392"/>
      <c r="N27" s="1392"/>
      <c r="O27" s="394"/>
      <c r="S27" s="46"/>
      <c r="T27" s="1392"/>
      <c r="U27" s="1392"/>
      <c r="V27" s="1392"/>
      <c r="W27" s="1413"/>
      <c r="X27" s="1413" t="s">
        <v>301</v>
      </c>
      <c r="Y27" s="1413"/>
      <c r="Z27" s="1413" t="s">
        <v>302</v>
      </c>
      <c r="AA27" s="1413"/>
      <c r="AB27" s="1413" t="s">
        <v>303</v>
      </c>
      <c r="AC27" s="1413"/>
      <c r="AD27" s="1413" t="s">
        <v>322</v>
      </c>
      <c r="AE27" s="1413"/>
      <c r="AF27" s="1413"/>
      <c r="AG27" s="26"/>
      <c r="AH27" s="26"/>
      <c r="AI27" s="26"/>
      <c r="AJ27" s="26"/>
      <c r="AK27" s="1414"/>
      <c r="AM27" s="320"/>
      <c r="AN27" s="8"/>
      <c r="AO27" s="47" t="s">
        <v>47</v>
      </c>
      <c r="AP27" s="133" t="s">
        <v>219</v>
      </c>
      <c r="AQ27" s="133" t="s">
        <v>218</v>
      </c>
      <c r="AR27" s="26" t="s">
        <v>304</v>
      </c>
      <c r="AS27" s="301" t="s">
        <v>305</v>
      </c>
      <c r="AT27" s="301" t="s">
        <v>113</v>
      </c>
      <c r="AU27" s="301" t="s">
        <v>305</v>
      </c>
      <c r="AV27" s="301" t="s">
        <v>113</v>
      </c>
      <c r="AW27" s="301" t="s">
        <v>305</v>
      </c>
      <c r="AX27" s="301" t="s">
        <v>113</v>
      </c>
      <c r="AY27" s="58" t="s">
        <v>305</v>
      </c>
      <c r="AZ27" s="58" t="s">
        <v>113</v>
      </c>
      <c r="BA27" s="58" t="s">
        <v>304</v>
      </c>
      <c r="BB27" s="26" t="s">
        <v>301</v>
      </c>
      <c r="BC27" s="26" t="s">
        <v>302</v>
      </c>
      <c r="BD27" s="26" t="s">
        <v>303</v>
      </c>
      <c r="BE27" s="26" t="s">
        <v>304</v>
      </c>
    </row>
    <row r="28" spans="1:57" ht="15" customHeight="1" x14ac:dyDescent="0.2">
      <c r="C28" s="1388"/>
      <c r="D28" s="1391"/>
      <c r="E28" s="1392"/>
      <c r="F28" s="1394"/>
      <c r="G28" s="1397"/>
      <c r="H28" s="1398"/>
      <c r="I28" s="1398"/>
      <c r="J28" s="1398"/>
      <c r="K28" s="1394"/>
      <c r="L28" s="1392"/>
      <c r="M28" s="1392"/>
      <c r="N28" s="1392"/>
      <c r="O28" s="394"/>
      <c r="S28" s="46"/>
      <c r="T28" s="1392"/>
      <c r="U28" s="1392"/>
      <c r="V28" s="1392"/>
      <c r="W28" s="548"/>
      <c r="X28" s="548" t="s">
        <v>305</v>
      </c>
      <c r="Y28" s="548" t="s">
        <v>113</v>
      </c>
      <c r="Z28" s="548" t="s">
        <v>305</v>
      </c>
      <c r="AA28" s="548" t="s">
        <v>113</v>
      </c>
      <c r="AB28" s="548" t="s">
        <v>305</v>
      </c>
      <c r="AC28" s="548" t="s">
        <v>113</v>
      </c>
      <c r="AD28" s="548" t="s">
        <v>305</v>
      </c>
      <c r="AE28" s="548" t="s">
        <v>113</v>
      </c>
      <c r="AF28" s="548" t="s">
        <v>304</v>
      </c>
      <c r="AG28" s="26" t="s">
        <v>301</v>
      </c>
      <c r="AH28" s="26" t="s">
        <v>302</v>
      </c>
      <c r="AI28" s="26" t="s">
        <v>303</v>
      </c>
      <c r="AJ28" s="26" t="s">
        <v>304</v>
      </c>
      <c r="AK28" s="1414"/>
      <c r="AM28" s="320" t="s">
        <v>16</v>
      </c>
      <c r="AN28" s="8" t="s">
        <v>14</v>
      </c>
      <c r="AO28" s="47" t="s">
        <v>41</v>
      </c>
      <c r="AP28" s="26">
        <f>SUMIFS(D$18:D$36,$A$18:$A$36,$AM28,$B$18:$B$36,$AN28)</f>
        <v>0</v>
      </c>
      <c r="AQ28" s="26">
        <f>SUMIFS(E$18:E$36,$A$18:$A$36,$AM28,$B$18:$B$36,$AN28)</f>
        <v>0</v>
      </c>
      <c r="AR28" s="26">
        <f>SUM(AP28:AQ28)</f>
        <v>0</v>
      </c>
      <c r="AS28" s="26">
        <f t="shared" ref="AS28:AX29" si="16">SUMIFS(X$18:X$36,$A$18:$A$36,$AM28,$B$18:$B$36,$AN28)</f>
        <v>0</v>
      </c>
      <c r="AT28" s="26">
        <f t="shared" si="16"/>
        <v>0</v>
      </c>
      <c r="AU28" s="26">
        <f t="shared" si="16"/>
        <v>0</v>
      </c>
      <c r="AV28" s="26">
        <f t="shared" si="16"/>
        <v>0</v>
      </c>
      <c r="AW28" s="26">
        <f t="shared" si="16"/>
        <v>0</v>
      </c>
      <c r="AX28" s="26">
        <f t="shared" si="16"/>
        <v>0</v>
      </c>
      <c r="AY28" s="26">
        <f>AS28+AU28+AW28</f>
        <v>0</v>
      </c>
      <c r="AZ28" s="26">
        <f>AT28+AV28+AX28</f>
        <v>0</v>
      </c>
      <c r="BA28" s="26">
        <f>SUM(AY28:AZ28)</f>
        <v>0</v>
      </c>
      <c r="BB28" s="26">
        <f>AS28+AT28</f>
        <v>0</v>
      </c>
      <c r="BC28" s="26">
        <f>AU28+AV28</f>
        <v>0</v>
      </c>
      <c r="BD28" s="26">
        <f>AW28+AX28</f>
        <v>0</v>
      </c>
      <c r="BE28" s="26">
        <f>SUM(BB28:BD28)</f>
        <v>0</v>
      </c>
    </row>
    <row r="29" spans="1:57" x14ac:dyDescent="0.2">
      <c r="C29" s="36"/>
      <c r="D29" s="26"/>
      <c r="E29" s="303"/>
      <c r="F29" s="8"/>
      <c r="G29" s="8"/>
      <c r="H29" s="8"/>
      <c r="I29" s="8"/>
      <c r="J29" s="8"/>
      <c r="K29" s="8"/>
      <c r="L29" s="7"/>
      <c r="M29" s="8"/>
      <c r="N29" s="7"/>
      <c r="O29" s="372"/>
      <c r="T29" s="548"/>
      <c r="U29" s="54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26"/>
      <c r="AH29" s="26"/>
      <c r="AI29" s="26"/>
      <c r="AJ29" s="338"/>
      <c r="AK29" s="26"/>
      <c r="AM29" s="320" t="s">
        <v>16</v>
      </c>
      <c r="AN29" s="8" t="s">
        <v>31</v>
      </c>
      <c r="AO29" s="47" t="s">
        <v>42</v>
      </c>
      <c r="AP29" s="26">
        <f>SUMIFS(D$18:D$36,$A$18:$A$36,$AM29,$B$18:$B$36,$AN29)</f>
        <v>0</v>
      </c>
      <c r="AQ29" s="26">
        <f>SUMIFS(E$18:E$36,$A$18:$A$36,$AM29,$B$18:$B$36,$AN29)</f>
        <v>3</v>
      </c>
      <c r="AR29" s="26">
        <f>SUM(AP29:AQ29)</f>
        <v>3</v>
      </c>
      <c r="AS29" s="26">
        <f t="shared" si="16"/>
        <v>0</v>
      </c>
      <c r="AT29" s="26">
        <f t="shared" si="16"/>
        <v>0</v>
      </c>
      <c r="AU29" s="26">
        <f t="shared" si="16"/>
        <v>0</v>
      </c>
      <c r="AV29" s="26">
        <f t="shared" si="16"/>
        <v>0</v>
      </c>
      <c r="AW29" s="26">
        <f t="shared" si="16"/>
        <v>4</v>
      </c>
      <c r="AX29" s="26">
        <f t="shared" si="16"/>
        <v>0</v>
      </c>
      <c r="AY29" s="26">
        <f t="shared" ref="AY29:AZ31" si="17">AS29+AU29+AW29</f>
        <v>4</v>
      </c>
      <c r="AZ29" s="26">
        <f t="shared" si="17"/>
        <v>0</v>
      </c>
      <c r="BA29" s="26">
        <f>SUM(AY29:AZ29)</f>
        <v>4</v>
      </c>
      <c r="BB29" s="26">
        <f>AS29+AT29</f>
        <v>0</v>
      </c>
      <c r="BC29" s="26">
        <f>AU29+AV29</f>
        <v>0</v>
      </c>
      <c r="BD29" s="26">
        <f>AW29+AX29</f>
        <v>4</v>
      </c>
      <c r="BE29" s="26">
        <f>SUM(BB29:BD29)</f>
        <v>4</v>
      </c>
    </row>
    <row r="30" spans="1:57" x14ac:dyDescent="0.2">
      <c r="AK30" s="26"/>
    </row>
    <row r="31" spans="1:57" s="383" customFormat="1" x14ac:dyDescent="0.2">
      <c r="A31" s="46" t="s">
        <v>13</v>
      </c>
      <c r="B31" s="46" t="s">
        <v>14</v>
      </c>
      <c r="C31" s="47" t="s">
        <v>37</v>
      </c>
      <c r="D31" s="7">
        <v>1.5</v>
      </c>
      <c r="E31" s="7">
        <v>6</v>
      </c>
      <c r="F31" s="8">
        <f>E31*30</f>
        <v>180</v>
      </c>
      <c r="G31" s="8">
        <f>H31+I31+J31</f>
        <v>45</v>
      </c>
      <c r="H31" s="8">
        <v>30</v>
      </c>
      <c r="I31" s="8"/>
      <c r="J31" s="8">
        <v>15</v>
      </c>
      <c r="K31" s="8">
        <f>F31-G31</f>
        <v>135</v>
      </c>
      <c r="L31" s="7">
        <f>G31/15</f>
        <v>3</v>
      </c>
      <c r="M31" s="8" t="s">
        <v>268</v>
      </c>
      <c r="N31" s="7">
        <f>G31/F31*100</f>
        <v>25</v>
      </c>
      <c r="O31" s="372"/>
      <c r="P31" s="46" t="s">
        <v>78</v>
      </c>
      <c r="Q31" s="547"/>
      <c r="R31" s="547" t="e">
        <f>#REF!</f>
        <v>#REF!</v>
      </c>
      <c r="S31" s="547" t="e">
        <f>#REF!</f>
        <v>#REF!</v>
      </c>
      <c r="T31" s="553" t="s">
        <v>307</v>
      </c>
      <c r="U31" s="549"/>
      <c r="V31" s="550"/>
      <c r="W31" s="550" t="s">
        <v>307</v>
      </c>
      <c r="X31" s="8">
        <v>8</v>
      </c>
      <c r="Y31" s="8"/>
      <c r="Z31" s="8"/>
      <c r="AA31" s="8"/>
      <c r="AB31" s="8"/>
      <c r="AC31" s="8"/>
      <c r="AD31" s="8">
        <f t="shared" ref="AD31:AE33" si="18">X31+Z31+AB31</f>
        <v>8</v>
      </c>
      <c r="AE31" s="8">
        <f t="shared" si="18"/>
        <v>0</v>
      </c>
      <c r="AF31" s="8">
        <f t="shared" ref="AF31:AF36" si="19">SUM(AD31:AE31)</f>
        <v>8</v>
      </c>
      <c r="AG31" s="26">
        <f t="shared" ref="AG31:AG36" si="20">X31+Y31</f>
        <v>8</v>
      </c>
      <c r="AH31" s="26">
        <f t="shared" ref="AH31:AH36" si="21">Z31+AA31</f>
        <v>0</v>
      </c>
      <c r="AI31" s="26">
        <f t="shared" ref="AI31:AI36" si="22">AB31+AC31</f>
        <v>0</v>
      </c>
      <c r="AJ31" s="338">
        <f t="shared" ref="AJ31:AJ36" si="23">SUM(AG31:AI31)</f>
        <v>8</v>
      </c>
      <c r="AK31" s="26"/>
      <c r="AL31" s="9"/>
      <c r="AM31" s="385" t="s">
        <v>13</v>
      </c>
      <c r="AN31" s="381" t="s">
        <v>14</v>
      </c>
      <c r="AO31" s="199" t="s">
        <v>41</v>
      </c>
      <c r="AP31" s="382">
        <f>SUMIFS(D$18:D$36,$A$18:$A$36,$AM31,$B$18:$B$36,$AN31)</f>
        <v>4</v>
      </c>
      <c r="AQ31" s="382">
        <f>SUMIFS(E$18:E$36,$A$18:$A$36,$AM31,$B$18:$B$36,$AN31)</f>
        <v>30</v>
      </c>
      <c r="AR31" s="382">
        <f>SUM(AP31:AQ31)</f>
        <v>34</v>
      </c>
      <c r="AS31" s="382">
        <f t="shared" ref="AS31:AX31" si="24">SUMIFS(X$18:X$36,$A$18:$A$36,$AM31,$B$18:$B$36,$AN31)</f>
        <v>34</v>
      </c>
      <c r="AT31" s="382">
        <f t="shared" si="24"/>
        <v>2</v>
      </c>
      <c r="AU31" s="382">
        <f t="shared" si="24"/>
        <v>0</v>
      </c>
      <c r="AV31" s="382">
        <f t="shared" si="24"/>
        <v>0</v>
      </c>
      <c r="AW31" s="382">
        <f t="shared" si="24"/>
        <v>12</v>
      </c>
      <c r="AX31" s="382">
        <f t="shared" si="24"/>
        <v>2</v>
      </c>
      <c r="AY31" s="382">
        <f t="shared" si="17"/>
        <v>46</v>
      </c>
      <c r="AZ31" s="382">
        <f t="shared" si="17"/>
        <v>4</v>
      </c>
      <c r="BA31" s="382">
        <f>SUM(AY31:AZ31)</f>
        <v>50</v>
      </c>
      <c r="BB31" s="382">
        <f>AS31+AT31</f>
        <v>36</v>
      </c>
      <c r="BC31" s="382">
        <f>AU31+AV31</f>
        <v>0</v>
      </c>
      <c r="BD31" s="382">
        <f>AW31+AX31</f>
        <v>14</v>
      </c>
      <c r="BE31" s="382">
        <f>SUM(BB31:BD31)</f>
        <v>50</v>
      </c>
    </row>
    <row r="32" spans="1:57" s="5" customFormat="1" x14ac:dyDescent="0.2">
      <c r="A32" s="46" t="s">
        <v>13</v>
      </c>
      <c r="B32" s="46" t="s">
        <v>14</v>
      </c>
      <c r="C32" s="47" t="s">
        <v>54</v>
      </c>
      <c r="D32" s="335">
        <v>1.5</v>
      </c>
      <c r="E32" s="7">
        <v>6</v>
      </c>
      <c r="F32" s="8">
        <f>E32*30</f>
        <v>180</v>
      </c>
      <c r="G32" s="8">
        <f>H32+I32+J32</f>
        <v>0</v>
      </c>
      <c r="H32" s="8"/>
      <c r="I32" s="8"/>
      <c r="J32" s="8"/>
      <c r="K32" s="8">
        <f>F32-G32</f>
        <v>180</v>
      </c>
      <c r="L32" s="7">
        <f>G32/18</f>
        <v>0</v>
      </c>
      <c r="M32" s="8" t="s">
        <v>268</v>
      </c>
      <c r="N32" s="7">
        <f>G32/F32*100</f>
        <v>0</v>
      </c>
      <c r="O32" s="372"/>
      <c r="P32" s="46" t="s">
        <v>349</v>
      </c>
      <c r="Q32" s="556"/>
      <c r="R32" s="547"/>
      <c r="S32" s="547"/>
      <c r="T32" s="552" t="s">
        <v>307</v>
      </c>
      <c r="U32" s="549"/>
      <c r="V32" s="549" t="s">
        <v>306</v>
      </c>
      <c r="W32" s="548" t="s">
        <v>308</v>
      </c>
      <c r="X32" s="548">
        <v>8</v>
      </c>
      <c r="Y32" s="548"/>
      <c r="Z32" s="548"/>
      <c r="AA32" s="548"/>
      <c r="AB32" s="548">
        <v>4</v>
      </c>
      <c r="AC32" s="548"/>
      <c r="AD32" s="8">
        <f t="shared" si="18"/>
        <v>12</v>
      </c>
      <c r="AE32" s="8">
        <f t="shared" si="18"/>
        <v>0</v>
      </c>
      <c r="AF32" s="8">
        <f t="shared" si="19"/>
        <v>12</v>
      </c>
      <c r="AG32" s="26">
        <f t="shared" si="20"/>
        <v>8</v>
      </c>
      <c r="AH32" s="26">
        <f t="shared" si="21"/>
        <v>0</v>
      </c>
      <c r="AI32" s="26">
        <f t="shared" si="22"/>
        <v>4</v>
      </c>
      <c r="AJ32" s="338">
        <f t="shared" si="23"/>
        <v>12</v>
      </c>
      <c r="AK32" s="26"/>
      <c r="AL32" s="9"/>
    </row>
    <row r="33" spans="1:57" s="333" customFormat="1" x14ac:dyDescent="0.2">
      <c r="A33" s="46" t="s">
        <v>13</v>
      </c>
      <c r="B33" s="46" t="s">
        <v>14</v>
      </c>
      <c r="C33" s="315" t="s">
        <v>38</v>
      </c>
      <c r="D33" s="26">
        <v>0</v>
      </c>
      <c r="E33" s="27">
        <v>6</v>
      </c>
      <c r="F33" s="8">
        <f>E33*30</f>
        <v>180</v>
      </c>
      <c r="G33" s="8">
        <f>H33+I33+J33</f>
        <v>45</v>
      </c>
      <c r="H33" s="8">
        <v>27</v>
      </c>
      <c r="I33" s="8"/>
      <c r="J33" s="8">
        <v>18</v>
      </c>
      <c r="K33" s="8">
        <f>F33-G33</f>
        <v>135</v>
      </c>
      <c r="L33" s="7">
        <f>G33/9</f>
        <v>5</v>
      </c>
      <c r="M33" s="8" t="s">
        <v>262</v>
      </c>
      <c r="N33" s="7">
        <f>G33/F33*100</f>
        <v>25</v>
      </c>
      <c r="O33" s="372"/>
      <c r="P33" s="46" t="s">
        <v>56</v>
      </c>
      <c r="Q33" s="547" t="s">
        <v>63</v>
      </c>
      <c r="R33" s="547" t="e">
        <f>#REF!</f>
        <v>#REF!</v>
      </c>
      <c r="S33" s="547" t="e">
        <f>#REF!</f>
        <v>#REF!</v>
      </c>
      <c r="T33" s="553" t="s">
        <v>324</v>
      </c>
      <c r="U33" s="549"/>
      <c r="V33" s="550" t="s">
        <v>312</v>
      </c>
      <c r="W33" s="550" t="s">
        <v>309</v>
      </c>
      <c r="X33" s="8">
        <v>4</v>
      </c>
      <c r="Y33" s="8">
        <v>2</v>
      </c>
      <c r="Z33" s="8"/>
      <c r="AA33" s="8"/>
      <c r="AB33" s="8">
        <v>2</v>
      </c>
      <c r="AC33" s="8"/>
      <c r="AD33" s="8">
        <f t="shared" si="18"/>
        <v>6</v>
      </c>
      <c r="AE33" s="8">
        <f t="shared" si="18"/>
        <v>2</v>
      </c>
      <c r="AF33" s="8">
        <f t="shared" si="19"/>
        <v>8</v>
      </c>
      <c r="AG33" s="26">
        <f t="shared" si="20"/>
        <v>6</v>
      </c>
      <c r="AH33" s="26">
        <f t="shared" si="21"/>
        <v>0</v>
      </c>
      <c r="AI33" s="26">
        <f t="shared" si="22"/>
        <v>2</v>
      </c>
      <c r="AJ33" s="338">
        <f t="shared" si="23"/>
        <v>8</v>
      </c>
      <c r="AK33" s="26"/>
      <c r="AL33" s="9"/>
    </row>
    <row r="34" spans="1:57" x14ac:dyDescent="0.2">
      <c r="A34" s="46" t="s">
        <v>13</v>
      </c>
      <c r="B34" s="46" t="s">
        <v>14</v>
      </c>
      <c r="C34" s="47" t="s">
        <v>366</v>
      </c>
      <c r="D34" s="7"/>
      <c r="E34" s="304">
        <v>6</v>
      </c>
      <c r="M34" s="8" t="s">
        <v>262</v>
      </c>
      <c r="T34" s="552" t="s">
        <v>307</v>
      </c>
      <c r="U34" s="549"/>
      <c r="V34" s="549" t="s">
        <v>312</v>
      </c>
      <c r="W34" s="549" t="s">
        <v>409</v>
      </c>
      <c r="X34" s="8">
        <v>8</v>
      </c>
      <c r="Y34" s="8"/>
      <c r="Z34" s="8"/>
      <c r="AA34" s="8"/>
      <c r="AB34" s="8"/>
      <c r="AC34" s="8">
        <v>2</v>
      </c>
      <c r="AD34" s="8">
        <f t="shared" ref="AD34:AE36" si="25">X34+Z34+AB34</f>
        <v>8</v>
      </c>
      <c r="AE34" s="8">
        <f t="shared" si="25"/>
        <v>2</v>
      </c>
      <c r="AF34" s="8">
        <f t="shared" si="19"/>
        <v>10</v>
      </c>
      <c r="AG34" s="26">
        <f t="shared" si="20"/>
        <v>8</v>
      </c>
      <c r="AH34" s="26">
        <f t="shared" si="21"/>
        <v>0</v>
      </c>
      <c r="AI34" s="26">
        <f t="shared" si="22"/>
        <v>2</v>
      </c>
      <c r="AJ34" s="338">
        <f t="shared" si="23"/>
        <v>10</v>
      </c>
      <c r="AK34" s="26"/>
    </row>
    <row r="35" spans="1:57" s="333" customFormat="1" x14ac:dyDescent="0.2">
      <c r="A35" s="46" t="s">
        <v>13</v>
      </c>
      <c r="B35" s="46" t="s">
        <v>14</v>
      </c>
      <c r="C35" s="47" t="s">
        <v>362</v>
      </c>
      <c r="D35" s="7">
        <v>1</v>
      </c>
      <c r="E35" s="27">
        <v>5</v>
      </c>
      <c r="F35" s="8"/>
      <c r="G35" s="8"/>
      <c r="H35" s="8"/>
      <c r="I35" s="8"/>
      <c r="J35" s="8"/>
      <c r="K35" s="8"/>
      <c r="L35" s="7"/>
      <c r="M35" s="8" t="s">
        <v>262</v>
      </c>
      <c r="N35" s="7"/>
      <c r="O35" s="372"/>
      <c r="P35" s="46"/>
      <c r="Q35" s="547"/>
      <c r="R35" s="547"/>
      <c r="S35" s="547"/>
      <c r="T35" s="552" t="s">
        <v>313</v>
      </c>
      <c r="U35" s="549"/>
      <c r="V35" s="549" t="s">
        <v>314</v>
      </c>
      <c r="W35" s="549" t="s">
        <v>307</v>
      </c>
      <c r="X35" s="8">
        <v>6</v>
      </c>
      <c r="Y35" s="8"/>
      <c r="Z35" s="8"/>
      <c r="AA35" s="8"/>
      <c r="AB35" s="8">
        <v>2</v>
      </c>
      <c r="AC35" s="8"/>
      <c r="AD35" s="8">
        <f t="shared" si="25"/>
        <v>8</v>
      </c>
      <c r="AE35" s="8">
        <f t="shared" si="25"/>
        <v>0</v>
      </c>
      <c r="AF35" s="8">
        <f t="shared" si="19"/>
        <v>8</v>
      </c>
      <c r="AG35" s="26">
        <f t="shared" si="20"/>
        <v>6</v>
      </c>
      <c r="AH35" s="26">
        <f t="shared" si="21"/>
        <v>0</v>
      </c>
      <c r="AI35" s="26">
        <f t="shared" si="22"/>
        <v>2</v>
      </c>
      <c r="AJ35" s="338">
        <f t="shared" si="23"/>
        <v>8</v>
      </c>
      <c r="AK35" s="26"/>
      <c r="AL35" s="9"/>
    </row>
    <row r="36" spans="1:57" s="386" customFormat="1" ht="15.75" thickBot="1" x14ac:dyDescent="0.25">
      <c r="A36" s="46" t="s">
        <v>13</v>
      </c>
      <c r="B36" s="46" t="s">
        <v>14</v>
      </c>
      <c r="C36" s="47" t="s">
        <v>371</v>
      </c>
      <c r="D36" s="7"/>
      <c r="E36" s="487">
        <v>1</v>
      </c>
      <c r="F36" s="8"/>
      <c r="G36" s="8"/>
      <c r="H36" s="8"/>
      <c r="I36" s="8"/>
      <c r="J36" s="8"/>
      <c r="K36" s="8"/>
      <c r="L36" s="7"/>
      <c r="M36" s="8"/>
      <c r="N36" s="7"/>
      <c r="O36" s="372"/>
      <c r="P36" s="46"/>
      <c r="Q36" s="547"/>
      <c r="R36" s="547"/>
      <c r="S36" s="547"/>
      <c r="T36" s="553"/>
      <c r="U36" s="549"/>
      <c r="V36" s="549" t="s">
        <v>306</v>
      </c>
      <c r="W36" s="549" t="s">
        <v>306</v>
      </c>
      <c r="X36" s="548"/>
      <c r="Y36" s="548"/>
      <c r="Z36" s="548"/>
      <c r="AA36" s="548"/>
      <c r="AB36" s="548">
        <v>4</v>
      </c>
      <c r="AC36" s="548"/>
      <c r="AD36" s="8">
        <f t="shared" si="25"/>
        <v>4</v>
      </c>
      <c r="AE36" s="8">
        <f t="shared" si="25"/>
        <v>0</v>
      </c>
      <c r="AF36" s="8">
        <f t="shared" si="19"/>
        <v>4</v>
      </c>
      <c r="AG36" s="26">
        <f t="shared" si="20"/>
        <v>0</v>
      </c>
      <c r="AH36" s="26">
        <f t="shared" si="21"/>
        <v>0</v>
      </c>
      <c r="AI36" s="26">
        <f t="shared" si="22"/>
        <v>4</v>
      </c>
      <c r="AJ36" s="338">
        <f t="shared" si="23"/>
        <v>4</v>
      </c>
      <c r="AK36" s="26"/>
      <c r="AL36" s="9"/>
      <c r="AN36" s="436"/>
      <c r="AO36" s="436"/>
      <c r="AP36" s="436"/>
      <c r="AQ36" s="436"/>
      <c r="AR36" s="436"/>
      <c r="AS36" s="436"/>
      <c r="AT36" s="436"/>
      <c r="AU36" s="436"/>
      <c r="AV36" s="436"/>
      <c r="AW36" s="436"/>
      <c r="AX36" s="436"/>
      <c r="AY36" s="436"/>
      <c r="AZ36" s="436"/>
      <c r="BA36" s="436"/>
      <c r="BB36" s="436"/>
      <c r="BC36" s="436"/>
      <c r="BD36" s="436"/>
      <c r="BE36" s="436"/>
    </row>
    <row r="37" spans="1:57" ht="15.75" thickBot="1" x14ac:dyDescent="0.25">
      <c r="A37" s="30"/>
      <c r="B37" s="31"/>
      <c r="C37" s="11"/>
      <c r="D37" s="12">
        <f>SUM(D29:D36)</f>
        <v>4</v>
      </c>
      <c r="E37" s="12">
        <f>SUM(E29:E36)</f>
        <v>30</v>
      </c>
      <c r="F37" s="32"/>
      <c r="G37" s="32"/>
      <c r="H37" s="32"/>
      <c r="I37" s="32"/>
      <c r="J37" s="32"/>
      <c r="K37" s="32"/>
      <c r="L37" s="32"/>
      <c r="M37" s="24"/>
      <c r="N37" s="555"/>
      <c r="O37" s="306"/>
      <c r="Q37" s="547" t="s">
        <v>16</v>
      </c>
      <c r="S37" s="46" t="e">
        <f>SUM(S18:S36)</f>
        <v>#REF!</v>
      </c>
      <c r="T37" s="8"/>
      <c r="U37" s="8"/>
      <c r="V37" s="8"/>
      <c r="W37" s="8"/>
      <c r="X37" s="8">
        <f t="shared" ref="X37:AJ37" si="26">SUM(X31:X36)</f>
        <v>34</v>
      </c>
      <c r="Y37" s="8">
        <f t="shared" si="26"/>
        <v>2</v>
      </c>
      <c r="Z37" s="8">
        <f t="shared" si="26"/>
        <v>0</v>
      </c>
      <c r="AA37" s="8">
        <f t="shared" si="26"/>
        <v>0</v>
      </c>
      <c r="AB37" s="8">
        <f t="shared" si="26"/>
        <v>12</v>
      </c>
      <c r="AC37" s="8">
        <f t="shared" si="26"/>
        <v>2</v>
      </c>
      <c r="AD37" s="8">
        <f t="shared" si="26"/>
        <v>46</v>
      </c>
      <c r="AE37" s="8">
        <f t="shared" si="26"/>
        <v>4</v>
      </c>
      <c r="AF37" s="8">
        <f t="shared" si="26"/>
        <v>50</v>
      </c>
      <c r="AG37" s="26">
        <f t="shared" si="26"/>
        <v>36</v>
      </c>
      <c r="AH37" s="26">
        <f t="shared" si="26"/>
        <v>0</v>
      </c>
      <c r="AI37" s="26">
        <f t="shared" si="26"/>
        <v>14</v>
      </c>
      <c r="AJ37" s="338">
        <f t="shared" si="26"/>
        <v>50</v>
      </c>
      <c r="AK37" s="26"/>
    </row>
    <row r="38" spans="1:57" x14ac:dyDescent="0.2">
      <c r="A38" s="306"/>
      <c r="B38" s="306"/>
      <c r="C38" s="2" t="s">
        <v>117</v>
      </c>
      <c r="D38" s="307"/>
      <c r="E38" s="4"/>
      <c r="F38" s="308"/>
      <c r="G38" s="308"/>
      <c r="H38" s="308"/>
      <c r="I38" s="308"/>
      <c r="J38" s="308"/>
      <c r="K38" s="308"/>
      <c r="L38" s="308"/>
      <c r="M38" s="306"/>
      <c r="N38" s="306"/>
      <c r="O38" s="306"/>
      <c r="S38" s="46"/>
      <c r="T38" s="46"/>
      <c r="U38" s="46"/>
      <c r="V38" s="46"/>
      <c r="W38" s="46"/>
      <c r="X38" s="46"/>
    </row>
  </sheetData>
  <autoFilter ref="Q1:Q38"/>
  <mergeCells count="60">
    <mergeCell ref="C1:N1"/>
    <mergeCell ref="C3:C9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C22:C28"/>
    <mergeCell ref="D22:D28"/>
    <mergeCell ref="E22:E28"/>
    <mergeCell ref="F22:K22"/>
    <mergeCell ref="H25:H28"/>
    <mergeCell ref="F23:F28"/>
    <mergeCell ref="G23:J23"/>
    <mergeCell ref="K23:K28"/>
    <mergeCell ref="G24:G28"/>
    <mergeCell ref="H24:J24"/>
    <mergeCell ref="I25:I28"/>
    <mergeCell ref="J25:J28"/>
    <mergeCell ref="AS8:AT8"/>
    <mergeCell ref="AU8:AV8"/>
    <mergeCell ref="AW8:AX8"/>
    <mergeCell ref="AY8:BA8"/>
    <mergeCell ref="N22:N28"/>
    <mergeCell ref="T6:T9"/>
    <mergeCell ref="U6:U9"/>
    <mergeCell ref="V6:V9"/>
    <mergeCell ref="R3:R9"/>
    <mergeCell ref="W6:W8"/>
    <mergeCell ref="X6:AF7"/>
    <mergeCell ref="AK6:AK9"/>
    <mergeCell ref="X8:Y8"/>
    <mergeCell ref="Z8:AA8"/>
    <mergeCell ref="AB8:AC8"/>
    <mergeCell ref="AD8:AF8"/>
    <mergeCell ref="L22:L28"/>
    <mergeCell ref="AK25:AK28"/>
    <mergeCell ref="T25:T28"/>
    <mergeCell ref="U25:U28"/>
    <mergeCell ref="V25:V28"/>
    <mergeCell ref="W25:W27"/>
    <mergeCell ref="X25:AF26"/>
    <mergeCell ref="X27:Y27"/>
    <mergeCell ref="M22:M28"/>
    <mergeCell ref="AY26:BA26"/>
    <mergeCell ref="Z27:AA27"/>
    <mergeCell ref="AB27:AC27"/>
    <mergeCell ref="AD27:AF27"/>
    <mergeCell ref="AS26:AT26"/>
    <mergeCell ref="AU26:AV26"/>
    <mergeCell ref="AW26:AX26"/>
  </mergeCells>
  <phoneticPr fontId="7" type="noConversion"/>
  <pageMargins left="0.19685039370078741" right="0.19685039370078741" top="0.19685039370078741" bottom="0.19685039370078741" header="0.59055118110236215" footer="0.19685039370078741"/>
  <pageSetup paperSize="9" scale="60" orientation="portrait" r:id="rId1"/>
  <colBreaks count="1" manualBreakCount="1">
    <brk id="37" max="1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до наказу</vt:lpstr>
      <vt:lpstr>Титул 073 уск</vt:lpstr>
      <vt:lpstr>титульний заочн</vt:lpstr>
      <vt:lpstr>план</vt:lpstr>
      <vt:lpstr>семестровка</vt:lpstr>
      <vt:lpstr>Лист1</vt:lpstr>
      <vt:lpstr>Семестровка -ввод данных</vt:lpstr>
      <vt:lpstr>до наказу (2)</vt:lpstr>
      <vt:lpstr>Семестровка -дисп</vt:lpstr>
      <vt:lpstr>семестровка4р</vt:lpstr>
      <vt:lpstr>Семестровка уск (2)</vt:lpstr>
      <vt:lpstr>'до наказу'!Область_печати</vt:lpstr>
      <vt:lpstr>'до наказу (2)'!Область_печати</vt:lpstr>
      <vt:lpstr>план!Область_печати</vt:lpstr>
      <vt:lpstr>семестровка!Область_печати</vt:lpstr>
      <vt:lpstr>'Семестровка -ввод данных'!Область_печати</vt:lpstr>
      <vt:lpstr>'Семестровка -дисп'!Область_печати</vt:lpstr>
      <vt:lpstr>'Семестровка уск (2)'!Область_печати</vt:lpstr>
      <vt:lpstr>'титульний заочн'!Область_печати</vt:lpstr>
    </vt:vector>
  </TitlesOfParts>
  <Company>DG Win&amp;Soft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2020-05-05T15:53:25Z</cp:lastPrinted>
  <dcterms:created xsi:type="dcterms:W3CDTF">2018-09-25T13:00:18Z</dcterms:created>
  <dcterms:modified xsi:type="dcterms:W3CDTF">2020-05-08T07:59:05Z</dcterms:modified>
</cp:coreProperties>
</file>