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4005" yWindow="1185" windowWidth="21600" windowHeight="11385" firstSheet="2" activeTab="3"/>
  </bookViews>
  <sheets>
    <sheet name="план (2)" sheetId="8" state="hidden" r:id="rId1"/>
    <sheet name="заготовка" sheetId="6" state="hidden" r:id="rId2"/>
    <sheet name="Титул 072 уск" sheetId="5" r:id="rId3"/>
    <sheet name="план " sheetId="14" r:id="rId4"/>
    <sheet name="семестровка" sheetId="15" state="hidden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'!$C$1:$C$208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'!$A$1:$AC$208</definedName>
    <definedName name="_xlnm.Print_Area" localSheetId="0">'план (2)'!$A$1:$AC$193</definedName>
    <definedName name="_xlnm.Print_Area" localSheetId="4">семестровка!$A$1:$M$95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15" l="1"/>
  <c r="E73" i="15"/>
  <c r="J52" i="14"/>
  <c r="H42" i="14"/>
  <c r="M42" i="14" s="1"/>
  <c r="I42" i="14"/>
  <c r="F47" i="15"/>
  <c r="K47" i="15"/>
  <c r="F46" i="15"/>
  <c r="K46" i="15" s="1"/>
  <c r="F45" i="15"/>
  <c r="K45" i="15"/>
  <c r="F42" i="15"/>
  <c r="K42" i="15" s="1"/>
  <c r="F40" i="15"/>
  <c r="K40" i="15"/>
  <c r="F43" i="15"/>
  <c r="K43" i="15" s="1"/>
  <c r="F37" i="15"/>
  <c r="K37" i="15"/>
  <c r="F36" i="15"/>
  <c r="K36" i="15" s="1"/>
  <c r="F16" i="15"/>
  <c r="E16" i="15"/>
  <c r="J16" i="15" s="1"/>
  <c r="M16" i="15"/>
  <c r="F14" i="15"/>
  <c r="E14" i="15"/>
  <c r="M14" i="15"/>
  <c r="K16" i="15"/>
  <c r="K14" i="15"/>
  <c r="J14" i="15"/>
  <c r="G12" i="14"/>
  <c r="H12" i="14" s="1"/>
  <c r="H15" i="14"/>
  <c r="H17" i="14"/>
  <c r="G20" i="14"/>
  <c r="H20" i="14" s="1"/>
  <c r="G22" i="14"/>
  <c r="H22" i="14"/>
  <c r="G26" i="14"/>
  <c r="H26" i="14" s="1"/>
  <c r="G29" i="14"/>
  <c r="H29" i="14"/>
  <c r="G32" i="14"/>
  <c r="H32" i="14" s="1"/>
  <c r="H35" i="14"/>
  <c r="G37" i="14"/>
  <c r="H37" i="14"/>
  <c r="H38" i="14"/>
  <c r="G40" i="14"/>
  <c r="H40" i="14"/>
  <c r="H46" i="14"/>
  <c r="G53" i="14"/>
  <c r="H53" i="14"/>
  <c r="G57" i="14"/>
  <c r="H57" i="14" s="1"/>
  <c r="G62" i="14"/>
  <c r="H62" i="14"/>
  <c r="G64" i="14"/>
  <c r="H64" i="14" s="1"/>
  <c r="G66" i="14"/>
  <c r="H66" i="14"/>
  <c r="G68" i="14"/>
  <c r="H68" i="14" s="1"/>
  <c r="H70" i="14"/>
  <c r="G76" i="14"/>
  <c r="H76" i="14"/>
  <c r="H79" i="14"/>
  <c r="H83" i="14"/>
  <c r="G86" i="14"/>
  <c r="H86" i="14"/>
  <c r="H90" i="14"/>
  <c r="G96" i="14"/>
  <c r="H96" i="14" s="1"/>
  <c r="H100" i="14" s="1"/>
  <c r="H102" i="14" s="1"/>
  <c r="G97" i="14"/>
  <c r="H97" i="14"/>
  <c r="G98" i="14"/>
  <c r="H98" i="14"/>
  <c r="H113" i="14"/>
  <c r="H115" i="14"/>
  <c r="G118" i="14"/>
  <c r="H118" i="14" s="1"/>
  <c r="G124" i="14"/>
  <c r="H124" i="14"/>
  <c r="G130" i="14"/>
  <c r="H130" i="14" s="1"/>
  <c r="G146" i="14"/>
  <c r="G150" i="14"/>
  <c r="G154" i="14"/>
  <c r="G158" i="14"/>
  <c r="G162" i="14"/>
  <c r="G166" i="14"/>
  <c r="G170" i="14"/>
  <c r="G174" i="14"/>
  <c r="G176" i="14"/>
  <c r="H176" i="14" s="1"/>
  <c r="J141" i="14"/>
  <c r="I141" i="14" s="1"/>
  <c r="L141" i="14"/>
  <c r="J147" i="14"/>
  <c r="L147" i="14"/>
  <c r="J151" i="14"/>
  <c r="L151" i="14"/>
  <c r="I151" i="14" s="1"/>
  <c r="J155" i="14"/>
  <c r="L155" i="14"/>
  <c r="I155" i="14"/>
  <c r="J159" i="14"/>
  <c r="I159" i="14" s="1"/>
  <c r="L159" i="14"/>
  <c r="L163" i="14"/>
  <c r="I163" i="14"/>
  <c r="J167" i="14"/>
  <c r="L167" i="14"/>
  <c r="I167" i="14"/>
  <c r="J171" i="14"/>
  <c r="I171" i="14" s="1"/>
  <c r="L171" i="14"/>
  <c r="J175" i="14"/>
  <c r="I175" i="14" s="1"/>
  <c r="L175" i="14"/>
  <c r="AD174" i="14"/>
  <c r="AD173" i="14"/>
  <c r="AD172" i="14"/>
  <c r="AD170" i="14"/>
  <c r="AD169" i="14"/>
  <c r="AD168" i="14"/>
  <c r="AD166" i="14"/>
  <c r="AD165" i="14"/>
  <c r="AD164" i="14"/>
  <c r="AD162" i="14"/>
  <c r="AD161" i="14"/>
  <c r="AD160" i="14"/>
  <c r="AD158" i="14"/>
  <c r="AD157" i="14"/>
  <c r="AD156" i="14"/>
  <c r="AD154" i="14"/>
  <c r="AD153" i="14"/>
  <c r="AD152" i="14"/>
  <c r="AD150" i="14"/>
  <c r="AD149" i="14"/>
  <c r="AD148" i="14"/>
  <c r="AD146" i="14"/>
  <c r="AD145" i="14"/>
  <c r="AD144" i="14"/>
  <c r="AD142" i="14"/>
  <c r="J119" i="14"/>
  <c r="L125" i="14"/>
  <c r="I125" i="14" s="1"/>
  <c r="L131" i="14"/>
  <c r="I131" i="14"/>
  <c r="L135" i="14"/>
  <c r="I135" i="14" s="1"/>
  <c r="AD133" i="14"/>
  <c r="AD132" i="14"/>
  <c r="AD130" i="14"/>
  <c r="AD129" i="14"/>
  <c r="AD127" i="14"/>
  <c r="AD126" i="14"/>
  <c r="AD125" i="14"/>
  <c r="AD124" i="14"/>
  <c r="AD123" i="14"/>
  <c r="AD121" i="14"/>
  <c r="AD120" i="14"/>
  <c r="AD119" i="14"/>
  <c r="AD118" i="14"/>
  <c r="AD117" i="14"/>
  <c r="AD116" i="14"/>
  <c r="AD115" i="14"/>
  <c r="AD114" i="14"/>
  <c r="AD113" i="14"/>
  <c r="G141" i="14"/>
  <c r="H141" i="14"/>
  <c r="M141" i="14"/>
  <c r="G147" i="14"/>
  <c r="H147" i="14"/>
  <c r="G151" i="14"/>
  <c r="H151" i="14" s="1"/>
  <c r="G155" i="14"/>
  <c r="H155" i="14" s="1"/>
  <c r="M155" i="14" s="1"/>
  <c r="G159" i="14"/>
  <c r="H159" i="14"/>
  <c r="M159" i="14"/>
  <c r="G163" i="14"/>
  <c r="H163" i="14"/>
  <c r="M163" i="14"/>
  <c r="G167" i="14"/>
  <c r="H167" i="14" s="1"/>
  <c r="M167" i="14" s="1"/>
  <c r="G171" i="14"/>
  <c r="H171" i="14" s="1"/>
  <c r="M171" i="14" s="1"/>
  <c r="G175" i="14"/>
  <c r="H175" i="14"/>
  <c r="M175" i="14" s="1"/>
  <c r="G119" i="14"/>
  <c r="H119" i="14"/>
  <c r="G125" i="14"/>
  <c r="H125" i="14"/>
  <c r="M125" i="14" s="1"/>
  <c r="G131" i="14"/>
  <c r="H131" i="14"/>
  <c r="M131" i="14"/>
  <c r="G135" i="14"/>
  <c r="H135" i="14" s="1"/>
  <c r="M135" i="14" s="1"/>
  <c r="T139" i="14"/>
  <c r="H138" i="14"/>
  <c r="AD89" i="14"/>
  <c r="AD80" i="14"/>
  <c r="AD54" i="14"/>
  <c r="L54" i="14"/>
  <c r="I54" i="14"/>
  <c r="J58" i="14"/>
  <c r="I58" i="14" s="1"/>
  <c r="L58" i="14"/>
  <c r="J59" i="14"/>
  <c r="L59" i="14"/>
  <c r="J60" i="14"/>
  <c r="L60" i="14"/>
  <c r="I60" i="14" s="1"/>
  <c r="J63" i="14"/>
  <c r="L63" i="14"/>
  <c r="I63" i="14"/>
  <c r="J67" i="14"/>
  <c r="I67" i="14" s="1"/>
  <c r="L67" i="14"/>
  <c r="J71" i="14"/>
  <c r="L71" i="14"/>
  <c r="J77" i="14"/>
  <c r="L77" i="14"/>
  <c r="I77" i="14"/>
  <c r="J80" i="14"/>
  <c r="L80" i="14"/>
  <c r="I80" i="14"/>
  <c r="J84" i="14"/>
  <c r="I84" i="14" s="1"/>
  <c r="L84" i="14"/>
  <c r="J87" i="14"/>
  <c r="I87" i="14" s="1"/>
  <c r="L87" i="14"/>
  <c r="I88" i="14"/>
  <c r="I55" i="14"/>
  <c r="I81" i="14"/>
  <c r="AD77" i="14"/>
  <c r="AD88" i="14"/>
  <c r="AD86" i="14"/>
  <c r="AD85" i="14"/>
  <c r="AD83" i="14"/>
  <c r="AD82" i="14"/>
  <c r="AD81" i="14"/>
  <c r="AD79" i="14"/>
  <c r="AD78" i="14"/>
  <c r="AD76" i="14"/>
  <c r="AD75" i="14"/>
  <c r="AD74" i="14"/>
  <c r="AD70" i="14"/>
  <c r="AD69" i="14"/>
  <c r="AD68" i="14"/>
  <c r="AD66" i="14"/>
  <c r="AD65" i="14"/>
  <c r="AD64" i="14"/>
  <c r="AD63" i="14"/>
  <c r="AD62" i="14"/>
  <c r="AD61" i="14"/>
  <c r="AD57" i="14"/>
  <c r="AD56" i="14"/>
  <c r="AD55" i="14"/>
  <c r="AD53" i="14"/>
  <c r="AD52" i="14"/>
  <c r="J13" i="14"/>
  <c r="I13" i="14" s="1"/>
  <c r="L13" i="14"/>
  <c r="J14" i="14"/>
  <c r="L14" i="14"/>
  <c r="L49" i="14" s="1"/>
  <c r="J18" i="14"/>
  <c r="I18" i="14"/>
  <c r="J23" i="14"/>
  <c r="I23" i="14" s="1"/>
  <c r="L23" i="14"/>
  <c r="J27" i="14"/>
  <c r="I27" i="14" s="1"/>
  <c r="L27" i="14"/>
  <c r="J30" i="14"/>
  <c r="L30" i="14"/>
  <c r="I30" i="14" s="1"/>
  <c r="M30" i="14" s="1"/>
  <c r="J33" i="14"/>
  <c r="L33" i="14"/>
  <c r="I33" i="14"/>
  <c r="J36" i="14"/>
  <c r="I36" i="14" s="1"/>
  <c r="L36" i="14"/>
  <c r="J41" i="14"/>
  <c r="L41" i="14"/>
  <c r="I47" i="14"/>
  <c r="I99" i="14"/>
  <c r="I101" i="14" s="1"/>
  <c r="I102" i="14" s="1"/>
  <c r="I106" i="14"/>
  <c r="J101" i="14"/>
  <c r="J106" i="14"/>
  <c r="K49" i="14"/>
  <c r="K101" i="14"/>
  <c r="K106" i="14"/>
  <c r="L101" i="14"/>
  <c r="L106" i="14"/>
  <c r="G54" i="14"/>
  <c r="H54" i="14" s="1"/>
  <c r="M54" i="14"/>
  <c r="G58" i="14"/>
  <c r="H58" i="14" s="1"/>
  <c r="H59" i="14"/>
  <c r="G60" i="14"/>
  <c r="H60" i="14" s="1"/>
  <c r="M60" i="14" s="1"/>
  <c r="G63" i="14"/>
  <c r="H63" i="14"/>
  <c r="M63" i="14" s="1"/>
  <c r="G67" i="14"/>
  <c r="H67" i="14" s="1"/>
  <c r="M67" i="14" s="1"/>
  <c r="H71" i="14"/>
  <c r="G77" i="14"/>
  <c r="H77" i="14"/>
  <c r="M77" i="14" s="1"/>
  <c r="G80" i="14"/>
  <c r="H80" i="14" s="1"/>
  <c r="M80" i="14" s="1"/>
  <c r="G84" i="14"/>
  <c r="H84" i="14"/>
  <c r="M84" i="14" s="1"/>
  <c r="G87" i="14"/>
  <c r="H87" i="14" s="1"/>
  <c r="M87" i="14"/>
  <c r="H88" i="14"/>
  <c r="M88" i="14" s="1"/>
  <c r="H55" i="14"/>
  <c r="M55" i="14"/>
  <c r="H81" i="14"/>
  <c r="M81" i="14" s="1"/>
  <c r="G99" i="14"/>
  <c r="H99" i="14"/>
  <c r="M99" i="14"/>
  <c r="M101" i="14" s="1"/>
  <c r="M102" i="14" s="1"/>
  <c r="G13" i="14"/>
  <c r="H13" i="14" s="1"/>
  <c r="G14" i="14"/>
  <c r="H14" i="14"/>
  <c r="G18" i="14"/>
  <c r="H18" i="14" s="1"/>
  <c r="M18" i="14"/>
  <c r="G23" i="14"/>
  <c r="H23" i="14" s="1"/>
  <c r="M23" i="14" s="1"/>
  <c r="G27" i="14"/>
  <c r="H27" i="14"/>
  <c r="M27" i="14" s="1"/>
  <c r="G30" i="14"/>
  <c r="H30" i="14"/>
  <c r="G33" i="14"/>
  <c r="H33" i="14" s="1"/>
  <c r="M33" i="14" s="1"/>
  <c r="G36" i="14"/>
  <c r="H36" i="14"/>
  <c r="M36" i="14" s="1"/>
  <c r="G41" i="14"/>
  <c r="H41" i="14" s="1"/>
  <c r="H47" i="14"/>
  <c r="M47" i="14"/>
  <c r="H105" i="14"/>
  <c r="I105" i="14"/>
  <c r="N18" i="14"/>
  <c r="N33" i="14"/>
  <c r="N101" i="14"/>
  <c r="N106" i="14"/>
  <c r="O101" i="14"/>
  <c r="O106" i="14"/>
  <c r="P101" i="14"/>
  <c r="P49" i="14"/>
  <c r="P106" i="14"/>
  <c r="Q13" i="14"/>
  <c r="Q49" i="14" s="1"/>
  <c r="Q101" i="14"/>
  <c r="Q102" i="14" s="1"/>
  <c r="Q106" i="14"/>
  <c r="R93" i="14"/>
  <c r="R108" i="14" s="1"/>
  <c r="R109" i="14" s="1"/>
  <c r="R101" i="14"/>
  <c r="R49" i="14"/>
  <c r="S93" i="14"/>
  <c r="S101" i="14"/>
  <c r="S49" i="14"/>
  <c r="S106" i="14"/>
  <c r="S108" i="14" s="1"/>
  <c r="S109" i="14" s="1"/>
  <c r="T109" i="14"/>
  <c r="U109" i="14"/>
  <c r="V109" i="14"/>
  <c r="W109" i="14"/>
  <c r="J102" i="14"/>
  <c r="K102" i="14"/>
  <c r="L102" i="14"/>
  <c r="N102" i="14"/>
  <c r="O102" i="14"/>
  <c r="P102" i="14"/>
  <c r="R102" i="14"/>
  <c r="S102" i="14"/>
  <c r="T101" i="14"/>
  <c r="T102" i="14"/>
  <c r="U101" i="14"/>
  <c r="U102" i="14" s="1"/>
  <c r="V101" i="14"/>
  <c r="V102" i="14"/>
  <c r="W101" i="14"/>
  <c r="W102" i="14" s="1"/>
  <c r="X101" i="14"/>
  <c r="X102" i="14"/>
  <c r="R94" i="14"/>
  <c r="H91" i="14"/>
  <c r="H101" i="14"/>
  <c r="AD139" i="14"/>
  <c r="AD109" i="14"/>
  <c r="AD102" i="14"/>
  <c r="AD94" i="14"/>
  <c r="AD50" i="14"/>
  <c r="G49" i="14"/>
  <c r="AE49" i="14"/>
  <c r="AE89" i="14"/>
  <c r="H198" i="14"/>
  <c r="I198" i="14"/>
  <c r="M198" i="14"/>
  <c r="H197" i="14"/>
  <c r="M197" i="14" s="1"/>
  <c r="M196" i="14" s="1"/>
  <c r="I197" i="14"/>
  <c r="L196" i="14"/>
  <c r="K196" i="14"/>
  <c r="J196" i="14"/>
  <c r="I196" i="14"/>
  <c r="H196" i="14"/>
  <c r="G196" i="14"/>
  <c r="F23" i="15"/>
  <c r="E23" i="15"/>
  <c r="M23" i="15" s="1"/>
  <c r="G89" i="14"/>
  <c r="H89" i="14"/>
  <c r="G92" i="14"/>
  <c r="AF149" i="14" s="1"/>
  <c r="G137" i="14"/>
  <c r="G48" i="14"/>
  <c r="G100" i="14"/>
  <c r="G182" i="14"/>
  <c r="G11" i="14"/>
  <c r="AF20" i="14"/>
  <c r="AF19" i="14"/>
  <c r="G93" i="14"/>
  <c r="G108" i="14" s="1"/>
  <c r="G101" i="14"/>
  <c r="G102" i="14"/>
  <c r="G106" i="14"/>
  <c r="G177" i="14"/>
  <c r="G138" i="14"/>
  <c r="G180" i="14" s="1"/>
  <c r="G179" i="14"/>
  <c r="G178" i="14"/>
  <c r="D94" i="15"/>
  <c r="D75" i="15"/>
  <c r="D50" i="15"/>
  <c r="D95" i="15" s="1"/>
  <c r="D25" i="15"/>
  <c r="E10" i="15"/>
  <c r="G139" i="14"/>
  <c r="I91" i="14"/>
  <c r="M91" i="14" s="1"/>
  <c r="C25" i="15"/>
  <c r="C50" i="15"/>
  <c r="C75" i="15"/>
  <c r="C94" i="15"/>
  <c r="C95" i="15"/>
  <c r="E93" i="15"/>
  <c r="J93" i="15" s="1"/>
  <c r="E92" i="15"/>
  <c r="J92" i="15"/>
  <c r="E91" i="15"/>
  <c r="J91" i="15" s="1"/>
  <c r="F90" i="15"/>
  <c r="K90" i="15" s="1"/>
  <c r="E90" i="15"/>
  <c r="J90" i="15" s="1"/>
  <c r="F89" i="15"/>
  <c r="K89" i="15" s="1"/>
  <c r="E89" i="15"/>
  <c r="J89" i="15"/>
  <c r="F88" i="15"/>
  <c r="M88" i="15" s="1"/>
  <c r="E88" i="15"/>
  <c r="K88" i="15"/>
  <c r="J88" i="15"/>
  <c r="E87" i="15"/>
  <c r="M87" i="15"/>
  <c r="J87" i="15"/>
  <c r="F86" i="15"/>
  <c r="M86" i="15" s="1"/>
  <c r="E86" i="15"/>
  <c r="K86" i="15"/>
  <c r="J86" i="15"/>
  <c r="F85" i="15"/>
  <c r="E85" i="15"/>
  <c r="J85" i="15" s="1"/>
  <c r="M85" i="15"/>
  <c r="K85" i="15"/>
  <c r="F71" i="15"/>
  <c r="K71" i="15" s="1"/>
  <c r="E71" i="15"/>
  <c r="J71" i="15" s="1"/>
  <c r="E70" i="15"/>
  <c r="J70" i="15" s="1"/>
  <c r="F69" i="15"/>
  <c r="E69" i="15"/>
  <c r="J69" i="15" s="1"/>
  <c r="M69" i="15"/>
  <c r="K69" i="15"/>
  <c r="F68" i="15"/>
  <c r="K68" i="15" s="1"/>
  <c r="E68" i="15"/>
  <c r="J68" i="15" s="1"/>
  <c r="F67" i="15"/>
  <c r="K67" i="15" s="1"/>
  <c r="E67" i="15"/>
  <c r="J67" i="15"/>
  <c r="F66" i="15"/>
  <c r="M66" i="15" s="1"/>
  <c r="E66" i="15"/>
  <c r="K66" i="15"/>
  <c r="J66" i="15"/>
  <c r="F65" i="15"/>
  <c r="E65" i="15"/>
  <c r="J65" i="15" s="1"/>
  <c r="M65" i="15"/>
  <c r="K65" i="15"/>
  <c r="F64" i="15"/>
  <c r="K64" i="15" s="1"/>
  <c r="E64" i="15"/>
  <c r="J64" i="15" s="1"/>
  <c r="F63" i="15"/>
  <c r="K63" i="15" s="1"/>
  <c r="E63" i="15"/>
  <c r="J63" i="15"/>
  <c r="F62" i="15"/>
  <c r="M62" i="15" s="1"/>
  <c r="E62" i="15"/>
  <c r="K62" i="15"/>
  <c r="J62" i="15"/>
  <c r="F48" i="15"/>
  <c r="E48" i="15"/>
  <c r="J48" i="15" s="1"/>
  <c r="M48" i="15"/>
  <c r="K48" i="15"/>
  <c r="E47" i="15"/>
  <c r="M47" i="15"/>
  <c r="J47" i="15"/>
  <c r="E46" i="15"/>
  <c r="M46" i="15"/>
  <c r="J46" i="15"/>
  <c r="E45" i="15"/>
  <c r="J45" i="15" s="1"/>
  <c r="E43" i="15"/>
  <c r="M43" i="15" s="1"/>
  <c r="E42" i="15"/>
  <c r="M42" i="15"/>
  <c r="J42" i="15"/>
  <c r="F41" i="15"/>
  <c r="E41" i="15"/>
  <c r="M41" i="15"/>
  <c r="K41" i="15"/>
  <c r="J41" i="15"/>
  <c r="E40" i="15"/>
  <c r="M40" i="15"/>
  <c r="J40" i="15"/>
  <c r="E37" i="15"/>
  <c r="M37" i="15" s="1"/>
  <c r="J37" i="15"/>
  <c r="E36" i="15"/>
  <c r="J36" i="15" s="1"/>
  <c r="F24" i="15"/>
  <c r="K24" i="15" s="1"/>
  <c r="E24" i="15"/>
  <c r="J24" i="15"/>
  <c r="K23" i="15"/>
  <c r="J23" i="15"/>
  <c r="F22" i="15"/>
  <c r="E22" i="15"/>
  <c r="J22" i="15" s="1"/>
  <c r="K22" i="15"/>
  <c r="F21" i="15"/>
  <c r="K21" i="15" s="1"/>
  <c r="E21" i="15"/>
  <c r="J21" i="15"/>
  <c r="F18" i="15"/>
  <c r="M18" i="15" s="1"/>
  <c r="E18" i="15"/>
  <c r="K18" i="15"/>
  <c r="J18" i="15"/>
  <c r="F17" i="15"/>
  <c r="E17" i="15"/>
  <c r="M17" i="15"/>
  <c r="K17" i="15"/>
  <c r="J17" i="15"/>
  <c r="F15" i="15"/>
  <c r="E15" i="15"/>
  <c r="J15" i="15" s="1"/>
  <c r="K15" i="15"/>
  <c r="F13" i="15"/>
  <c r="K13" i="15" s="1"/>
  <c r="E13" i="15"/>
  <c r="J13" i="15"/>
  <c r="F11" i="15"/>
  <c r="M11" i="15" s="1"/>
  <c r="E11" i="15"/>
  <c r="K11" i="15"/>
  <c r="J11" i="15"/>
  <c r="F10" i="15"/>
  <c r="M10" i="15" s="1"/>
  <c r="K10" i="15"/>
  <c r="J10" i="15"/>
  <c r="M48" i="14"/>
  <c r="L48" i="14"/>
  <c r="L50" i="14" s="1"/>
  <c r="K48" i="14"/>
  <c r="J48" i="14"/>
  <c r="I48" i="14"/>
  <c r="G16" i="14"/>
  <c r="AE38" i="14" s="1"/>
  <c r="G21" i="14"/>
  <c r="G19" i="14" s="1"/>
  <c r="H19" i="14" s="1"/>
  <c r="G25" i="14"/>
  <c r="G28" i="14"/>
  <c r="G24" i="14" s="1"/>
  <c r="G31" i="14"/>
  <c r="G34" i="14"/>
  <c r="G39" i="14"/>
  <c r="H39" i="14" s="1"/>
  <c r="G45" i="14"/>
  <c r="G50" i="14"/>
  <c r="H45" i="14"/>
  <c r="AC185" i="14"/>
  <c r="AB185" i="14"/>
  <c r="AA185" i="14"/>
  <c r="Z185" i="14"/>
  <c r="Y185" i="14"/>
  <c r="X185" i="14"/>
  <c r="W185" i="14"/>
  <c r="V185" i="14"/>
  <c r="U185" i="14"/>
  <c r="T185" i="14"/>
  <c r="AC178" i="14"/>
  <c r="AB178" i="14"/>
  <c r="AB181" i="14" s="1"/>
  <c r="AB139" i="14"/>
  <c r="AA178" i="14"/>
  <c r="Z178" i="14"/>
  <c r="Z181" i="14" s="1"/>
  <c r="Z139" i="14"/>
  <c r="Y178" i="14"/>
  <c r="AD176" i="14"/>
  <c r="H174" i="14"/>
  <c r="G173" i="14"/>
  <c r="H173" i="14"/>
  <c r="H170" i="14"/>
  <c r="H166" i="14"/>
  <c r="G165" i="14"/>
  <c r="H165" i="14"/>
  <c r="H162" i="14"/>
  <c r="G161" i="14"/>
  <c r="H161" i="14" s="1"/>
  <c r="H158" i="14"/>
  <c r="H154" i="14"/>
  <c r="G153" i="14"/>
  <c r="H153" i="14" s="1"/>
  <c r="H146" i="14"/>
  <c r="K142" i="14"/>
  <c r="AC139" i="14"/>
  <c r="AA139" i="14"/>
  <c r="Y139" i="14"/>
  <c r="I136" i="14"/>
  <c r="G136" i="14"/>
  <c r="H136" i="14" s="1"/>
  <c r="M136" i="14" s="1"/>
  <c r="I134" i="14"/>
  <c r="G133" i="14"/>
  <c r="H133" i="14" s="1"/>
  <c r="G129" i="14"/>
  <c r="I128" i="14"/>
  <c r="G128" i="14"/>
  <c r="H128" i="14" s="1"/>
  <c r="M128" i="14" s="1"/>
  <c r="G127" i="14"/>
  <c r="H127" i="14" s="1"/>
  <c r="I122" i="14"/>
  <c r="G122" i="14"/>
  <c r="H122" i="14"/>
  <c r="M122" i="14"/>
  <c r="G121" i="14"/>
  <c r="I117" i="14"/>
  <c r="G117" i="14"/>
  <c r="H117" i="14"/>
  <c r="X106" i="14"/>
  <c r="W106" i="14"/>
  <c r="V106" i="14"/>
  <c r="U106" i="14"/>
  <c r="T106" i="14"/>
  <c r="AF101" i="14"/>
  <c r="AC94" i="14"/>
  <c r="AB94" i="14"/>
  <c r="AA94" i="14"/>
  <c r="Z94" i="14"/>
  <c r="Y94" i="14"/>
  <c r="AD92" i="14"/>
  <c r="K85" i="14"/>
  <c r="B78" i="14"/>
  <c r="G69" i="14"/>
  <c r="H69" i="14" s="1"/>
  <c r="I52" i="14"/>
  <c r="M52" i="14"/>
  <c r="L52" i="14"/>
  <c r="AC50" i="14"/>
  <c r="AB50" i="14"/>
  <c r="AA50" i="14"/>
  <c r="Z50" i="14"/>
  <c r="Y50" i="14"/>
  <c r="X49" i="14"/>
  <c r="W49" i="14"/>
  <c r="V49" i="14"/>
  <c r="U49" i="14"/>
  <c r="T49" i="14"/>
  <c r="AD40" i="14"/>
  <c r="AD39" i="14"/>
  <c r="AD38" i="14"/>
  <c r="AD37" i="14"/>
  <c r="AD36" i="14"/>
  <c r="AD35" i="14"/>
  <c r="AD34" i="14"/>
  <c r="AD33" i="14"/>
  <c r="AD32" i="14"/>
  <c r="AD31" i="14"/>
  <c r="AD29" i="14"/>
  <c r="H28" i="14"/>
  <c r="AD28" i="14"/>
  <c r="AD26" i="14"/>
  <c r="AD25" i="14"/>
  <c r="AD24" i="14"/>
  <c r="AD22" i="14"/>
  <c r="AD21" i="14"/>
  <c r="H21" i="14"/>
  <c r="AD20" i="14"/>
  <c r="AD19" i="14"/>
  <c r="B19" i="14"/>
  <c r="AD18" i="14"/>
  <c r="AD17" i="14"/>
  <c r="AD16" i="14"/>
  <c r="AD15" i="14"/>
  <c r="AD13" i="14"/>
  <c r="AD12" i="14"/>
  <c r="AD11" i="14"/>
  <c r="H11" i="14"/>
  <c r="AE10" i="14"/>
  <c r="AE9" i="14"/>
  <c r="AF92" i="14"/>
  <c r="AF102" i="14"/>
  <c r="AF100" i="14"/>
  <c r="G132" i="14"/>
  <c r="H132" i="14" s="1"/>
  <c r="H129" i="14"/>
  <c r="H121" i="14"/>
  <c r="G120" i="14"/>
  <c r="H120" i="14" s="1"/>
  <c r="G126" i="14"/>
  <c r="H126" i="14" s="1"/>
  <c r="G123" i="14"/>
  <c r="H123" i="14" s="1"/>
  <c r="G145" i="14"/>
  <c r="H145" i="14" s="1"/>
  <c r="H16" i="14"/>
  <c r="H31" i="14"/>
  <c r="H34" i="14"/>
  <c r="G52" i="14"/>
  <c r="H52" i="14"/>
  <c r="G56" i="14"/>
  <c r="H56" i="14" s="1"/>
  <c r="G61" i="14"/>
  <c r="H61" i="14"/>
  <c r="G65" i="14"/>
  <c r="H65" i="14" s="1"/>
  <c r="G75" i="14"/>
  <c r="H75" i="14"/>
  <c r="G78" i="14"/>
  <c r="H78" i="14" s="1"/>
  <c r="G82" i="14"/>
  <c r="H82" i="14"/>
  <c r="G85" i="14"/>
  <c r="H85" i="14" s="1"/>
  <c r="G134" i="14"/>
  <c r="H134" i="14"/>
  <c r="M134" i="14" s="1"/>
  <c r="H150" i="14"/>
  <c r="G149" i="14"/>
  <c r="H149" i="14"/>
  <c r="Y181" i="14"/>
  <c r="AA181" i="14"/>
  <c r="AC181" i="14"/>
  <c r="G157" i="14"/>
  <c r="H157" i="14" s="1"/>
  <c r="G169" i="14"/>
  <c r="H169" i="14"/>
  <c r="AE10" i="7"/>
  <c r="AE9" i="7"/>
  <c r="AF93" i="14"/>
  <c r="H25" i="14"/>
  <c r="H24" i="14" s="1"/>
  <c r="AF49" i="14"/>
  <c r="AF48" i="14"/>
  <c r="AD48" i="14"/>
  <c r="AD78" i="11"/>
  <c r="AD75" i="11"/>
  <c r="AD72" i="11"/>
  <c r="AD69" i="11"/>
  <c r="AD66" i="11"/>
  <c r="AD63" i="11"/>
  <c r="AD60" i="11"/>
  <c r="AD57" i="11"/>
  <c r="AD54" i="11"/>
  <c r="AD51" i="11"/>
  <c r="AE178" i="14"/>
  <c r="AF108" i="14"/>
  <c r="AF50" i="14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O147" i="13" s="1"/>
  <c r="E147" i="13"/>
  <c r="E146" i="13" s="1"/>
  <c r="M146" i="13"/>
  <c r="M145" i="13"/>
  <c r="E145" i="13"/>
  <c r="F145" i="13" s="1"/>
  <c r="M144" i="13"/>
  <c r="O144" i="13" s="1"/>
  <c r="E144" i="13"/>
  <c r="F144" i="13" s="1"/>
  <c r="Z143" i="13"/>
  <c r="Y143" i="13"/>
  <c r="M143" i="13"/>
  <c r="O143" i="13" s="1"/>
  <c r="M142" i="13"/>
  <c r="O142" i="13" s="1"/>
  <c r="M141" i="13"/>
  <c r="O141" i="13" s="1"/>
  <c r="E141" i="13"/>
  <c r="F141" i="13"/>
  <c r="M140" i="13"/>
  <c r="E140" i="13"/>
  <c r="F140" i="13" s="1"/>
  <c r="M139" i="13"/>
  <c r="O139" i="13" s="1"/>
  <c r="E132" i="13"/>
  <c r="D132" i="13"/>
  <c r="AH131" i="13"/>
  <c r="AG131" i="13"/>
  <c r="G131" i="13"/>
  <c r="F131" i="13"/>
  <c r="AH130" i="13"/>
  <c r="AG130" i="13"/>
  <c r="Z130" i="13"/>
  <c r="Y130" i="13"/>
  <c r="G130" i="13"/>
  <c r="F130" i="13"/>
  <c r="AH129" i="13"/>
  <c r="AG129" i="13"/>
  <c r="Z129" i="13"/>
  <c r="Y129" i="13"/>
  <c r="G129" i="13"/>
  <c r="F129" i="13"/>
  <c r="AH128" i="13"/>
  <c r="AG128" i="13"/>
  <c r="G128" i="13"/>
  <c r="F128" i="13"/>
  <c r="AH127" i="13"/>
  <c r="AG127" i="13"/>
  <c r="Z127" i="13"/>
  <c r="Y127" i="13"/>
  <c r="G127" i="13"/>
  <c r="F127" i="13"/>
  <c r="AH126" i="13"/>
  <c r="AG126" i="13"/>
  <c r="Z126" i="13"/>
  <c r="Z131" i="13"/>
  <c r="Y126" i="13"/>
  <c r="Y131" i="13" s="1"/>
  <c r="G126" i="13"/>
  <c r="F126" i="13"/>
  <c r="AH125" i="13"/>
  <c r="AG125" i="13"/>
  <c r="L125" i="13"/>
  <c r="F125" i="13"/>
  <c r="N125" i="13" s="1"/>
  <c r="AH124" i="13"/>
  <c r="AG124" i="13"/>
  <c r="G124" i="13"/>
  <c r="L124" i="13" s="1"/>
  <c r="L132" i="13" s="1"/>
  <c r="F124" i="13"/>
  <c r="AG123" i="13"/>
  <c r="AI123" i="13"/>
  <c r="L123" i="13"/>
  <c r="AG122" i="13"/>
  <c r="AI122" i="13"/>
  <c r="AH121" i="13"/>
  <c r="AG121" i="13"/>
  <c r="G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/>
  <c r="F105" i="13"/>
  <c r="AH104" i="13"/>
  <c r="AG104" i="13"/>
  <c r="Z104" i="13"/>
  <c r="Y104" i="13"/>
  <c r="G104" i="13"/>
  <c r="L104" i="13" s="1"/>
  <c r="F104" i="13"/>
  <c r="AH103" i="13"/>
  <c r="AG103" i="13"/>
  <c r="Z103" i="13"/>
  <c r="Y103" i="13"/>
  <c r="G103" i="13"/>
  <c r="L103" i="13" s="1"/>
  <c r="F103" i="13"/>
  <c r="AH102" i="13"/>
  <c r="AG102" i="13"/>
  <c r="G102" i="13"/>
  <c r="L102" i="13" s="1"/>
  <c r="F102" i="13"/>
  <c r="AH101" i="13"/>
  <c r="AG101" i="13"/>
  <c r="Z101" i="13"/>
  <c r="Y101" i="13"/>
  <c r="G101" i="13"/>
  <c r="L101" i="13" s="1"/>
  <c r="F101" i="13"/>
  <c r="AH100" i="13"/>
  <c r="AG100" i="13"/>
  <c r="Z100" i="13"/>
  <c r="Z105" i="13" s="1"/>
  <c r="Y100" i="13"/>
  <c r="Y105" i="13"/>
  <c r="G100" i="13"/>
  <c r="L100" i="13" s="1"/>
  <c r="F100" i="13"/>
  <c r="AH99" i="13"/>
  <c r="AG99" i="13"/>
  <c r="G99" i="13"/>
  <c r="L99" i="13"/>
  <c r="F99" i="13"/>
  <c r="AH98" i="13"/>
  <c r="AG98" i="13"/>
  <c r="G98" i="13"/>
  <c r="L98" i="13"/>
  <c r="F98" i="13"/>
  <c r="N98" i="13" s="1"/>
  <c r="AH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G83" i="13"/>
  <c r="G83" i="13"/>
  <c r="L83" i="13"/>
  <c r="F83" i="13"/>
  <c r="AI82" i="13"/>
  <c r="AH81" i="13"/>
  <c r="AG81" i="13"/>
  <c r="G81" i="13"/>
  <c r="N81" i="13" s="1"/>
  <c r="F81" i="13"/>
  <c r="AG80" i="13"/>
  <c r="AI80" i="13"/>
  <c r="AH79" i="13"/>
  <c r="AG79" i="13"/>
  <c r="G79" i="13"/>
  <c r="F79" i="13"/>
  <c r="AG78" i="13"/>
  <c r="AI78" i="13" s="1"/>
  <c r="AH77" i="13"/>
  <c r="AG77" i="13"/>
  <c r="G77" i="13"/>
  <c r="L77" i="13" s="1"/>
  <c r="F77" i="13"/>
  <c r="AG76" i="13"/>
  <c r="AI76" i="13"/>
  <c r="AH75" i="13"/>
  <c r="AI75" i="13" s="1"/>
  <c r="AG75" i="13"/>
  <c r="AG74" i="13"/>
  <c r="AI74" i="13"/>
  <c r="AH73" i="13"/>
  <c r="AG73" i="13"/>
  <c r="G73" i="13"/>
  <c r="L73" i="13"/>
  <c r="F73" i="13"/>
  <c r="AG72" i="13"/>
  <c r="AI72" i="13" s="1"/>
  <c r="AH71" i="13"/>
  <c r="AG71" i="13"/>
  <c r="AI71" i="13" s="1"/>
  <c r="G71" i="13"/>
  <c r="F71" i="13"/>
  <c r="K71" i="13"/>
  <c r="AG70" i="13"/>
  <c r="AI70" i="13" s="1"/>
  <c r="AG69" i="13"/>
  <c r="AI69" i="13"/>
  <c r="Z69" i="13"/>
  <c r="Y69" i="13"/>
  <c r="AG68" i="13"/>
  <c r="AI68" i="13"/>
  <c r="AH67" i="13"/>
  <c r="AI67" i="13" s="1"/>
  <c r="AG67" i="13"/>
  <c r="Z67" i="13"/>
  <c r="Y67" i="13"/>
  <c r="G67" i="13"/>
  <c r="L67" i="13" s="1"/>
  <c r="F67" i="13"/>
  <c r="AG66" i="13"/>
  <c r="AI66" i="13" s="1"/>
  <c r="AH65" i="13"/>
  <c r="AG65" i="13"/>
  <c r="AI65" i="13"/>
  <c r="AG64" i="13"/>
  <c r="AI64" i="13" s="1"/>
  <c r="AH63" i="13"/>
  <c r="AG63" i="13"/>
  <c r="Z63" i="13"/>
  <c r="Y63" i="13"/>
  <c r="AG62" i="13"/>
  <c r="AI62" i="13"/>
  <c r="AG61" i="13"/>
  <c r="AI61" i="13" s="1"/>
  <c r="Z61" i="13"/>
  <c r="Y61" i="13"/>
  <c r="Y71" i="13" s="1"/>
  <c r="AG60" i="13"/>
  <c r="AI60" i="13" s="1"/>
  <c r="AI59" i="13"/>
  <c r="G59" i="13"/>
  <c r="F59" i="13"/>
  <c r="AH58" i="13"/>
  <c r="AG58" i="13"/>
  <c r="G58" i="13"/>
  <c r="L58" i="13" s="1"/>
  <c r="F58" i="13"/>
  <c r="AH57" i="13"/>
  <c r="AG57" i="13"/>
  <c r="AI57" i="13" s="1"/>
  <c r="G57" i="13"/>
  <c r="L57" i="13" s="1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 s="1"/>
  <c r="D46" i="13"/>
  <c r="D133" i="13"/>
  <c r="AH45" i="13"/>
  <c r="AI45" i="13" s="1"/>
  <c r="AG45" i="13"/>
  <c r="G45" i="13"/>
  <c r="L45" i="13"/>
  <c r="F45" i="13"/>
  <c r="K45" i="13" s="1"/>
  <c r="AH43" i="13"/>
  <c r="AG43" i="13"/>
  <c r="G43" i="13"/>
  <c r="L43" i="13" s="1"/>
  <c r="F43" i="13"/>
  <c r="AH41" i="13"/>
  <c r="AG41" i="13"/>
  <c r="AI41" i="13" s="1"/>
  <c r="R41" i="13"/>
  <c r="G41" i="13"/>
  <c r="F41" i="13"/>
  <c r="AH39" i="13"/>
  <c r="AG39" i="13"/>
  <c r="AI39" i="13" s="1"/>
  <c r="G39" i="13"/>
  <c r="L39" i="13"/>
  <c r="F39" i="13"/>
  <c r="AH37" i="13"/>
  <c r="AG37" i="13"/>
  <c r="AH35" i="13"/>
  <c r="AG35" i="13"/>
  <c r="AH33" i="13"/>
  <c r="AI33" i="13" s="1"/>
  <c r="AG33" i="13"/>
  <c r="G33" i="13"/>
  <c r="L33" i="13"/>
  <c r="F33" i="13"/>
  <c r="AH31" i="13"/>
  <c r="AG31" i="13"/>
  <c r="G31" i="13"/>
  <c r="K31" i="13" s="1"/>
  <c r="F31" i="13"/>
  <c r="AH29" i="13"/>
  <c r="AG29" i="13"/>
  <c r="AI29" i="13" s="1"/>
  <c r="S29" i="13"/>
  <c r="G29" i="13"/>
  <c r="F29" i="13"/>
  <c r="AH27" i="13"/>
  <c r="AG27" i="13"/>
  <c r="S27" i="13"/>
  <c r="G27" i="13"/>
  <c r="L27" i="13"/>
  <c r="F27" i="13"/>
  <c r="AH25" i="13"/>
  <c r="AG25" i="13"/>
  <c r="Z25" i="13"/>
  <c r="Z145" i="13" s="1"/>
  <c r="Y25" i="13"/>
  <c r="Y145" i="13" s="1"/>
  <c r="T25" i="13"/>
  <c r="S25" i="13"/>
  <c r="G25" i="13"/>
  <c r="L25" i="13" s="1"/>
  <c r="F25" i="13"/>
  <c r="AH23" i="13"/>
  <c r="AG23" i="13"/>
  <c r="AB23" i="13"/>
  <c r="AA23" i="13"/>
  <c r="Z23" i="13"/>
  <c r="Y23" i="13"/>
  <c r="Y144" i="13" s="1"/>
  <c r="S23" i="13"/>
  <c r="G23" i="13"/>
  <c r="L23" i="13"/>
  <c r="F23" i="13"/>
  <c r="N23" i="13" s="1"/>
  <c r="AI21" i="13"/>
  <c r="S21" i="13"/>
  <c r="AI19" i="13"/>
  <c r="AB19" i="13"/>
  <c r="AA19" i="13"/>
  <c r="Z19" i="13"/>
  <c r="Y19" i="13"/>
  <c r="Y142" i="13" s="1"/>
  <c r="AA142" i="13" s="1"/>
  <c r="S19" i="13"/>
  <c r="G19" i="13"/>
  <c r="L19" i="13" s="1"/>
  <c r="F19" i="13"/>
  <c r="AH17" i="13"/>
  <c r="AG17" i="13"/>
  <c r="AI17" i="13" s="1"/>
  <c r="AE17" i="13"/>
  <c r="AB17" i="13"/>
  <c r="AB27" i="13"/>
  <c r="AA17" i="13"/>
  <c r="AA27" i="13" s="1"/>
  <c r="Z17" i="13"/>
  <c r="Z141" i="13" s="1"/>
  <c r="Z146" i="13" s="1"/>
  <c r="Y17" i="13"/>
  <c r="Y141" i="13" s="1"/>
  <c r="S17" i="13"/>
  <c r="AI15" i="13"/>
  <c r="S15" i="13"/>
  <c r="AH13" i="13"/>
  <c r="AG13" i="13"/>
  <c r="T13" i="13"/>
  <c r="S13" i="13"/>
  <c r="G13" i="13"/>
  <c r="N13" i="13" s="1"/>
  <c r="F13" i="13"/>
  <c r="K13" i="13" s="1"/>
  <c r="AH11" i="13"/>
  <c r="AG11" i="13"/>
  <c r="AI11" i="13" s="1"/>
  <c r="G11" i="13"/>
  <c r="L11" i="13" s="1"/>
  <c r="F11" i="13"/>
  <c r="AG10" i="13"/>
  <c r="AI10" i="13"/>
  <c r="N11" i="13"/>
  <c r="T31" i="13"/>
  <c r="AI23" i="13"/>
  <c r="AI25" i="13"/>
  <c r="K27" i="13"/>
  <c r="N29" i="13"/>
  <c r="N31" i="13"/>
  <c r="AI31" i="13"/>
  <c r="N33" i="13"/>
  <c r="AI35" i="13"/>
  <c r="AI37" i="13"/>
  <c r="N39" i="13"/>
  <c r="K41" i="13"/>
  <c r="AI56" i="13"/>
  <c r="K57" i="13"/>
  <c r="K58" i="13"/>
  <c r="AI58" i="13"/>
  <c r="K59" i="13"/>
  <c r="AI63" i="13"/>
  <c r="N77" i="13"/>
  <c r="N79" i="13"/>
  <c r="N83" i="13"/>
  <c r="AI83" i="13"/>
  <c r="AI97" i="13"/>
  <c r="AI98" i="13"/>
  <c r="N99" i="13"/>
  <c r="AI99" i="13"/>
  <c r="N100" i="13"/>
  <c r="AI100" i="13"/>
  <c r="N101" i="13"/>
  <c r="AI101" i="13"/>
  <c r="N102" i="13"/>
  <c r="AI102" i="13"/>
  <c r="N103" i="13"/>
  <c r="AI103" i="13"/>
  <c r="N104" i="13"/>
  <c r="AI104" i="13"/>
  <c r="N105" i="13"/>
  <c r="AI105" i="13"/>
  <c r="K106" i="13"/>
  <c r="AI106" i="13"/>
  <c r="K107" i="13"/>
  <c r="AI107" i="13"/>
  <c r="AI108" i="13"/>
  <c r="K109" i="13"/>
  <c r="AI109" i="13"/>
  <c r="N121" i="13"/>
  <c r="N126" i="13"/>
  <c r="N127" i="13"/>
  <c r="N128" i="13"/>
  <c r="N129" i="13"/>
  <c r="N130" i="13"/>
  <c r="N131" i="13"/>
  <c r="K11" i="13"/>
  <c r="S31" i="13"/>
  <c r="AI13" i="13"/>
  <c r="K19" i="13"/>
  <c r="Z142" i="13"/>
  <c r="Z144" i="13"/>
  <c r="Z150" i="13"/>
  <c r="AI27" i="13"/>
  <c r="K29" i="13"/>
  <c r="N41" i="13"/>
  <c r="N43" i="13"/>
  <c r="AI43" i="13"/>
  <c r="N45" i="13"/>
  <c r="N59" i="13"/>
  <c r="Z71" i="13"/>
  <c r="N67" i="13"/>
  <c r="N71" i="13"/>
  <c r="K73" i="13"/>
  <c r="N73" i="13"/>
  <c r="AI77" i="13"/>
  <c r="AI79" i="13"/>
  <c r="K81" i="13"/>
  <c r="AI81" i="13"/>
  <c r="AI85" i="13"/>
  <c r="N107" i="13"/>
  <c r="N109" i="13"/>
  <c r="K121" i="13"/>
  <c r="AI121" i="13"/>
  <c r="N124" i="13"/>
  <c r="AI124" i="13"/>
  <c r="AI125" i="13"/>
  <c r="K126" i="13"/>
  <c r="AI126" i="13"/>
  <c r="K127" i="13"/>
  <c r="AI127" i="13"/>
  <c r="K128" i="13"/>
  <c r="AI128" i="13"/>
  <c r="K129" i="13"/>
  <c r="AI129" i="13"/>
  <c r="K130" i="13"/>
  <c r="AI130" i="13"/>
  <c r="K131" i="13"/>
  <c r="AI131" i="13"/>
  <c r="E139" i="13"/>
  <c r="O146" i="13"/>
  <c r="E143" i="13"/>
  <c r="AA143" i="13"/>
  <c r="AG133" i="13"/>
  <c r="AH133" i="13"/>
  <c r="N25" i="13"/>
  <c r="N27" i="13"/>
  <c r="N58" i="13"/>
  <c r="AI73" i="13"/>
  <c r="K77" i="13"/>
  <c r="K79" i="13"/>
  <c r="L79" i="13"/>
  <c r="K23" i="13"/>
  <c r="K33" i="13"/>
  <c r="K39" i="13"/>
  <c r="K43" i="13"/>
  <c r="K67" i="13"/>
  <c r="L81" i="13"/>
  <c r="K83" i="13"/>
  <c r="K98" i="13"/>
  <c r="K99" i="13"/>
  <c r="K100" i="13"/>
  <c r="K101" i="13"/>
  <c r="K102" i="13"/>
  <c r="K103" i="13"/>
  <c r="K104" i="13"/>
  <c r="K105" i="13"/>
  <c r="L107" i="13"/>
  <c r="L121" i="13"/>
  <c r="K124" i="13"/>
  <c r="L126" i="13"/>
  <c r="L127" i="13"/>
  <c r="L128" i="13"/>
  <c r="L129" i="13"/>
  <c r="L130" i="13"/>
  <c r="L131" i="13"/>
  <c r="K125" i="13"/>
  <c r="G73" i="7"/>
  <c r="H73" i="7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/>
  <c r="I134" i="7"/>
  <c r="G133" i="7"/>
  <c r="G134" i="7"/>
  <c r="H134" i="7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 s="1"/>
  <c r="AG123" i="4"/>
  <c r="AI123" i="4"/>
  <c r="AG124" i="4"/>
  <c r="AG125" i="4"/>
  <c r="AG126" i="4"/>
  <c r="AG127" i="4"/>
  <c r="AG128" i="4"/>
  <c r="AG129" i="4"/>
  <c r="AG130" i="4"/>
  <c r="AG131" i="4"/>
  <c r="AG121" i="4"/>
  <c r="AH131" i="4"/>
  <c r="AH130" i="4"/>
  <c r="AH129" i="4"/>
  <c r="AH128" i="4"/>
  <c r="AH127" i="4"/>
  <c r="AH126" i="4"/>
  <c r="AH125" i="4"/>
  <c r="AH124" i="4"/>
  <c r="AH109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I109" i="4" s="1"/>
  <c r="AG97" i="4"/>
  <c r="AH121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G59" i="4"/>
  <c r="AG62" i="4"/>
  <c r="AI62" i="4"/>
  <c r="AG63" i="4"/>
  <c r="AI63" i="4" s="1"/>
  <c r="AG64" i="4"/>
  <c r="AI64" i="4"/>
  <c r="AG65" i="4"/>
  <c r="AG66" i="4"/>
  <c r="AI66" i="4" s="1"/>
  <c r="AG67" i="4"/>
  <c r="AG68" i="4"/>
  <c r="AI68" i="4" s="1"/>
  <c r="AG69" i="4"/>
  <c r="AG70" i="4"/>
  <c r="AI70" i="4"/>
  <c r="AG71" i="4"/>
  <c r="AG72" i="4"/>
  <c r="AI72" i="4"/>
  <c r="AG73" i="4"/>
  <c r="AG74" i="4"/>
  <c r="AI74" i="4" s="1"/>
  <c r="AG75" i="4"/>
  <c r="AG76" i="4"/>
  <c r="AI76" i="4" s="1"/>
  <c r="AG77" i="4"/>
  <c r="AG78" i="4"/>
  <c r="AI78" i="4"/>
  <c r="AG79" i="4"/>
  <c r="AG80" i="4"/>
  <c r="AI80" i="4"/>
  <c r="AG81" i="4"/>
  <c r="AG83" i="4"/>
  <c r="AG85" i="4"/>
  <c r="AG57" i="4"/>
  <c r="AG41" i="4"/>
  <c r="AG43" i="4"/>
  <c r="AG45" i="4"/>
  <c r="AG35" i="4"/>
  <c r="AG25" i="4"/>
  <c r="AG27" i="4"/>
  <c r="AG29" i="4"/>
  <c r="AG31" i="4"/>
  <c r="AG33" i="4"/>
  <c r="AG37" i="4"/>
  <c r="AG39" i="4"/>
  <c r="AG23" i="4"/>
  <c r="AG11" i="4"/>
  <c r="AG10" i="4"/>
  <c r="AI10" i="4" s="1"/>
  <c r="AH85" i="4"/>
  <c r="AH83" i="4"/>
  <c r="AH81" i="4"/>
  <c r="AH79" i="4"/>
  <c r="AH77" i="4"/>
  <c r="AH75" i="4"/>
  <c r="AH73" i="4"/>
  <c r="AH71" i="4"/>
  <c r="AH69" i="4"/>
  <c r="AH67" i="4"/>
  <c r="AH65" i="4"/>
  <c r="AH59" i="4"/>
  <c r="AH57" i="4"/>
  <c r="AH45" i="4"/>
  <c r="AH43" i="4"/>
  <c r="AH41" i="4"/>
  <c r="AH39" i="4"/>
  <c r="AH37" i="4"/>
  <c r="AH35" i="4"/>
  <c r="AH33" i="4"/>
  <c r="AH31" i="4"/>
  <c r="AH29" i="4"/>
  <c r="AH27" i="4"/>
  <c r="AH25" i="4"/>
  <c r="AH23" i="4"/>
  <c r="AG17" i="4"/>
  <c r="AH17" i="4"/>
  <c r="AG13" i="4"/>
  <c r="AH13" i="4"/>
  <c r="AH11" i="4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D164" i="12" s="1"/>
  <c r="D163" i="12"/>
  <c r="D161" i="12" s="1"/>
  <c r="D162" i="12"/>
  <c r="N161" i="12"/>
  <c r="N160" i="12"/>
  <c r="N159" i="12"/>
  <c r="D159" i="12"/>
  <c r="E159" i="12"/>
  <c r="N158" i="12"/>
  <c r="D158" i="12"/>
  <c r="E158" i="12" s="1"/>
  <c r="N157" i="12"/>
  <c r="N162" i="12" s="1"/>
  <c r="L154" i="12"/>
  <c r="I154" i="12"/>
  <c r="H154" i="12"/>
  <c r="G154" i="12"/>
  <c r="D154" i="12"/>
  <c r="D155" i="12" s="1"/>
  <c r="F153" i="12"/>
  <c r="K153" i="12"/>
  <c r="E153" i="12"/>
  <c r="F152" i="12"/>
  <c r="K152" i="12" s="1"/>
  <c r="E152" i="12"/>
  <c r="J151" i="12"/>
  <c r="E151" i="12"/>
  <c r="F150" i="12"/>
  <c r="K150" i="12" s="1"/>
  <c r="E150" i="12"/>
  <c r="J150" i="12" s="1"/>
  <c r="F149" i="12"/>
  <c r="K149" i="12" s="1"/>
  <c r="E149" i="12"/>
  <c r="F148" i="12"/>
  <c r="K148" i="12" s="1"/>
  <c r="E148" i="12"/>
  <c r="F147" i="12"/>
  <c r="E147" i="12"/>
  <c r="M147" i="12" s="1"/>
  <c r="F146" i="12"/>
  <c r="J146" i="12" s="1"/>
  <c r="E146" i="12"/>
  <c r="E154" i="12" s="1"/>
  <c r="L136" i="12"/>
  <c r="I136" i="12"/>
  <c r="H136" i="12"/>
  <c r="G136" i="12"/>
  <c r="D136" i="12"/>
  <c r="D137" i="12" s="1"/>
  <c r="F135" i="12"/>
  <c r="K135" i="12" s="1"/>
  <c r="E135" i="12"/>
  <c r="F134" i="12"/>
  <c r="M134" i="12" s="1"/>
  <c r="E134" i="12"/>
  <c r="F133" i="12"/>
  <c r="K133" i="12"/>
  <c r="E133" i="12"/>
  <c r="J133" i="12" s="1"/>
  <c r="F132" i="12"/>
  <c r="E132" i="12"/>
  <c r="M132" i="12" s="1"/>
  <c r="F131" i="12"/>
  <c r="K131" i="12" s="1"/>
  <c r="E131" i="12"/>
  <c r="F130" i="12"/>
  <c r="M130" i="12" s="1"/>
  <c r="E130" i="12"/>
  <c r="J130" i="12" s="1"/>
  <c r="F129" i="12"/>
  <c r="E129" i="12"/>
  <c r="I119" i="12"/>
  <c r="H119" i="12"/>
  <c r="G119" i="12"/>
  <c r="D119" i="12"/>
  <c r="D120" i="12"/>
  <c r="F118" i="12"/>
  <c r="K118" i="12" s="1"/>
  <c r="E118" i="12"/>
  <c r="F117" i="12"/>
  <c r="K117" i="12"/>
  <c r="E117" i="12"/>
  <c r="M117" i="12" s="1"/>
  <c r="F116" i="12"/>
  <c r="K116" i="12" s="1"/>
  <c r="E116" i="12"/>
  <c r="E115" i="12"/>
  <c r="J115" i="12" s="1"/>
  <c r="F114" i="12"/>
  <c r="K114" i="12"/>
  <c r="E114" i="12"/>
  <c r="J114" i="12" s="1"/>
  <c r="F113" i="12"/>
  <c r="K113" i="12" s="1"/>
  <c r="E113" i="12"/>
  <c r="J113" i="12" s="1"/>
  <c r="F112" i="12"/>
  <c r="K112" i="12" s="1"/>
  <c r="E112" i="12"/>
  <c r="L100" i="12"/>
  <c r="I100" i="12"/>
  <c r="H100" i="12"/>
  <c r="G100" i="12"/>
  <c r="D100" i="12"/>
  <c r="D101" i="12"/>
  <c r="F99" i="12"/>
  <c r="K99" i="12" s="1"/>
  <c r="E99" i="12"/>
  <c r="F98" i="12"/>
  <c r="K98" i="12"/>
  <c r="E98" i="12"/>
  <c r="F97" i="12"/>
  <c r="E97" i="12"/>
  <c r="F96" i="12"/>
  <c r="K96" i="12" s="1"/>
  <c r="E96" i="12"/>
  <c r="J96" i="12" s="1"/>
  <c r="F95" i="12"/>
  <c r="M95" i="12" s="1"/>
  <c r="E95" i="12"/>
  <c r="J95" i="12" s="1"/>
  <c r="F94" i="12"/>
  <c r="K94" i="12" s="1"/>
  <c r="E94" i="12"/>
  <c r="J94" i="12" s="1"/>
  <c r="F93" i="12"/>
  <c r="K93" i="12" s="1"/>
  <c r="K100" i="12" s="1"/>
  <c r="E93" i="12"/>
  <c r="I78" i="12"/>
  <c r="H78" i="12"/>
  <c r="G78" i="12"/>
  <c r="D78" i="12"/>
  <c r="D79" i="12" s="1"/>
  <c r="F77" i="12"/>
  <c r="M77" i="12" s="1"/>
  <c r="E77" i="12"/>
  <c r="J77" i="12" s="1"/>
  <c r="F76" i="12"/>
  <c r="K76" i="12" s="1"/>
  <c r="E76" i="12"/>
  <c r="J76" i="12" s="1"/>
  <c r="F75" i="12"/>
  <c r="K75" i="12" s="1"/>
  <c r="E75" i="12"/>
  <c r="F74" i="12"/>
  <c r="K74" i="12" s="1"/>
  <c r="E74" i="12"/>
  <c r="F73" i="12"/>
  <c r="E73" i="12"/>
  <c r="M73" i="12" s="1"/>
  <c r="F72" i="12"/>
  <c r="K72" i="12" s="1"/>
  <c r="K78" i="12" s="1"/>
  <c r="E72" i="12"/>
  <c r="J72" i="12"/>
  <c r="F71" i="12"/>
  <c r="M71" i="12" s="1"/>
  <c r="E71" i="12"/>
  <c r="J71" i="12" s="1"/>
  <c r="J78" i="12" s="1"/>
  <c r="F70" i="12"/>
  <c r="K70" i="12"/>
  <c r="E70" i="12"/>
  <c r="M70" i="12" s="1"/>
  <c r="L59" i="12"/>
  <c r="I59" i="12"/>
  <c r="H59" i="12"/>
  <c r="G59" i="12"/>
  <c r="D59" i="12"/>
  <c r="D60" i="12" s="1"/>
  <c r="F58" i="12"/>
  <c r="K58" i="12" s="1"/>
  <c r="E58" i="12"/>
  <c r="F57" i="12"/>
  <c r="K57" i="12"/>
  <c r="E57" i="12"/>
  <c r="M57" i="12" s="1"/>
  <c r="F56" i="12"/>
  <c r="K56" i="12" s="1"/>
  <c r="E56" i="12"/>
  <c r="F55" i="12"/>
  <c r="J55" i="12" s="1"/>
  <c r="E55" i="12"/>
  <c r="F54" i="12"/>
  <c r="K54" i="12"/>
  <c r="E54" i="12"/>
  <c r="M54" i="12" s="1"/>
  <c r="F53" i="12"/>
  <c r="K53" i="12" s="1"/>
  <c r="E53" i="12"/>
  <c r="F52" i="12"/>
  <c r="M52" i="12" s="1"/>
  <c r="E52" i="12"/>
  <c r="F51" i="12"/>
  <c r="F59" i="12" s="1"/>
  <c r="E51" i="12"/>
  <c r="E59" i="12" s="1"/>
  <c r="I37" i="12"/>
  <c r="H37" i="12"/>
  <c r="G37" i="12"/>
  <c r="D37" i="12"/>
  <c r="D38" i="12" s="1"/>
  <c r="F36" i="12"/>
  <c r="K36" i="12"/>
  <c r="E36" i="12"/>
  <c r="J36" i="12" s="1"/>
  <c r="F35" i="12"/>
  <c r="K35" i="12" s="1"/>
  <c r="E35" i="12"/>
  <c r="M35" i="12" s="1"/>
  <c r="F34" i="12"/>
  <c r="M34" i="12" s="1"/>
  <c r="E34" i="12"/>
  <c r="F33" i="12"/>
  <c r="K33" i="12"/>
  <c r="E33" i="12"/>
  <c r="M33" i="12" s="1"/>
  <c r="F32" i="12"/>
  <c r="K32" i="12" s="1"/>
  <c r="E32" i="12"/>
  <c r="J32" i="12" s="1"/>
  <c r="F31" i="12"/>
  <c r="K31" i="12" s="1"/>
  <c r="E31" i="12"/>
  <c r="F30" i="12"/>
  <c r="M30" i="12" s="1"/>
  <c r="E30" i="12"/>
  <c r="F29" i="12"/>
  <c r="K29" i="12" s="1"/>
  <c r="E29" i="12"/>
  <c r="J29" i="12" s="1"/>
  <c r="I18" i="12"/>
  <c r="H18" i="12"/>
  <c r="G18" i="12"/>
  <c r="D18" i="12"/>
  <c r="D19" i="12" s="1"/>
  <c r="F17" i="12"/>
  <c r="K17" i="12" s="1"/>
  <c r="E17" i="12"/>
  <c r="M17" i="12" s="1"/>
  <c r="F16" i="12"/>
  <c r="E16" i="12"/>
  <c r="F15" i="12"/>
  <c r="K15" i="12"/>
  <c r="E15" i="12"/>
  <c r="J15" i="12" s="1"/>
  <c r="F14" i="12"/>
  <c r="K14" i="12" s="1"/>
  <c r="E14" i="12"/>
  <c r="J14" i="12" s="1"/>
  <c r="F13" i="12"/>
  <c r="K13" i="12" s="1"/>
  <c r="E13" i="12"/>
  <c r="F12" i="12"/>
  <c r="K12" i="12" s="1"/>
  <c r="K18" i="12" s="1"/>
  <c r="E12" i="12"/>
  <c r="F11" i="12"/>
  <c r="F18" i="12"/>
  <c r="E11" i="12"/>
  <c r="J11" i="12" s="1"/>
  <c r="M11" i="12"/>
  <c r="M15" i="12"/>
  <c r="J16" i="12"/>
  <c r="J30" i="12"/>
  <c r="M31" i="12"/>
  <c r="J34" i="12"/>
  <c r="J53" i="12"/>
  <c r="J54" i="12"/>
  <c r="J57" i="12"/>
  <c r="M93" i="12"/>
  <c r="M97" i="12"/>
  <c r="J116" i="12"/>
  <c r="J117" i="12"/>
  <c r="J148" i="12"/>
  <c r="J153" i="12"/>
  <c r="AI56" i="4"/>
  <c r="O145" i="13"/>
  <c r="AH133" i="4"/>
  <c r="AI11" i="4"/>
  <c r="AI33" i="4"/>
  <c r="AI29" i="4"/>
  <c r="AI25" i="4"/>
  <c r="AI45" i="4"/>
  <c r="AI41" i="4"/>
  <c r="AI79" i="4"/>
  <c r="AI75" i="4"/>
  <c r="AI71" i="4"/>
  <c r="AI67" i="4"/>
  <c r="AI59" i="4"/>
  <c r="AI97" i="4"/>
  <c r="AI121" i="4"/>
  <c r="M134" i="7"/>
  <c r="M72" i="12"/>
  <c r="M75" i="12"/>
  <c r="M96" i="12"/>
  <c r="M99" i="12"/>
  <c r="M118" i="12"/>
  <c r="M133" i="12"/>
  <c r="K147" i="12"/>
  <c r="M153" i="12"/>
  <c r="AI39" i="4"/>
  <c r="AI85" i="4"/>
  <c r="AI81" i="4"/>
  <c r="AI77" i="4"/>
  <c r="AI73" i="4"/>
  <c r="AI69" i="4"/>
  <c r="AI65" i="4"/>
  <c r="AI108" i="4"/>
  <c r="K71" i="12"/>
  <c r="M76" i="12"/>
  <c r="K95" i="12"/>
  <c r="E136" i="12"/>
  <c r="M129" i="12"/>
  <c r="K132" i="12"/>
  <c r="M148" i="12"/>
  <c r="M152" i="12"/>
  <c r="E165" i="12"/>
  <c r="E164" i="12" s="1"/>
  <c r="F164" i="12" s="1"/>
  <c r="AI106" i="4"/>
  <c r="AI104" i="4"/>
  <c r="AI102" i="4"/>
  <c r="AI100" i="4"/>
  <c r="AI98" i="4"/>
  <c r="AI130" i="4"/>
  <c r="AI128" i="4"/>
  <c r="AI126" i="4"/>
  <c r="AI124" i="4"/>
  <c r="M16" i="12"/>
  <c r="M51" i="12"/>
  <c r="M55" i="12"/>
  <c r="J74" i="12"/>
  <c r="J75" i="12"/>
  <c r="M98" i="12"/>
  <c r="J99" i="12"/>
  <c r="J118" i="12"/>
  <c r="F136" i="12"/>
  <c r="M131" i="12"/>
  <c r="J135" i="12"/>
  <c r="J147" i="12"/>
  <c r="AI13" i="4"/>
  <c r="AI17" i="4"/>
  <c r="AI23" i="4"/>
  <c r="AI37" i="4"/>
  <c r="AI31" i="4"/>
  <c r="AI35" i="4"/>
  <c r="AI43" i="4"/>
  <c r="AI57" i="4"/>
  <c r="AI83" i="4"/>
  <c r="AI107" i="4"/>
  <c r="AI105" i="4"/>
  <c r="AI103" i="4"/>
  <c r="AI101" i="4"/>
  <c r="AI99" i="4"/>
  <c r="AI131" i="4"/>
  <c r="AI129" i="4"/>
  <c r="AI127" i="4"/>
  <c r="AI125" i="4"/>
  <c r="H133" i="7"/>
  <c r="M133" i="7" s="1"/>
  <c r="AG133" i="4"/>
  <c r="AI27" i="4"/>
  <c r="K16" i="12"/>
  <c r="J17" i="12"/>
  <c r="K34" i="12"/>
  <c r="K51" i="12"/>
  <c r="K55" i="12"/>
  <c r="J56" i="12"/>
  <c r="J98" i="12"/>
  <c r="F119" i="12"/>
  <c r="M112" i="12"/>
  <c r="E119" i="12"/>
  <c r="J131" i="12"/>
  <c r="E162" i="12"/>
  <c r="K11" i="12"/>
  <c r="M12" i="12"/>
  <c r="M32" i="12"/>
  <c r="M36" i="12"/>
  <c r="J51" i="12"/>
  <c r="M53" i="12"/>
  <c r="J73" i="12"/>
  <c r="K73" i="12"/>
  <c r="K77" i="12"/>
  <c r="F78" i="12"/>
  <c r="J97" i="12"/>
  <c r="K97" i="12"/>
  <c r="J112" i="12"/>
  <c r="M116" i="12"/>
  <c r="J129" i="12"/>
  <c r="K130" i="12"/>
  <c r="J134" i="12"/>
  <c r="K134" i="12"/>
  <c r="F154" i="12"/>
  <c r="M146" i="12"/>
  <c r="J149" i="12"/>
  <c r="M150" i="12"/>
  <c r="D157" i="12"/>
  <c r="K30" i="12"/>
  <c r="J35" i="12"/>
  <c r="J58" i="12"/>
  <c r="J70" i="12"/>
  <c r="J93" i="12"/>
  <c r="J100" i="12" s="1"/>
  <c r="K129" i="12"/>
  <c r="K136" i="12" s="1"/>
  <c r="K146" i="12"/>
  <c r="K154" i="12" s="1"/>
  <c r="E111" i="4"/>
  <c r="E46" i="4"/>
  <c r="G25" i="4"/>
  <c r="L25" i="4" s="1"/>
  <c r="N60" i="14" s="1"/>
  <c r="F25" i="4"/>
  <c r="E86" i="4"/>
  <c r="AD43" i="7"/>
  <c r="AD46" i="7"/>
  <c r="AD39" i="7"/>
  <c r="AD40" i="7"/>
  <c r="AD42" i="7"/>
  <c r="AD32" i="7"/>
  <c r="N33" i="7"/>
  <c r="AD33" i="7" s="1"/>
  <c r="AD34" i="7"/>
  <c r="AD35" i="7"/>
  <c r="AD36" i="7"/>
  <c r="AD37" i="7"/>
  <c r="AD38" i="7"/>
  <c r="AD16" i="7"/>
  <c r="AD17" i="7"/>
  <c r="N18" i="7"/>
  <c r="AD18" i="7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G29" i="7"/>
  <c r="H29" i="7"/>
  <c r="G59" i="4"/>
  <c r="F59" i="4"/>
  <c r="K59" i="4" s="1"/>
  <c r="L59" i="4"/>
  <c r="O30" i="14" s="1"/>
  <c r="L18" i="7"/>
  <c r="J18" i="7"/>
  <c r="G18" i="7"/>
  <c r="H18" i="7" s="1"/>
  <c r="G17" i="7"/>
  <c r="G29" i="4"/>
  <c r="F29" i="4"/>
  <c r="L27" i="7"/>
  <c r="J27" i="7"/>
  <c r="G27" i="7"/>
  <c r="H27" i="7"/>
  <c r="G26" i="7"/>
  <c r="G23" i="4"/>
  <c r="F23" i="4"/>
  <c r="G81" i="4"/>
  <c r="L81" i="4" s="1"/>
  <c r="G73" i="4"/>
  <c r="L73" i="4"/>
  <c r="O59" i="14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P98" i="10" s="1"/>
  <c r="AL97" i="10"/>
  <c r="AK97" i="10"/>
  <c r="AP97" i="10" s="1"/>
  <c r="AL96" i="10"/>
  <c r="AK96" i="10"/>
  <c r="AL95" i="10"/>
  <c r="AK95" i="10"/>
  <c r="AP95" i="10" s="1"/>
  <c r="AL94" i="10"/>
  <c r="AK94" i="10"/>
  <c r="AP94" i="10" s="1"/>
  <c r="AQ93" i="10"/>
  <c r="AK93" i="10"/>
  <c r="AL92" i="10"/>
  <c r="AQ92" i="10" s="1"/>
  <c r="AK92" i="10"/>
  <c r="AQ91" i="10"/>
  <c r="AL90" i="10"/>
  <c r="AS90" i="10" s="1"/>
  <c r="AK90" i="10"/>
  <c r="AL89" i="10"/>
  <c r="AK89" i="10"/>
  <c r="AJ79" i="10"/>
  <c r="AI79" i="10"/>
  <c r="AL75" i="10"/>
  <c r="AK75" i="10"/>
  <c r="AL74" i="10"/>
  <c r="AQ74" i="10" s="1"/>
  <c r="AK74" i="10"/>
  <c r="AL73" i="10"/>
  <c r="AK73" i="10"/>
  <c r="AL71" i="10"/>
  <c r="AK71" i="10"/>
  <c r="AL70" i="10"/>
  <c r="AP70" i="10" s="1"/>
  <c r="AK70" i="10"/>
  <c r="AL69" i="10"/>
  <c r="AK69" i="10"/>
  <c r="AL68" i="10"/>
  <c r="AP68" i="10" s="1"/>
  <c r="AK68" i="10"/>
  <c r="AL67" i="10"/>
  <c r="AK67" i="10"/>
  <c r="AL66" i="10"/>
  <c r="AK66" i="10"/>
  <c r="AP66" i="10" s="1"/>
  <c r="AJ54" i="10"/>
  <c r="AI54" i="10"/>
  <c r="AL52" i="10"/>
  <c r="AK52" i="10"/>
  <c r="AL51" i="10"/>
  <c r="AK51" i="10"/>
  <c r="AP51" i="10" s="1"/>
  <c r="AL50" i="10"/>
  <c r="AQ50" i="10" s="1"/>
  <c r="AK50" i="10"/>
  <c r="AP50" i="10"/>
  <c r="AL49" i="10"/>
  <c r="AQ49" i="10" s="1"/>
  <c r="AK49" i="10"/>
  <c r="AP49" i="10"/>
  <c r="AL47" i="10"/>
  <c r="AK47" i="10"/>
  <c r="AL46" i="10"/>
  <c r="AK46" i="10"/>
  <c r="AL45" i="10"/>
  <c r="AK45" i="10"/>
  <c r="AL44" i="10"/>
  <c r="AK44" i="10"/>
  <c r="AL40" i="10"/>
  <c r="AK40" i="10"/>
  <c r="AL39" i="10"/>
  <c r="AK39" i="10"/>
  <c r="AJ28" i="10"/>
  <c r="AI28" i="10"/>
  <c r="AL27" i="10"/>
  <c r="AQ27" i="10"/>
  <c r="AK27" i="10"/>
  <c r="AL26" i="10"/>
  <c r="AK26" i="10"/>
  <c r="AL25" i="10"/>
  <c r="AK25" i="10"/>
  <c r="AL24" i="10"/>
  <c r="AK24" i="10"/>
  <c r="AL21" i="10"/>
  <c r="AQ21" i="10" s="1"/>
  <c r="AK21" i="10"/>
  <c r="AL20" i="10"/>
  <c r="AS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E115" i="10"/>
  <c r="F115" i="10" s="1"/>
  <c r="M114" i="10"/>
  <c r="M113" i="10"/>
  <c r="E113" i="10"/>
  <c r="F113" i="10" s="1"/>
  <c r="M112" i="10"/>
  <c r="E112" i="10"/>
  <c r="F112" i="10" s="1"/>
  <c r="F111" i="10" s="1"/>
  <c r="G111" i="10" s="1"/>
  <c r="Z111" i="10"/>
  <c r="Y111" i="10"/>
  <c r="M111" i="10"/>
  <c r="M110" i="10"/>
  <c r="M109" i="10"/>
  <c r="E109" i="10"/>
  <c r="F109" i="10" s="1"/>
  <c r="M108" i="10"/>
  <c r="E108" i="10"/>
  <c r="F108" i="10"/>
  <c r="M107" i="10"/>
  <c r="E100" i="10"/>
  <c r="D100" i="10"/>
  <c r="G99" i="10"/>
  <c r="L99" i="10" s="1"/>
  <c r="F99" i="10"/>
  <c r="K99" i="10"/>
  <c r="Z98" i="10"/>
  <c r="Y98" i="10"/>
  <c r="G98" i="10"/>
  <c r="L98" i="10"/>
  <c r="F98" i="10"/>
  <c r="Z97" i="10"/>
  <c r="Y97" i="10"/>
  <c r="G97" i="10"/>
  <c r="L97" i="10"/>
  <c r="F97" i="10"/>
  <c r="K97" i="10" s="1"/>
  <c r="G96" i="10"/>
  <c r="L96" i="10"/>
  <c r="F96" i="10"/>
  <c r="K96" i="10" s="1"/>
  <c r="Z95" i="10"/>
  <c r="Y95" i="10"/>
  <c r="G95" i="10"/>
  <c r="N95" i="10" s="1"/>
  <c r="F95" i="10"/>
  <c r="Z94" i="10"/>
  <c r="Z99" i="10" s="1"/>
  <c r="Y94" i="10"/>
  <c r="Y99" i="10"/>
  <c r="G94" i="10"/>
  <c r="K94" i="10" s="1"/>
  <c r="F94" i="10"/>
  <c r="L93" i="10"/>
  <c r="F93" i="10"/>
  <c r="G92" i="10"/>
  <c r="L92" i="10"/>
  <c r="F92" i="10"/>
  <c r="N92" i="10" s="1"/>
  <c r="L91" i="10"/>
  <c r="G90" i="10"/>
  <c r="F90" i="10"/>
  <c r="G89" i="10"/>
  <c r="L89" i="10" s="1"/>
  <c r="F89" i="10"/>
  <c r="E79" i="10"/>
  <c r="D79" i="10"/>
  <c r="G75" i="10"/>
  <c r="F75" i="10"/>
  <c r="G74" i="10"/>
  <c r="L74" i="10" s="1"/>
  <c r="F74" i="10"/>
  <c r="G73" i="10"/>
  <c r="L73" i="10"/>
  <c r="F73" i="10"/>
  <c r="Z72" i="10"/>
  <c r="Y72" i="10"/>
  <c r="G72" i="10"/>
  <c r="F72" i="10"/>
  <c r="Z71" i="10"/>
  <c r="Y71" i="10"/>
  <c r="G71" i="10"/>
  <c r="L71" i="10" s="1"/>
  <c r="F71" i="10"/>
  <c r="G70" i="10"/>
  <c r="F70" i="10"/>
  <c r="Z69" i="10"/>
  <c r="Y69" i="10"/>
  <c r="G69" i="10"/>
  <c r="L69" i="10" s="1"/>
  <c r="F69" i="10"/>
  <c r="Z68" i="10"/>
  <c r="Z73" i="10"/>
  <c r="Y68" i="10"/>
  <c r="Y73" i="10" s="1"/>
  <c r="G68" i="10"/>
  <c r="K68" i="10"/>
  <c r="F68" i="10"/>
  <c r="G67" i="10"/>
  <c r="L67" i="10" s="1"/>
  <c r="F67" i="10"/>
  <c r="G66" i="10"/>
  <c r="L66" i="10" s="1"/>
  <c r="F66" i="10"/>
  <c r="E54" i="10"/>
  <c r="D54" i="10"/>
  <c r="G52" i="10"/>
  <c r="L52" i="10" s="1"/>
  <c r="F52" i="10"/>
  <c r="G51" i="10"/>
  <c r="F51" i="10"/>
  <c r="G50" i="10"/>
  <c r="F50" i="10"/>
  <c r="G49" i="10"/>
  <c r="F49" i="10"/>
  <c r="G47" i="10"/>
  <c r="L47" i="10"/>
  <c r="F47" i="10"/>
  <c r="G46" i="10"/>
  <c r="F46" i="10"/>
  <c r="Z45" i="10"/>
  <c r="Y45" i="10"/>
  <c r="G45" i="10"/>
  <c r="F45" i="10"/>
  <c r="Z44" i="10"/>
  <c r="Y44" i="10"/>
  <c r="G44" i="10"/>
  <c r="F44" i="10"/>
  <c r="Z42" i="10"/>
  <c r="Y42" i="10"/>
  <c r="Z41" i="10"/>
  <c r="Y41" i="10"/>
  <c r="G40" i="10"/>
  <c r="F40" i="10"/>
  <c r="G39" i="10"/>
  <c r="F39" i="10"/>
  <c r="R33" i="10"/>
  <c r="E28" i="10"/>
  <c r="D28" i="10"/>
  <c r="G27" i="10"/>
  <c r="L27" i="10"/>
  <c r="F27" i="10"/>
  <c r="G26" i="10"/>
  <c r="F26" i="10"/>
  <c r="R25" i="10"/>
  <c r="G25" i="10"/>
  <c r="N25" i="10" s="1"/>
  <c r="F25" i="10"/>
  <c r="K25" i="10"/>
  <c r="G24" i="10"/>
  <c r="L24" i="10" s="1"/>
  <c r="F24" i="10"/>
  <c r="K24" i="10"/>
  <c r="G21" i="10"/>
  <c r="L21" i="10" s="1"/>
  <c r="F21" i="10"/>
  <c r="K21" i="10"/>
  <c r="G20" i="10"/>
  <c r="N20" i="10" s="1"/>
  <c r="F20" i="10"/>
  <c r="K20" i="10"/>
  <c r="S19" i="10"/>
  <c r="S18" i="10"/>
  <c r="G18" i="10"/>
  <c r="L18" i="10"/>
  <c r="F18" i="10"/>
  <c r="K18" i="10" s="1"/>
  <c r="Z17" i="10"/>
  <c r="Y17" i="10"/>
  <c r="T17" i="10"/>
  <c r="S17" i="10"/>
  <c r="G17" i="10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/>
  <c r="AA13" i="10"/>
  <c r="AA18" i="10" s="1"/>
  <c r="Z13" i="10"/>
  <c r="Z109" i="10"/>
  <c r="Y13" i="10"/>
  <c r="S13" i="10"/>
  <c r="S12" i="10"/>
  <c r="T11" i="10"/>
  <c r="T20" i="10" s="1"/>
  <c r="S11" i="10"/>
  <c r="G11" i="10"/>
  <c r="F11" i="10"/>
  <c r="G10" i="10"/>
  <c r="L10" i="10" s="1"/>
  <c r="F10" i="10"/>
  <c r="AP90" i="10"/>
  <c r="AP10" i="10"/>
  <c r="AQ17" i="10"/>
  <c r="AS21" i="10"/>
  <c r="AP25" i="10"/>
  <c r="AQ40" i="10"/>
  <c r="AQ47" i="10"/>
  <c r="AS49" i="10"/>
  <c r="AQ52" i="10"/>
  <c r="AQ67" i="10"/>
  <c r="AQ69" i="10"/>
  <c r="AQ71" i="10"/>
  <c r="AQ75" i="10"/>
  <c r="AQ90" i="10"/>
  <c r="AP96" i="10"/>
  <c r="L17" i="10"/>
  <c r="L20" i="10"/>
  <c r="N27" i="10"/>
  <c r="N73" i="10"/>
  <c r="N99" i="10"/>
  <c r="K51" i="10"/>
  <c r="K89" i="10"/>
  <c r="K98" i="10"/>
  <c r="E111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L169" i="8"/>
  <c r="J169" i="8"/>
  <c r="G169" i="8"/>
  <c r="H169" i="8" s="1"/>
  <c r="AD168" i="8"/>
  <c r="G168" i="8"/>
  <c r="AD167" i="8"/>
  <c r="AD166" i="8"/>
  <c r="L165" i="8"/>
  <c r="J165" i="8"/>
  <c r="G165" i="8"/>
  <c r="H165" i="8" s="1"/>
  <c r="AD164" i="8"/>
  <c r="G164" i="8"/>
  <c r="AD163" i="8"/>
  <c r="AD162" i="8"/>
  <c r="L161" i="8"/>
  <c r="J161" i="8"/>
  <c r="G161" i="8"/>
  <c r="H161" i="8" s="1"/>
  <c r="AD160" i="8"/>
  <c r="G160" i="8"/>
  <c r="AD159" i="8"/>
  <c r="AD158" i="8"/>
  <c r="L157" i="8"/>
  <c r="I157" i="8" s="1"/>
  <c r="G157" i="8"/>
  <c r="H157" i="8" s="1"/>
  <c r="M157" i="8" s="1"/>
  <c r="AD156" i="8"/>
  <c r="G156" i="8"/>
  <c r="AD155" i="8"/>
  <c r="AD154" i="8"/>
  <c r="L153" i="8"/>
  <c r="J153" i="8"/>
  <c r="G153" i="8"/>
  <c r="AD152" i="8"/>
  <c r="G152" i="8"/>
  <c r="H152" i="8" s="1"/>
  <c r="AD151" i="8"/>
  <c r="AD150" i="8"/>
  <c r="L149" i="8"/>
  <c r="J149" i="8"/>
  <c r="G149" i="8"/>
  <c r="H149" i="8" s="1"/>
  <c r="AD148" i="8"/>
  <c r="G148" i="8"/>
  <c r="AD147" i="8"/>
  <c r="AD146" i="8"/>
  <c r="L145" i="8"/>
  <c r="J145" i="8"/>
  <c r="G145" i="8"/>
  <c r="H145" i="8" s="1"/>
  <c r="AD144" i="8"/>
  <c r="G144" i="8"/>
  <c r="G143" i="8" s="1"/>
  <c r="H143" i="8" s="1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/>
  <c r="G128" i="8"/>
  <c r="G131" i="8" s="1"/>
  <c r="H131" i="8" s="1"/>
  <c r="M131" i="8" s="1"/>
  <c r="AD127" i="8"/>
  <c r="G127" i="8"/>
  <c r="AD126" i="8"/>
  <c r="I125" i="8"/>
  <c r="AD124" i="8"/>
  <c r="AD123" i="8"/>
  <c r="AD122" i="8"/>
  <c r="L122" i="8"/>
  <c r="I122" i="8" s="1"/>
  <c r="G122" i="8"/>
  <c r="G125" i="8" s="1"/>
  <c r="H125" i="8" s="1"/>
  <c r="AD121" i="8"/>
  <c r="G121" i="8"/>
  <c r="AD120" i="8"/>
  <c r="I119" i="8"/>
  <c r="AD118" i="8"/>
  <c r="AD117" i="8"/>
  <c r="AD116" i="8"/>
  <c r="J116" i="8"/>
  <c r="G116" i="8"/>
  <c r="G119" i="8" s="1"/>
  <c r="H119" i="8" s="1"/>
  <c r="AD115" i="8"/>
  <c r="G115" i="8"/>
  <c r="AD114" i="8"/>
  <c r="I114" i="8"/>
  <c r="AD113" i="8"/>
  <c r="AD112" i="8"/>
  <c r="G112" i="8"/>
  <c r="H112" i="8" s="1"/>
  <c r="AD111" i="8"/>
  <c r="AD110" i="8"/>
  <c r="G110" i="8"/>
  <c r="H110" i="8" s="1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/>
  <c r="G101" i="8"/>
  <c r="H101" i="8" s="1"/>
  <c r="M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 s="1"/>
  <c r="G94" i="8"/>
  <c r="H94" i="8"/>
  <c r="G93" i="8"/>
  <c r="H93" i="8" s="1"/>
  <c r="AC91" i="8"/>
  <c r="AB91" i="8"/>
  <c r="AA91" i="8"/>
  <c r="Z91" i="8"/>
  <c r="Y91" i="8"/>
  <c r="S90" i="8"/>
  <c r="R90" i="8"/>
  <c r="AD89" i="8"/>
  <c r="P88" i="8"/>
  <c r="AD88" i="8"/>
  <c r="L88" i="8"/>
  <c r="I88" i="8" s="1"/>
  <c r="G88" i="8"/>
  <c r="H88" i="8"/>
  <c r="AD87" i="8"/>
  <c r="I87" i="8"/>
  <c r="H87" i="8"/>
  <c r="M87" i="8"/>
  <c r="L86" i="8"/>
  <c r="J86" i="8"/>
  <c r="G86" i="8"/>
  <c r="H86" i="8"/>
  <c r="AD85" i="8"/>
  <c r="G85" i="8"/>
  <c r="AD84" i="8"/>
  <c r="AD83" i="8"/>
  <c r="K83" i="8"/>
  <c r="AD81" i="8"/>
  <c r="L81" i="8"/>
  <c r="J81" i="8"/>
  <c r="G81" i="8"/>
  <c r="H81" i="8" s="1"/>
  <c r="M81" i="8" s="1"/>
  <c r="AD80" i="8"/>
  <c r="G80" i="8"/>
  <c r="AD79" i="8"/>
  <c r="AD78" i="8"/>
  <c r="G78" i="8"/>
  <c r="H78" i="8"/>
  <c r="L77" i="8"/>
  <c r="J77" i="8"/>
  <c r="G77" i="8"/>
  <c r="H77" i="8"/>
  <c r="AD76" i="8"/>
  <c r="G76" i="8"/>
  <c r="H76" i="8" s="1"/>
  <c r="AD75" i="8"/>
  <c r="L74" i="8"/>
  <c r="J74" i="8"/>
  <c r="G74" i="8"/>
  <c r="H74" i="8"/>
  <c r="AD73" i="8"/>
  <c r="G73" i="8"/>
  <c r="H73" i="8" s="1"/>
  <c r="AD72" i="8"/>
  <c r="L71" i="8"/>
  <c r="J71" i="8"/>
  <c r="G71" i="8"/>
  <c r="AD70" i="8"/>
  <c r="G70" i="8"/>
  <c r="H70" i="8" s="1"/>
  <c r="AD69" i="8"/>
  <c r="AD68" i="8"/>
  <c r="L68" i="8"/>
  <c r="J68" i="8"/>
  <c r="G68" i="8"/>
  <c r="H68" i="8"/>
  <c r="AD67" i="8"/>
  <c r="G67" i="8"/>
  <c r="AD66" i="8"/>
  <c r="L65" i="8"/>
  <c r="J65" i="8"/>
  <c r="G65" i="8"/>
  <c r="H65" i="8" s="1"/>
  <c r="AD64" i="8"/>
  <c r="G64" i="8"/>
  <c r="H64" i="8" s="1"/>
  <c r="AD63" i="8"/>
  <c r="AD62" i="8"/>
  <c r="I62" i="8"/>
  <c r="H62" i="8"/>
  <c r="L61" i="8"/>
  <c r="J61" i="8"/>
  <c r="J59" i="8" s="1"/>
  <c r="G61" i="8"/>
  <c r="AD60" i="8"/>
  <c r="G60" i="8"/>
  <c r="H60" i="8" s="1"/>
  <c r="AD59" i="8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AD52" i="8"/>
  <c r="G52" i="8"/>
  <c r="AD51" i="8"/>
  <c r="B51" i="8"/>
  <c r="G89" i="8" s="1"/>
  <c r="AF89" i="8" s="1"/>
  <c r="AD50" i="8"/>
  <c r="G50" i="8"/>
  <c r="H50" i="8"/>
  <c r="AD49" i="8"/>
  <c r="L49" i="8"/>
  <c r="K49" i="8"/>
  <c r="J49" i="8"/>
  <c r="I49" i="8"/>
  <c r="M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/>
  <c r="L43" i="8"/>
  <c r="J43" i="8"/>
  <c r="G43" i="8"/>
  <c r="AD42" i="8"/>
  <c r="G42" i="8"/>
  <c r="H42" i="8" s="1"/>
  <c r="AD41" i="8"/>
  <c r="N40" i="8"/>
  <c r="AD40" i="8"/>
  <c r="L40" i="8"/>
  <c r="J40" i="8"/>
  <c r="G40" i="8"/>
  <c r="AD39" i="8"/>
  <c r="G39" i="8"/>
  <c r="H39" i="8" s="1"/>
  <c r="AD38" i="8"/>
  <c r="AD37" i="8"/>
  <c r="L37" i="8"/>
  <c r="J37" i="8"/>
  <c r="G37" i="8"/>
  <c r="H37" i="8" s="1"/>
  <c r="AD36" i="8"/>
  <c r="G36" i="8"/>
  <c r="AD35" i="8"/>
  <c r="AD34" i="8"/>
  <c r="G34" i="8"/>
  <c r="H34" i="8" s="1"/>
  <c r="AD33" i="8"/>
  <c r="L33" i="8"/>
  <c r="K33" i="8"/>
  <c r="J33" i="8"/>
  <c r="G33" i="8"/>
  <c r="H33" i="8"/>
  <c r="AD32" i="8"/>
  <c r="G32" i="8"/>
  <c r="H32" i="8"/>
  <c r="H31" i="8"/>
  <c r="AD31" i="8"/>
  <c r="AD30" i="8"/>
  <c r="G30" i="8"/>
  <c r="AD29" i="8"/>
  <c r="AD28" i="8"/>
  <c r="G28" i="8"/>
  <c r="H28" i="8"/>
  <c r="L27" i="8"/>
  <c r="J27" i="8"/>
  <c r="G27" i="8"/>
  <c r="H27" i="8"/>
  <c r="L26" i="8"/>
  <c r="K26" i="8"/>
  <c r="J26" i="8"/>
  <c r="G26" i="8"/>
  <c r="AD25" i="8"/>
  <c r="G25" i="8"/>
  <c r="AD24" i="8"/>
  <c r="AD23" i="8"/>
  <c r="M23" i="8"/>
  <c r="L22" i="8"/>
  <c r="I22" i="8" s="1"/>
  <c r="G22" i="8"/>
  <c r="N21" i="8"/>
  <c r="L21" i="8"/>
  <c r="G21" i="8"/>
  <c r="H21" i="8"/>
  <c r="AD20" i="8"/>
  <c r="G20" i="8"/>
  <c r="H20" i="8" s="1"/>
  <c r="AD19" i="8"/>
  <c r="L18" i="8"/>
  <c r="I18" i="8" s="1"/>
  <c r="G18" i="8"/>
  <c r="H18" i="8"/>
  <c r="AD17" i="8"/>
  <c r="G17" i="8"/>
  <c r="H17" i="8" s="1"/>
  <c r="AD16" i="8"/>
  <c r="L15" i="8"/>
  <c r="J15" i="8"/>
  <c r="G15" i="8"/>
  <c r="H15" i="8"/>
  <c r="AD14" i="8"/>
  <c r="G14" i="8"/>
  <c r="AD13" i="8"/>
  <c r="AD12" i="8"/>
  <c r="G12" i="8"/>
  <c r="AD11" i="8"/>
  <c r="B11" i="8"/>
  <c r="H128" i="8"/>
  <c r="G3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/>
  <c r="Z143" i="4"/>
  <c r="AA143" i="4" s="1"/>
  <c r="Y143" i="4"/>
  <c r="Z130" i="4"/>
  <c r="Z129" i="4"/>
  <c r="Z127" i="4"/>
  <c r="Y130" i="4"/>
  <c r="Y129" i="4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 s="1"/>
  <c r="Y23" i="4"/>
  <c r="Y19" i="4"/>
  <c r="AE17" i="4"/>
  <c r="AB17" i="4"/>
  <c r="AB23" i="4"/>
  <c r="AA23" i="4"/>
  <c r="AB19" i="4"/>
  <c r="AB27" i="4" s="1"/>
  <c r="AA19" i="4"/>
  <c r="AA17" i="4"/>
  <c r="E144" i="4"/>
  <c r="F144" i="4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/>
  <c r="H104" i="7" s="1"/>
  <c r="G102" i="7"/>
  <c r="G97" i="7"/>
  <c r="G99" i="7"/>
  <c r="AF99" i="7"/>
  <c r="G96" i="7"/>
  <c r="H96" i="7"/>
  <c r="G95" i="7"/>
  <c r="H95" i="7"/>
  <c r="G94" i="7"/>
  <c r="H94" i="7"/>
  <c r="L172" i="7"/>
  <c r="J172" i="7"/>
  <c r="G172" i="7"/>
  <c r="H172" i="7"/>
  <c r="G171" i="7"/>
  <c r="L160" i="7"/>
  <c r="I160" i="7" s="1"/>
  <c r="G160" i="7"/>
  <c r="H160" i="7"/>
  <c r="G159" i="7"/>
  <c r="L168" i="7"/>
  <c r="J168" i="7"/>
  <c r="G168" i="7"/>
  <c r="G167" i="7"/>
  <c r="H167" i="7"/>
  <c r="G151" i="7"/>
  <c r="H151" i="7"/>
  <c r="L152" i="7"/>
  <c r="J152" i="7"/>
  <c r="G152" i="7"/>
  <c r="H152" i="7"/>
  <c r="L13" i="7"/>
  <c r="J13" i="7"/>
  <c r="G13" i="7"/>
  <c r="H13" i="7"/>
  <c r="G12" i="7"/>
  <c r="H15" i="7"/>
  <c r="G68" i="7"/>
  <c r="H68" i="7"/>
  <c r="L148" i="7"/>
  <c r="J148" i="7"/>
  <c r="G148" i="7"/>
  <c r="H148" i="7"/>
  <c r="G147" i="7"/>
  <c r="L156" i="7"/>
  <c r="J156" i="7"/>
  <c r="G156" i="7"/>
  <c r="H156" i="7"/>
  <c r="G155" i="7"/>
  <c r="L77" i="7"/>
  <c r="J77" i="7"/>
  <c r="G77" i="7"/>
  <c r="G76" i="7"/>
  <c r="L87" i="7"/>
  <c r="J87" i="7"/>
  <c r="G87" i="7"/>
  <c r="H87" i="7"/>
  <c r="G86" i="7"/>
  <c r="L84" i="7"/>
  <c r="J84" i="7"/>
  <c r="G84" i="7"/>
  <c r="H84" i="7"/>
  <c r="G83" i="7"/>
  <c r="L54" i="7"/>
  <c r="L52" i="7"/>
  <c r="J54" i="7"/>
  <c r="G54" i="7"/>
  <c r="H54" i="7" s="1"/>
  <c r="G53" i="7"/>
  <c r="L144" i="7"/>
  <c r="J144" i="7"/>
  <c r="G144" i="7"/>
  <c r="H144" i="7" s="1"/>
  <c r="G143" i="7"/>
  <c r="L164" i="7"/>
  <c r="J164" i="7"/>
  <c r="I164" i="7" s="1"/>
  <c r="G164" i="7"/>
  <c r="G163" i="7"/>
  <c r="H163" i="7"/>
  <c r="I132" i="7"/>
  <c r="L129" i="7"/>
  <c r="I129" i="7"/>
  <c r="G129" i="7"/>
  <c r="G128" i="7"/>
  <c r="G37" i="7"/>
  <c r="H37" i="7"/>
  <c r="I81" i="7"/>
  <c r="H81" i="7"/>
  <c r="L139" i="7"/>
  <c r="J139" i="7"/>
  <c r="G139" i="7"/>
  <c r="H139" i="7"/>
  <c r="G66" i="7"/>
  <c r="H66" i="7"/>
  <c r="L67" i="7"/>
  <c r="J67" i="7"/>
  <c r="G67" i="7"/>
  <c r="H67" i="7"/>
  <c r="L58" i="7"/>
  <c r="J58" i="7"/>
  <c r="G58" i="7"/>
  <c r="H58" i="7"/>
  <c r="G57" i="7"/>
  <c r="H57" i="7"/>
  <c r="G64" i="7"/>
  <c r="H64" i="7"/>
  <c r="L59" i="7"/>
  <c r="J59" i="7"/>
  <c r="G59" i="7"/>
  <c r="H59" i="7"/>
  <c r="P89" i="7"/>
  <c r="AD89" i="7"/>
  <c r="L89" i="7"/>
  <c r="I89" i="7"/>
  <c r="M89" i="7" s="1"/>
  <c r="G89" i="7"/>
  <c r="H89" i="7"/>
  <c r="H60" i="7"/>
  <c r="L71" i="7"/>
  <c r="I71" i="7" s="1"/>
  <c r="J71" i="7"/>
  <c r="G71" i="7"/>
  <c r="H71" i="7"/>
  <c r="G70" i="7"/>
  <c r="H70" i="7" s="1"/>
  <c r="G113" i="7"/>
  <c r="G111" i="7"/>
  <c r="L123" i="7"/>
  <c r="I123" i="7" s="1"/>
  <c r="I126" i="7"/>
  <c r="G123" i="7"/>
  <c r="H123" i="7"/>
  <c r="M123" i="7" s="1"/>
  <c r="G122" i="7"/>
  <c r="L63" i="7"/>
  <c r="J63" i="7"/>
  <c r="G63" i="7"/>
  <c r="H63" i="7" s="1"/>
  <c r="M63" i="7" s="1"/>
  <c r="G62" i="7"/>
  <c r="H62" i="7"/>
  <c r="L74" i="7"/>
  <c r="J74" i="7"/>
  <c r="G74" i="7"/>
  <c r="L33" i="7"/>
  <c r="J33" i="7"/>
  <c r="G33" i="7"/>
  <c r="H33" i="7"/>
  <c r="G32" i="7"/>
  <c r="H32" i="7"/>
  <c r="L36" i="7"/>
  <c r="J36" i="7"/>
  <c r="G36" i="7"/>
  <c r="H36" i="7"/>
  <c r="G35" i="7"/>
  <c r="H35" i="7"/>
  <c r="G38" i="7"/>
  <c r="H38" i="7"/>
  <c r="K41" i="7"/>
  <c r="L41" i="7"/>
  <c r="J41" i="7"/>
  <c r="G41" i="7"/>
  <c r="H41" i="7" s="1"/>
  <c r="G40" i="7"/>
  <c r="H40" i="7"/>
  <c r="L14" i="7"/>
  <c r="J14" i="7"/>
  <c r="G14" i="7"/>
  <c r="H14" i="7"/>
  <c r="L80" i="7"/>
  <c r="J80" i="7"/>
  <c r="G80" i="7"/>
  <c r="H80" i="7"/>
  <c r="G79" i="7"/>
  <c r="G78" i="7" s="1"/>
  <c r="B78" i="7"/>
  <c r="I120" i="7"/>
  <c r="J117" i="7"/>
  <c r="G117" i="7"/>
  <c r="G120" i="7" s="1"/>
  <c r="G116" i="7"/>
  <c r="I115" i="7"/>
  <c r="L23" i="7"/>
  <c r="J23" i="7"/>
  <c r="I23" i="7" s="1"/>
  <c r="G23" i="7"/>
  <c r="H23" i="7"/>
  <c r="G22" i="7"/>
  <c r="G20" i="7"/>
  <c r="B19" i="7"/>
  <c r="G43" i="7"/>
  <c r="L45" i="7"/>
  <c r="I45" i="7"/>
  <c r="G45" i="7"/>
  <c r="H45" i="7"/>
  <c r="L44" i="7"/>
  <c r="G44" i="7"/>
  <c r="H44" i="7" s="1"/>
  <c r="AC182" i="7"/>
  <c r="AB182" i="7"/>
  <c r="AA182" i="7"/>
  <c r="Z182" i="7"/>
  <c r="Y182" i="7"/>
  <c r="AC175" i="7"/>
  <c r="AB175" i="7"/>
  <c r="AA175" i="7"/>
  <c r="Z175" i="7"/>
  <c r="Y175" i="7"/>
  <c r="H168" i="7"/>
  <c r="K140" i="7"/>
  <c r="AC137" i="7"/>
  <c r="AB137" i="7"/>
  <c r="AA137" i="7"/>
  <c r="AA178" i="7" s="1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/>
  <c r="H102" i="7"/>
  <c r="I97" i="7"/>
  <c r="I99" i="7" s="1"/>
  <c r="AC92" i="7"/>
  <c r="AB92" i="7"/>
  <c r="AA92" i="7"/>
  <c r="Z92" i="7"/>
  <c r="Y92" i="7"/>
  <c r="I88" i="7"/>
  <c r="H88" i="7"/>
  <c r="M88" i="7" s="1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AA69" i="6" s="1"/>
  <c r="Z68" i="6"/>
  <c r="Y68" i="6"/>
  <c r="X68" i="6"/>
  <c r="W68" i="6"/>
  <c r="W69" i="6" s="1"/>
  <c r="V68" i="6"/>
  <c r="U68" i="6"/>
  <c r="T68" i="6"/>
  <c r="S68" i="6"/>
  <c r="S69" i="6" s="1"/>
  <c r="S70" i="6" s="1"/>
  <c r="S71" i="6" s="1"/>
  <c r="R68" i="6"/>
  <c r="Q68" i="6"/>
  <c r="P68" i="6"/>
  <c r="O68" i="6"/>
  <c r="O69" i="6" s="1"/>
  <c r="N68" i="6"/>
  <c r="L68" i="6"/>
  <c r="J68" i="6"/>
  <c r="G68" i="6"/>
  <c r="G69" i="6" s="1"/>
  <c r="I66" i="6"/>
  <c r="H66" i="6"/>
  <c r="I64" i="6"/>
  <c r="H64" i="6"/>
  <c r="M64" i="6" s="1"/>
  <c r="I62" i="6"/>
  <c r="H62" i="6"/>
  <c r="I60" i="6"/>
  <c r="H60" i="6"/>
  <c r="M60" i="6" s="1"/>
  <c r="I58" i="6"/>
  <c r="H58" i="6"/>
  <c r="I56" i="6"/>
  <c r="H56" i="6"/>
  <c r="M56" i="6" s="1"/>
  <c r="I54" i="6"/>
  <c r="H54" i="6"/>
  <c r="I52" i="6"/>
  <c r="I68" i="6" s="1"/>
  <c r="H52" i="6"/>
  <c r="M52" i="6" s="1"/>
  <c r="I50" i="6"/>
  <c r="H50" i="6"/>
  <c r="K49" i="6"/>
  <c r="K68" i="6"/>
  <c r="K69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/>
  <c r="H44" i="6"/>
  <c r="H46" i="6"/>
  <c r="W40" i="6"/>
  <c r="V40" i="6"/>
  <c r="V41" i="6" s="1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/>
  <c r="H38" i="6"/>
  <c r="W36" i="6"/>
  <c r="V36" i="6"/>
  <c r="U36" i="6"/>
  <c r="U41" i="6" s="1"/>
  <c r="T36" i="6"/>
  <c r="S36" i="6"/>
  <c r="R36" i="6"/>
  <c r="Q36" i="6"/>
  <c r="P36" i="6"/>
  <c r="O36" i="6"/>
  <c r="N36" i="6"/>
  <c r="L36" i="6"/>
  <c r="K36" i="6"/>
  <c r="J36" i="6"/>
  <c r="G36" i="6"/>
  <c r="I35" i="6"/>
  <c r="I36" i="6" s="1"/>
  <c r="H35" i="6"/>
  <c r="I34" i="6"/>
  <c r="H34" i="6"/>
  <c r="H36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/>
  <c r="K41" i="6" s="1"/>
  <c r="J29" i="6"/>
  <c r="G29" i="6"/>
  <c r="I28" i="6"/>
  <c r="H28" i="6"/>
  <c r="M28" i="6" s="1"/>
  <c r="I27" i="6"/>
  <c r="H27" i="6"/>
  <c r="I26" i="6"/>
  <c r="H26" i="6"/>
  <c r="M26" i="6" s="1"/>
  <c r="I25" i="6"/>
  <c r="H25" i="6"/>
  <c r="I24" i="6"/>
  <c r="I22" i="6" s="1"/>
  <c r="H24" i="6"/>
  <c r="I23" i="6"/>
  <c r="H23" i="6"/>
  <c r="M23" i="6" s="1"/>
  <c r="L22" i="6"/>
  <c r="J22" i="6"/>
  <c r="G22" i="6"/>
  <c r="G32" i="6"/>
  <c r="I21" i="6"/>
  <c r="H21" i="6"/>
  <c r="AB19" i="6"/>
  <c r="AA19" i="6"/>
  <c r="Z19" i="6"/>
  <c r="Y19" i="6"/>
  <c r="X19" i="6"/>
  <c r="W19" i="6"/>
  <c r="W41" i="6" s="1"/>
  <c r="V19" i="6"/>
  <c r="U19" i="6"/>
  <c r="T19" i="6"/>
  <c r="S19" i="6"/>
  <c r="R19" i="6"/>
  <c r="Q19" i="6"/>
  <c r="P19" i="6"/>
  <c r="O19" i="6"/>
  <c r="N19" i="6"/>
  <c r="K19" i="6"/>
  <c r="J19" i="6"/>
  <c r="I18" i="6"/>
  <c r="M18" i="6" s="1"/>
  <c r="H18" i="6"/>
  <c r="I17" i="6"/>
  <c r="H17" i="6"/>
  <c r="M17" i="6" s="1"/>
  <c r="I16" i="6"/>
  <c r="H16" i="6"/>
  <c r="M15" i="6"/>
  <c r="I14" i="6"/>
  <c r="H14" i="6"/>
  <c r="I13" i="6"/>
  <c r="H13" i="6"/>
  <c r="M13" i="6"/>
  <c r="L12" i="6"/>
  <c r="L19" i="6"/>
  <c r="G12" i="6"/>
  <c r="G19" i="6" s="1"/>
  <c r="I11" i="6"/>
  <c r="H11" i="6"/>
  <c r="M11" i="6"/>
  <c r="T36" i="5"/>
  <c r="Q36" i="5"/>
  <c r="N36" i="5"/>
  <c r="J36" i="5"/>
  <c r="G36" i="5"/>
  <c r="W33" i="5"/>
  <c r="C32" i="5"/>
  <c r="C36" i="5"/>
  <c r="T25" i="4"/>
  <c r="S29" i="4"/>
  <c r="S27" i="4"/>
  <c r="S25" i="4"/>
  <c r="S23" i="4"/>
  <c r="S21" i="4"/>
  <c r="S19" i="4"/>
  <c r="S17" i="4"/>
  <c r="S15" i="4"/>
  <c r="T13" i="4"/>
  <c r="T31" i="4" s="1"/>
  <c r="S13" i="4"/>
  <c r="R41" i="4"/>
  <c r="G43" i="4"/>
  <c r="L43" i="4"/>
  <c r="C37" i="11"/>
  <c r="F43" i="4"/>
  <c r="G109" i="4"/>
  <c r="L123" i="4"/>
  <c r="G124" i="4"/>
  <c r="L124" i="4" s="1"/>
  <c r="R155" i="14" s="1"/>
  <c r="AD155" i="14" s="1"/>
  <c r="L125" i="4"/>
  <c r="G126" i="4"/>
  <c r="L126" i="4"/>
  <c r="G127" i="4"/>
  <c r="L127" i="4" s="1"/>
  <c r="G128" i="4"/>
  <c r="F83" i="4"/>
  <c r="G83" i="4"/>
  <c r="D78" i="11"/>
  <c r="G106" i="4"/>
  <c r="L83" i="4"/>
  <c r="G79" i="4"/>
  <c r="N79" i="4" s="1"/>
  <c r="L79" i="4"/>
  <c r="G99" i="4"/>
  <c r="G100" i="4"/>
  <c r="L100" i="4"/>
  <c r="Q147" i="14" s="1"/>
  <c r="AD147" i="14" s="1"/>
  <c r="G101" i="4"/>
  <c r="L101" i="4" s="1"/>
  <c r="G102" i="4"/>
  <c r="L102" i="4"/>
  <c r="Q84" i="14" s="1"/>
  <c r="G103" i="4"/>
  <c r="L103" i="4" s="1"/>
  <c r="Q87" i="14" s="1"/>
  <c r="AD87" i="14" s="1"/>
  <c r="G104" i="4"/>
  <c r="G105" i="4"/>
  <c r="L105" i="4" s="1"/>
  <c r="Q159" i="14" s="1"/>
  <c r="AD159" i="14" s="1"/>
  <c r="G107" i="4"/>
  <c r="N107" i="4" s="1"/>
  <c r="L107" i="4"/>
  <c r="G98" i="4"/>
  <c r="L98" i="4" s="1"/>
  <c r="Q131" i="14" s="1"/>
  <c r="AD131" i="14" s="1"/>
  <c r="F98" i="4"/>
  <c r="F99" i="4"/>
  <c r="K99" i="4" s="1"/>
  <c r="G69" i="4"/>
  <c r="L69" i="4"/>
  <c r="F73" i="4"/>
  <c r="F69" i="4"/>
  <c r="N69" i="4" s="1"/>
  <c r="G61" i="4"/>
  <c r="G45" i="4"/>
  <c r="L45" i="4" s="1"/>
  <c r="C40" i="11" s="1"/>
  <c r="F45" i="4"/>
  <c r="K45" i="4"/>
  <c r="G41" i="4"/>
  <c r="F41" i="4"/>
  <c r="G39" i="4"/>
  <c r="L39" i="4"/>
  <c r="C31" i="11" s="1"/>
  <c r="F39" i="4"/>
  <c r="F104" i="4"/>
  <c r="F107" i="4"/>
  <c r="D86" i="4"/>
  <c r="D133" i="4" s="1"/>
  <c r="R51" i="4"/>
  <c r="F106" i="4"/>
  <c r="F105" i="4"/>
  <c r="K105" i="4" s="1"/>
  <c r="F103" i="4"/>
  <c r="G57" i="4"/>
  <c r="F57" i="4"/>
  <c r="G11" i="4"/>
  <c r="L11" i="4" s="1"/>
  <c r="C4" i="11" s="1"/>
  <c r="F11" i="4"/>
  <c r="F81" i="4"/>
  <c r="F102" i="4"/>
  <c r="F71" i="4"/>
  <c r="K71" i="4" s="1"/>
  <c r="N71" i="4"/>
  <c r="G71" i="4"/>
  <c r="G77" i="4"/>
  <c r="F77" i="4"/>
  <c r="K77" i="4" s="1"/>
  <c r="F79" i="4"/>
  <c r="K79" i="4" s="1"/>
  <c r="F61" i="4"/>
  <c r="K61" i="4" s="1"/>
  <c r="G33" i="4"/>
  <c r="L33" i="4" s="1"/>
  <c r="F33" i="4"/>
  <c r="G31" i="4"/>
  <c r="L31" i="4"/>
  <c r="F31" i="4"/>
  <c r="G27" i="4"/>
  <c r="F27" i="4"/>
  <c r="K27" i="4" s="1"/>
  <c r="G19" i="4"/>
  <c r="L19" i="4" s="1"/>
  <c r="F19" i="4"/>
  <c r="G13" i="4"/>
  <c r="N44" i="7"/>
  <c r="F13" i="4"/>
  <c r="K13" i="4"/>
  <c r="F128" i="4"/>
  <c r="F127" i="4"/>
  <c r="N127" i="4"/>
  <c r="F126" i="4"/>
  <c r="G121" i="4"/>
  <c r="L121" i="4"/>
  <c r="R135" i="14" s="1"/>
  <c r="R133" i="7"/>
  <c r="F121" i="4"/>
  <c r="G131" i="4"/>
  <c r="F131" i="4"/>
  <c r="G130" i="4"/>
  <c r="F130" i="4"/>
  <c r="G129" i="4"/>
  <c r="K129" i="4" s="1"/>
  <c r="L129" i="4"/>
  <c r="F129" i="4"/>
  <c r="F101" i="4"/>
  <c r="F100" i="4"/>
  <c r="F125" i="4"/>
  <c r="F124" i="4"/>
  <c r="F109" i="4"/>
  <c r="N109" i="4"/>
  <c r="E148" i="4"/>
  <c r="F148" i="4" s="1"/>
  <c r="M147" i="4"/>
  <c r="O147" i="4" s="1"/>
  <c r="E147" i="4"/>
  <c r="M146" i="4"/>
  <c r="O146" i="4" s="1"/>
  <c r="M145" i="4"/>
  <c r="O145" i="4" s="1"/>
  <c r="M144" i="4"/>
  <c r="O144" i="4" s="1"/>
  <c r="M143" i="4"/>
  <c r="O143" i="4" s="1"/>
  <c r="M142" i="4"/>
  <c r="O142" i="4" s="1"/>
  <c r="M141" i="4"/>
  <c r="O141" i="4" s="1"/>
  <c r="E141" i="4"/>
  <c r="F141" i="4"/>
  <c r="M140" i="4"/>
  <c r="O140" i="4" s="1"/>
  <c r="E140" i="4"/>
  <c r="F140" i="4"/>
  <c r="M139" i="4"/>
  <c r="O139" i="4" s="1"/>
  <c r="N31" i="4"/>
  <c r="P58" i="8"/>
  <c r="AD58" i="8" s="1"/>
  <c r="O55" i="8"/>
  <c r="K11" i="4"/>
  <c r="L119" i="14" s="1"/>
  <c r="I119" i="14" s="1"/>
  <c r="L117" i="7"/>
  <c r="R41" i="6"/>
  <c r="R70" i="6" s="1"/>
  <c r="R71" i="6" s="1"/>
  <c r="M62" i="6"/>
  <c r="I12" i="6"/>
  <c r="I29" i="6"/>
  <c r="Q41" i="6"/>
  <c r="H40" i="6"/>
  <c r="L32" i="6"/>
  <c r="M27" i="6"/>
  <c r="I32" i="6"/>
  <c r="M44" i="6"/>
  <c r="M46" i="6" s="1"/>
  <c r="M50" i="6"/>
  <c r="M66" i="6"/>
  <c r="L69" i="6"/>
  <c r="N69" i="6"/>
  <c r="R69" i="6"/>
  <c r="V69" i="6"/>
  <c r="Z69" i="6"/>
  <c r="AB69" i="6"/>
  <c r="M48" i="6"/>
  <c r="K101" i="4"/>
  <c r="N102" i="4"/>
  <c r="K69" i="4"/>
  <c r="AD55" i="8"/>
  <c r="P59" i="7"/>
  <c r="AD59" i="7" s="1"/>
  <c r="U182" i="7"/>
  <c r="V182" i="7"/>
  <c r="W182" i="7"/>
  <c r="X182" i="7"/>
  <c r="T182" i="7"/>
  <c r="W32" i="5"/>
  <c r="W36" i="5" s="1"/>
  <c r="T41" i="6"/>
  <c r="M39" i="6"/>
  <c r="J69" i="6"/>
  <c r="M54" i="6"/>
  <c r="M58" i="6"/>
  <c r="AA27" i="4"/>
  <c r="H116" i="8"/>
  <c r="M125" i="8"/>
  <c r="N97" i="10"/>
  <c r="N52" i="10"/>
  <c r="N21" i="10"/>
  <c r="N18" i="10"/>
  <c r="K10" i="10"/>
  <c r="K11" i="10"/>
  <c r="S20" i="10"/>
  <c r="Y110" i="10"/>
  <c r="K17" i="10"/>
  <c r="N24" i="10"/>
  <c r="K67" i="10"/>
  <c r="K70" i="10"/>
  <c r="K71" i="10"/>
  <c r="K72" i="10"/>
  <c r="K73" i="10"/>
  <c r="K74" i="10"/>
  <c r="K75" i="10"/>
  <c r="AS27" i="10"/>
  <c r="N29" i="4"/>
  <c r="N59" i="4"/>
  <c r="S106" i="7"/>
  <c r="C60" i="11"/>
  <c r="M16" i="6"/>
  <c r="J32" i="6"/>
  <c r="J41" i="6" s="1"/>
  <c r="J70" i="6" s="1"/>
  <c r="M25" i="6"/>
  <c r="M31" i="6"/>
  <c r="AS25" i="10"/>
  <c r="AP89" i="10"/>
  <c r="N26" i="8"/>
  <c r="AD26" i="8" s="1"/>
  <c r="S41" i="6"/>
  <c r="AB175" i="8"/>
  <c r="Z113" i="10"/>
  <c r="N46" i="10"/>
  <c r="N94" i="10"/>
  <c r="N96" i="10"/>
  <c r="N98" i="10"/>
  <c r="N60" i="7"/>
  <c r="AD60" i="7" s="1"/>
  <c r="C16" i="11"/>
  <c r="N13" i="4"/>
  <c r="M62" i="8"/>
  <c r="H86" i="7"/>
  <c r="G85" i="7"/>
  <c r="H85" i="7" s="1"/>
  <c r="G52" i="7"/>
  <c r="Z178" i="7"/>
  <c r="H76" i="7"/>
  <c r="AB178" i="7"/>
  <c r="Y178" i="7"/>
  <c r="AC178" i="7"/>
  <c r="R134" i="7"/>
  <c r="AD133" i="7"/>
  <c r="C19" i="11"/>
  <c r="N27" i="4"/>
  <c r="L57" i="4"/>
  <c r="C51" i="11"/>
  <c r="Q69" i="6"/>
  <c r="Q70" i="6"/>
  <c r="Q71" i="6" s="1"/>
  <c r="U69" i="6"/>
  <c r="Y69" i="6"/>
  <c r="Y175" i="8"/>
  <c r="AA175" i="8"/>
  <c r="N14" i="10"/>
  <c r="L14" i="10"/>
  <c r="L44" i="10"/>
  <c r="N44" i="10"/>
  <c r="L45" i="10"/>
  <c r="N45" i="10"/>
  <c r="L49" i="10"/>
  <c r="N49" i="10"/>
  <c r="L50" i="10"/>
  <c r="N50" i="10"/>
  <c r="L51" i="10"/>
  <c r="N51" i="10"/>
  <c r="L90" i="10"/>
  <c r="N90" i="10"/>
  <c r="N93" i="10"/>
  <c r="K93" i="10"/>
  <c r="AS24" i="10"/>
  <c r="AQ24" i="10"/>
  <c r="N103" i="4"/>
  <c r="K124" i="4"/>
  <c r="N101" i="4"/>
  <c r="K126" i="4"/>
  <c r="M34" i="6"/>
  <c r="P41" i="6"/>
  <c r="M38" i="6"/>
  <c r="M40" i="6"/>
  <c r="H43" i="7"/>
  <c r="G42" i="7"/>
  <c r="H74" i="7"/>
  <c r="G72" i="7"/>
  <c r="H72" i="7" s="1"/>
  <c r="M103" i="7"/>
  <c r="K45" i="10"/>
  <c r="N47" i="10"/>
  <c r="K14" i="10"/>
  <c r="N10" i="10"/>
  <c r="N11" i="10"/>
  <c r="Z112" i="10"/>
  <c r="N17" i="10"/>
  <c r="E101" i="10"/>
  <c r="K44" i="10"/>
  <c r="K46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4" i="4"/>
  <c r="N41" i="4"/>
  <c r="N98" i="4"/>
  <c r="K43" i="4"/>
  <c r="L41" i="6"/>
  <c r="L70" i="6"/>
  <c r="M21" i="6"/>
  <c r="O41" i="6"/>
  <c r="M35" i="6"/>
  <c r="M55" i="7"/>
  <c r="H111" i="7"/>
  <c r="M81" i="7"/>
  <c r="Z71" i="4"/>
  <c r="I15" i="8"/>
  <c r="I26" i="8"/>
  <c r="I43" i="8"/>
  <c r="M54" i="8"/>
  <c r="I55" i="8"/>
  <c r="I58" i="8"/>
  <c r="I68" i="8"/>
  <c r="M68" i="8"/>
  <c r="M119" i="8"/>
  <c r="Z175" i="8"/>
  <c r="AC175" i="8"/>
  <c r="K26" i="10"/>
  <c r="K27" i="10"/>
  <c r="D101" i="10"/>
  <c r="N40" i="10"/>
  <c r="Z46" i="10"/>
  <c r="Y112" i="10"/>
  <c r="AB112" i="10"/>
  <c r="Y113" i="10"/>
  <c r="AS17" i="10"/>
  <c r="AS40" i="10"/>
  <c r="AS45" i="10"/>
  <c r="AS46" i="10"/>
  <c r="AS47" i="10"/>
  <c r="AP52" i="10"/>
  <c r="AP67" i="10"/>
  <c r="AP69" i="10"/>
  <c r="AP71" i="10"/>
  <c r="AP73" i="10"/>
  <c r="AP74" i="10"/>
  <c r="AP75" i="10"/>
  <c r="AP92" i="10"/>
  <c r="E133" i="4"/>
  <c r="I74" i="7"/>
  <c r="I63" i="7"/>
  <c r="G28" i="7"/>
  <c r="I117" i="7"/>
  <c r="M45" i="7"/>
  <c r="M23" i="7"/>
  <c r="H117" i="7"/>
  <c r="I80" i="7"/>
  <c r="M80" i="7" s="1"/>
  <c r="I36" i="7"/>
  <c r="M36" i="7"/>
  <c r="G90" i="7"/>
  <c r="AF90" i="7" s="1"/>
  <c r="I67" i="7"/>
  <c r="M67" i="7" s="1"/>
  <c r="G39" i="7"/>
  <c r="H39" i="7"/>
  <c r="G150" i="7"/>
  <c r="H150" i="7"/>
  <c r="I30" i="7"/>
  <c r="M30" i="7"/>
  <c r="H12" i="7"/>
  <c r="G48" i="7"/>
  <c r="AF48" i="7" s="1"/>
  <c r="H120" i="7"/>
  <c r="M120" i="7"/>
  <c r="H97" i="7"/>
  <c r="G126" i="7"/>
  <c r="H126" i="7"/>
  <c r="M126" i="7"/>
  <c r="M71" i="7"/>
  <c r="I60" i="7"/>
  <c r="M60" i="7"/>
  <c r="I59" i="7"/>
  <c r="M59" i="7" s="1"/>
  <c r="I139" i="7"/>
  <c r="G142" i="7"/>
  <c r="H142" i="7"/>
  <c r="I87" i="7"/>
  <c r="M87" i="7" s="1"/>
  <c r="I148" i="7"/>
  <c r="M148" i="7" s="1"/>
  <c r="G104" i="7"/>
  <c r="G69" i="7"/>
  <c r="H69" i="7" s="1"/>
  <c r="O67" i="7"/>
  <c r="AD67" i="7" s="1"/>
  <c r="M139" i="7"/>
  <c r="L116" i="8"/>
  <c r="I116" i="8" s="1"/>
  <c r="M116" i="8" s="1"/>
  <c r="K41" i="4"/>
  <c r="K107" i="4"/>
  <c r="N105" i="4"/>
  <c r="N33" i="4"/>
  <c r="N129" i="4"/>
  <c r="K109" i="4"/>
  <c r="M102" i="7"/>
  <c r="G31" i="7"/>
  <c r="H31" i="7"/>
  <c r="G34" i="7"/>
  <c r="H34" i="7" s="1"/>
  <c r="G61" i="7"/>
  <c r="H61" i="7" s="1"/>
  <c r="K39" i="4"/>
  <c r="K19" i="4"/>
  <c r="K102" i="4"/>
  <c r="K127" i="4"/>
  <c r="I14" i="7"/>
  <c r="M14" i="7"/>
  <c r="G56" i="7"/>
  <c r="H56" i="7"/>
  <c r="H143" i="7"/>
  <c r="Z131" i="4"/>
  <c r="G75" i="8"/>
  <c r="H75" i="8"/>
  <c r="R160" i="7"/>
  <c r="AD160" i="7"/>
  <c r="R168" i="7"/>
  <c r="AD168" i="7"/>
  <c r="K100" i="4"/>
  <c r="N19" i="4"/>
  <c r="K31" i="4"/>
  <c r="K33" i="4"/>
  <c r="N45" i="4"/>
  <c r="N43" i="4"/>
  <c r="I33" i="7"/>
  <c r="M33" i="7" s="1"/>
  <c r="I58" i="7"/>
  <c r="M58" i="7"/>
  <c r="I144" i="7"/>
  <c r="M144" i="7"/>
  <c r="I54" i="7"/>
  <c r="I84" i="7"/>
  <c r="M84" i="7" s="1"/>
  <c r="I77" i="7"/>
  <c r="I156" i="7"/>
  <c r="M156" i="7" s="1"/>
  <c r="G146" i="7"/>
  <c r="H146" i="7"/>
  <c r="I172" i="7"/>
  <c r="M172" i="7" s="1"/>
  <c r="I52" i="7"/>
  <c r="G72" i="8"/>
  <c r="H72" i="8" s="1"/>
  <c r="I27" i="8"/>
  <c r="M27" i="8"/>
  <c r="I40" i="8"/>
  <c r="M40" i="8" s="1"/>
  <c r="I149" i="8"/>
  <c r="Y71" i="4"/>
  <c r="Z27" i="4"/>
  <c r="Z142" i="4"/>
  <c r="Z145" i="4"/>
  <c r="AA145" i="4"/>
  <c r="F143" i="4"/>
  <c r="G145" i="4" s="1"/>
  <c r="E143" i="4"/>
  <c r="E139" i="4"/>
  <c r="G82" i="7"/>
  <c r="H82" i="7"/>
  <c r="Y144" i="4"/>
  <c r="Y150" i="4"/>
  <c r="S31" i="4"/>
  <c r="R43" i="8"/>
  <c r="AD43" i="8"/>
  <c r="Q13" i="7"/>
  <c r="Q49" i="7" s="1"/>
  <c r="P71" i="7"/>
  <c r="AD71" i="7"/>
  <c r="N128" i="4"/>
  <c r="I44" i="7"/>
  <c r="I42" i="7"/>
  <c r="L42" i="7"/>
  <c r="H14" i="8"/>
  <c r="G13" i="8"/>
  <c r="H13" i="8"/>
  <c r="H22" i="8"/>
  <c r="G19" i="8"/>
  <c r="H43" i="8"/>
  <c r="M43" i="8"/>
  <c r="G41" i="8"/>
  <c r="H41" i="8"/>
  <c r="H52" i="8"/>
  <c r="H140" i="8"/>
  <c r="G170" i="8"/>
  <c r="H170" i="8" s="1"/>
  <c r="H148" i="8"/>
  <c r="G147" i="8"/>
  <c r="H147" i="8" s="1"/>
  <c r="H160" i="8"/>
  <c r="G159" i="8"/>
  <c r="H159" i="8"/>
  <c r="H168" i="8"/>
  <c r="G167" i="8"/>
  <c r="H167" i="8"/>
  <c r="F147" i="4"/>
  <c r="E146" i="4"/>
  <c r="L131" i="4"/>
  <c r="K121" i="4"/>
  <c r="N121" i="4"/>
  <c r="N41" i="7"/>
  <c r="AD41" i="7" s="1"/>
  <c r="L77" i="4"/>
  <c r="P58" i="14" s="1"/>
  <c r="C69" i="11"/>
  <c r="N77" i="4"/>
  <c r="N39" i="4"/>
  <c r="K73" i="4"/>
  <c r="N73" i="4"/>
  <c r="K83" i="4"/>
  <c r="N83" i="4"/>
  <c r="H42" i="7"/>
  <c r="H20" i="7"/>
  <c r="G119" i="7"/>
  <c r="H119" i="7" s="1"/>
  <c r="H116" i="7"/>
  <c r="G121" i="7"/>
  <c r="H121" i="7" s="1"/>
  <c r="H122" i="7"/>
  <c r="G125" i="7"/>
  <c r="H113" i="7"/>
  <c r="G56" i="8"/>
  <c r="H56" i="8"/>
  <c r="K103" i="4"/>
  <c r="K98" i="4"/>
  <c r="G21" i="7"/>
  <c r="G19" i="7"/>
  <c r="H19" i="7"/>
  <c r="H159" i="7"/>
  <c r="G158" i="7"/>
  <c r="H158" i="7"/>
  <c r="Z144" i="4"/>
  <c r="Z150" i="4" s="1"/>
  <c r="Z105" i="4"/>
  <c r="M128" i="8"/>
  <c r="G130" i="8"/>
  <c r="H130" i="8" s="1"/>
  <c r="H127" i="8"/>
  <c r="G126" i="8"/>
  <c r="G129" i="8"/>
  <c r="H129" i="8" s="1"/>
  <c r="G115" i="7"/>
  <c r="H115" i="7"/>
  <c r="H78" i="7"/>
  <c r="I41" i="7"/>
  <c r="M41" i="7" s="1"/>
  <c r="G65" i="7"/>
  <c r="H65" i="7"/>
  <c r="G11" i="7"/>
  <c r="H11" i="7" s="1"/>
  <c r="I13" i="7"/>
  <c r="M13" i="7"/>
  <c r="I152" i="7"/>
  <c r="M152" i="7" s="1"/>
  <c r="G166" i="7"/>
  <c r="H166" i="7"/>
  <c r="I168" i="7"/>
  <c r="M168" i="7" s="1"/>
  <c r="H98" i="7"/>
  <c r="Y142" i="4"/>
  <c r="AA142" i="4" s="1"/>
  <c r="Y131" i="4"/>
  <c r="M18" i="8"/>
  <c r="I37" i="8"/>
  <c r="M37" i="8"/>
  <c r="I61" i="8"/>
  <c r="I59" i="8" s="1"/>
  <c r="I74" i="8"/>
  <c r="M74" i="8"/>
  <c r="I81" i="8"/>
  <c r="I86" i="8"/>
  <c r="M86" i="8"/>
  <c r="M88" i="8"/>
  <c r="I136" i="8"/>
  <c r="M136" i="8"/>
  <c r="I145" i="8"/>
  <c r="M145" i="8" s="1"/>
  <c r="I153" i="8"/>
  <c r="I161" i="8"/>
  <c r="M161" i="8"/>
  <c r="I165" i="8"/>
  <c r="M165" i="8" s="1"/>
  <c r="I27" i="7"/>
  <c r="M27" i="7"/>
  <c r="I18" i="7"/>
  <c r="M18" i="7" s="1"/>
  <c r="O30" i="7"/>
  <c r="AD30" i="7"/>
  <c r="G16" i="8"/>
  <c r="H16" i="8" s="1"/>
  <c r="H28" i="7"/>
  <c r="H12" i="8"/>
  <c r="G45" i="8"/>
  <c r="AF45" i="8" s="1"/>
  <c r="H26" i="8"/>
  <c r="M26" i="8"/>
  <c r="G24" i="8"/>
  <c r="H24" i="8" s="1"/>
  <c r="H40" i="8"/>
  <c r="G38" i="8"/>
  <c r="H38" i="8" s="1"/>
  <c r="H67" i="8"/>
  <c r="G66" i="8"/>
  <c r="H66" i="8" s="1"/>
  <c r="H17" i="7"/>
  <c r="G16" i="7"/>
  <c r="H16" i="7"/>
  <c r="H22" i="7"/>
  <c r="H79" i="7"/>
  <c r="J52" i="7"/>
  <c r="H83" i="7"/>
  <c r="H147" i="7"/>
  <c r="G173" i="7"/>
  <c r="G63" i="8"/>
  <c r="H63" i="8"/>
  <c r="H144" i="8"/>
  <c r="H97" i="8"/>
  <c r="H36" i="8"/>
  <c r="H61" i="8"/>
  <c r="G97" i="8"/>
  <c r="AF97" i="8"/>
  <c r="G114" i="8"/>
  <c r="H114" i="8"/>
  <c r="H122" i="8"/>
  <c r="M122" i="8"/>
  <c r="G120" i="8"/>
  <c r="H120" i="8"/>
  <c r="H129" i="7"/>
  <c r="M129" i="7"/>
  <c r="G132" i="7"/>
  <c r="H132" i="7"/>
  <c r="M132" i="7"/>
  <c r="H164" i="7"/>
  <c r="G162" i="7"/>
  <c r="H162" i="7"/>
  <c r="H53" i="7"/>
  <c r="H52" i="7"/>
  <c r="M160" i="7"/>
  <c r="G170" i="7"/>
  <c r="H170" i="7"/>
  <c r="I33" i="8"/>
  <c r="M33" i="8" s="1"/>
  <c r="I53" i="8"/>
  <c r="I65" i="8"/>
  <c r="M65" i="8" s="1"/>
  <c r="I71" i="8"/>
  <c r="I77" i="8"/>
  <c r="M77" i="8" s="1"/>
  <c r="I141" i="8"/>
  <c r="I169" i="8"/>
  <c r="M169" i="8"/>
  <c r="F139" i="4"/>
  <c r="N23" i="7"/>
  <c r="N15" i="8"/>
  <c r="N80" i="7"/>
  <c r="N53" i="8"/>
  <c r="N90" i="8" s="1"/>
  <c r="Q148" i="7"/>
  <c r="AD148" i="7" s="1"/>
  <c r="Q84" i="7"/>
  <c r="AD84" i="7"/>
  <c r="Q74" i="8"/>
  <c r="AD74" i="8"/>
  <c r="Q144" i="7"/>
  <c r="AD144" i="7"/>
  <c r="Q141" i="8"/>
  <c r="AD141" i="8"/>
  <c r="R152" i="7"/>
  <c r="AD152" i="7"/>
  <c r="R149" i="8"/>
  <c r="AD149" i="8"/>
  <c r="K70" i="6"/>
  <c r="R49" i="7"/>
  <c r="R106" i="7"/>
  <c r="Q128" i="8"/>
  <c r="AD128" i="8"/>
  <c r="Q129" i="7"/>
  <c r="AD129" i="7"/>
  <c r="Q156" i="7"/>
  <c r="AD156" i="7"/>
  <c r="Q153" i="8"/>
  <c r="AD153" i="8"/>
  <c r="Q87" i="7"/>
  <c r="AD87" i="7"/>
  <c r="Q86" i="8"/>
  <c r="AD86" i="8"/>
  <c r="Q61" i="8"/>
  <c r="AD61" i="8" s="1"/>
  <c r="Q54" i="7"/>
  <c r="R18" i="8"/>
  <c r="N99" i="4"/>
  <c r="H171" i="7"/>
  <c r="G98" i="7"/>
  <c r="Z141" i="4"/>
  <c r="H25" i="8"/>
  <c r="AD45" i="8"/>
  <c r="M55" i="8"/>
  <c r="G118" i="8"/>
  <c r="G132" i="8"/>
  <c r="H132" i="8" s="1"/>
  <c r="H115" i="8"/>
  <c r="G124" i="8"/>
  <c r="H121" i="8"/>
  <c r="H141" i="8"/>
  <c r="G139" i="8"/>
  <c r="H139" i="8" s="1"/>
  <c r="M149" i="8"/>
  <c r="H164" i="8"/>
  <c r="G163" i="8"/>
  <c r="H163" i="8" s="1"/>
  <c r="Y109" i="10"/>
  <c r="Y114" i="10"/>
  <c r="Y18" i="10"/>
  <c r="Z110" i="10"/>
  <c r="Z114" i="10" s="1"/>
  <c r="Z18" i="10"/>
  <c r="L39" i="10"/>
  <c r="L55" i="10"/>
  <c r="N39" i="10"/>
  <c r="K39" i="10"/>
  <c r="O77" i="8"/>
  <c r="N11" i="4"/>
  <c r="L99" i="4"/>
  <c r="Q167" i="14" s="1"/>
  <c r="AD167" i="14" s="1"/>
  <c r="Y141" i="4"/>
  <c r="AA141" i="4" s="1"/>
  <c r="Y27" i="4"/>
  <c r="M15" i="8"/>
  <c r="I21" i="8"/>
  <c r="I19" i="8"/>
  <c r="L19" i="8"/>
  <c r="H30" i="8"/>
  <c r="H29" i="8" s="1"/>
  <c r="G29" i="8"/>
  <c r="M58" i="8"/>
  <c r="L59" i="8"/>
  <c r="H71" i="8"/>
  <c r="G69" i="8"/>
  <c r="H85" i="8"/>
  <c r="G84" i="8"/>
  <c r="G83" i="8" s="1"/>
  <c r="S105" i="8"/>
  <c r="G98" i="8"/>
  <c r="H96" i="8"/>
  <c r="H98" i="8" s="1"/>
  <c r="H102" i="8"/>
  <c r="H103" i="8" s="1"/>
  <c r="G103" i="8"/>
  <c r="H153" i="8"/>
  <c r="G151" i="8"/>
  <c r="H151" i="8" s="1"/>
  <c r="H156" i="8"/>
  <c r="G155" i="8"/>
  <c r="H155" i="8"/>
  <c r="G112" i="10"/>
  <c r="N71" i="10"/>
  <c r="N67" i="10"/>
  <c r="L26" i="10"/>
  <c r="N26" i="10"/>
  <c r="K40" i="10"/>
  <c r="Y46" i="10"/>
  <c r="L68" i="10"/>
  <c r="N68" i="10"/>
  <c r="L70" i="10"/>
  <c r="L79" i="10" s="1"/>
  <c r="N70" i="10"/>
  <c r="L72" i="10"/>
  <c r="N72" i="10"/>
  <c r="L75" i="10"/>
  <c r="N75" i="10"/>
  <c r="F116" i="10"/>
  <c r="E114" i="10"/>
  <c r="AQ10" i="10"/>
  <c r="AQ28" i="10" s="1"/>
  <c r="AS10" i="10"/>
  <c r="AS11" i="10"/>
  <c r="AQ11" i="10"/>
  <c r="AQ14" i="10"/>
  <c r="AS14" i="10"/>
  <c r="AQ18" i="10"/>
  <c r="AS18" i="10"/>
  <c r="AS26" i="10"/>
  <c r="AQ26" i="10"/>
  <c r="AQ39" i="10"/>
  <c r="AS39" i="10"/>
  <c r="AQ44" i="10"/>
  <c r="AS44" i="10"/>
  <c r="AS93" i="10"/>
  <c r="AP93" i="10"/>
  <c r="N23" i="4"/>
  <c r="L23" i="4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S69" i="10"/>
  <c r="AQ70" i="10"/>
  <c r="AS70" i="10"/>
  <c r="AS71" i="10"/>
  <c r="AS75" i="10"/>
  <c r="AQ89" i="10"/>
  <c r="AS89" i="10"/>
  <c r="AS92" i="10"/>
  <c r="K23" i="4"/>
  <c r="H26" i="7"/>
  <c r="G25" i="7"/>
  <c r="K29" i="4"/>
  <c r="M36" i="6"/>
  <c r="M54" i="7"/>
  <c r="M52" i="7" s="1"/>
  <c r="G143" i="4"/>
  <c r="M153" i="8"/>
  <c r="H126" i="8"/>
  <c r="M74" i="7"/>
  <c r="M117" i="7"/>
  <c r="O91" i="7"/>
  <c r="M104" i="7"/>
  <c r="I136" i="7"/>
  <c r="K136" i="7"/>
  <c r="AA150" i="4"/>
  <c r="L56" i="10"/>
  <c r="H90" i="7"/>
  <c r="H99" i="7"/>
  <c r="H100" i="7"/>
  <c r="M97" i="7"/>
  <c r="M99" i="7" s="1"/>
  <c r="G118" i="7"/>
  <c r="H118" i="7" s="1"/>
  <c r="M44" i="7"/>
  <c r="M42" i="7" s="1"/>
  <c r="AB144" i="4"/>
  <c r="AA144" i="4"/>
  <c r="H21" i="7"/>
  <c r="M61" i="8"/>
  <c r="M59" i="8" s="1"/>
  <c r="O49" i="7"/>
  <c r="G144" i="4"/>
  <c r="Z146" i="4"/>
  <c r="AD13" i="7"/>
  <c r="G11" i="8"/>
  <c r="H11" i="8"/>
  <c r="G124" i="7"/>
  <c r="H124" i="7"/>
  <c r="H125" i="7"/>
  <c r="P65" i="8"/>
  <c r="P58" i="7"/>
  <c r="AD58" i="7"/>
  <c r="M22" i="8"/>
  <c r="H19" i="8"/>
  <c r="H173" i="7"/>
  <c r="M71" i="8"/>
  <c r="M141" i="8"/>
  <c r="F114" i="10"/>
  <c r="G116" i="10" s="1"/>
  <c r="H99" i="8"/>
  <c r="M96" i="8"/>
  <c r="M98" i="8" s="1"/>
  <c r="Q164" i="7"/>
  <c r="AD164" i="7"/>
  <c r="Q161" i="8"/>
  <c r="AD161" i="8" s="1"/>
  <c r="AD77" i="8"/>
  <c r="O90" i="8"/>
  <c r="O105" i="8" s="1"/>
  <c r="H124" i="8"/>
  <c r="G123" i="8"/>
  <c r="H123" i="8"/>
  <c r="H25" i="7"/>
  <c r="H24" i="7"/>
  <c r="AD48" i="7"/>
  <c r="G24" i="7"/>
  <c r="G99" i="8"/>
  <c r="AF99" i="8"/>
  <c r="AF98" i="8"/>
  <c r="H84" i="8"/>
  <c r="H83" i="8"/>
  <c r="H118" i="8"/>
  <c r="G117" i="8"/>
  <c r="H117" i="8"/>
  <c r="M21" i="8"/>
  <c r="G100" i="7"/>
  <c r="AF100" i="7" s="1"/>
  <c r="AF98" i="7"/>
  <c r="R46" i="8"/>
  <c r="R105" i="8" s="1"/>
  <c r="AD18" i="8"/>
  <c r="Q90" i="8"/>
  <c r="Q105" i="8"/>
  <c r="AD53" i="8"/>
  <c r="L46" i="4"/>
  <c r="Q91" i="7"/>
  <c r="AD54" i="7"/>
  <c r="O133" i="8"/>
  <c r="H133" i="8"/>
  <c r="G133" i="8"/>
  <c r="G134" i="8"/>
  <c r="H134" i="8" s="1"/>
  <c r="J133" i="8"/>
  <c r="L133" i="8"/>
  <c r="M133" i="8"/>
  <c r="AD15" i="8"/>
  <c r="AD23" i="7"/>
  <c r="G139" i="4"/>
  <c r="O106" i="7"/>
  <c r="M19" i="8"/>
  <c r="Q106" i="7"/>
  <c r="P91" i="7"/>
  <c r="P106" i="7"/>
  <c r="AD65" i="8"/>
  <c r="AF23" i="8"/>
  <c r="M148" i="13" l="1"/>
  <c r="O148" i="13" s="1"/>
  <c r="M116" i="10"/>
  <c r="O140" i="13"/>
  <c r="M148" i="4"/>
  <c r="O148" i="4" s="1"/>
  <c r="M136" i="7"/>
  <c r="H53" i="8"/>
  <c r="M53" i="8" s="1"/>
  <c r="G51" i="8"/>
  <c r="H51" i="8" s="1"/>
  <c r="L28" i="10"/>
  <c r="P141" i="14"/>
  <c r="AD141" i="14" s="1"/>
  <c r="C75" i="11"/>
  <c r="P139" i="7"/>
  <c r="AD139" i="7" s="1"/>
  <c r="P136" i="8"/>
  <c r="AD136" i="8" s="1"/>
  <c r="G144" i="13"/>
  <c r="F143" i="13"/>
  <c r="G143" i="13" s="1"/>
  <c r="S136" i="7"/>
  <c r="R136" i="7"/>
  <c r="G105" i="7"/>
  <c r="H89" i="8"/>
  <c r="J136" i="7"/>
  <c r="L136" i="7"/>
  <c r="K133" i="8"/>
  <c r="Q133" i="8"/>
  <c r="P133" i="8"/>
  <c r="N125" i="4"/>
  <c r="K125" i="4"/>
  <c r="K131" i="4"/>
  <c r="N131" i="4"/>
  <c r="M24" i="6"/>
  <c r="H22" i="6"/>
  <c r="H32" i="6" s="1"/>
  <c r="H41" i="6" s="1"/>
  <c r="G131" i="7"/>
  <c r="H131" i="7" s="1"/>
  <c r="G135" i="7"/>
  <c r="H128" i="7"/>
  <c r="N133" i="8"/>
  <c r="G173" i="8"/>
  <c r="M102" i="8"/>
  <c r="M103" i="8" s="1"/>
  <c r="G115" i="10"/>
  <c r="G114" i="10" s="1"/>
  <c r="Y146" i="4"/>
  <c r="N136" i="7"/>
  <c r="G136" i="7"/>
  <c r="P136" i="7"/>
  <c r="Q136" i="7"/>
  <c r="N27" i="14"/>
  <c r="AD27" i="14" s="1"/>
  <c r="C13" i="11"/>
  <c r="N27" i="7"/>
  <c r="AD27" i="7" s="1"/>
  <c r="AF46" i="7" s="1"/>
  <c r="G141" i="4"/>
  <c r="G140" i="4"/>
  <c r="G35" i="8"/>
  <c r="H35" i="8" s="1"/>
  <c r="F146" i="4"/>
  <c r="G147" i="4" s="1"/>
  <c r="O70" i="6"/>
  <c r="O71" i="6" s="1"/>
  <c r="M68" i="6"/>
  <c r="M69" i="6" s="1"/>
  <c r="L128" i="4"/>
  <c r="K128" i="4"/>
  <c r="U70" i="6"/>
  <c r="U71" i="6" s="1"/>
  <c r="V70" i="6"/>
  <c r="V71" i="6" s="1"/>
  <c r="N57" i="4"/>
  <c r="K57" i="4"/>
  <c r="N104" i="4"/>
  <c r="L104" i="4"/>
  <c r="K104" i="4"/>
  <c r="O67" i="14"/>
  <c r="AD67" i="14" s="1"/>
  <c r="C72" i="11"/>
  <c r="W70" i="6"/>
  <c r="W71" i="6" s="1"/>
  <c r="AD80" i="7"/>
  <c r="I91" i="7" s="1"/>
  <c r="N91" i="7"/>
  <c r="J91" i="7"/>
  <c r="G104" i="8"/>
  <c r="H48" i="7"/>
  <c r="H105" i="7" s="1"/>
  <c r="O136" i="7"/>
  <c r="H136" i="7"/>
  <c r="I133" i="8"/>
  <c r="M164" i="7"/>
  <c r="G127" i="7"/>
  <c r="G59" i="8"/>
  <c r="H59" i="8" s="1"/>
  <c r="N23" i="14"/>
  <c r="AD23" i="14" s="1"/>
  <c r="C10" i="11"/>
  <c r="N14" i="14"/>
  <c r="C25" i="11"/>
  <c r="N14" i="7"/>
  <c r="N27" i="8"/>
  <c r="N61" i="4"/>
  <c r="Q151" i="14"/>
  <c r="AD151" i="14" s="1"/>
  <c r="Q145" i="8"/>
  <c r="AD145" i="8" s="1"/>
  <c r="H45" i="8"/>
  <c r="K81" i="4"/>
  <c r="N81" i="4"/>
  <c r="R163" i="14"/>
  <c r="AD163" i="14" s="1"/>
  <c r="R157" i="8"/>
  <c r="AD157" i="8" s="1"/>
  <c r="M14" i="6"/>
  <c r="M12" i="6" s="1"/>
  <c r="M19" i="6" s="1"/>
  <c r="H12" i="6"/>
  <c r="H19" i="6" s="1"/>
  <c r="G41" i="6"/>
  <c r="I69" i="6"/>
  <c r="P69" i="6"/>
  <c r="P70" i="6" s="1"/>
  <c r="P71" i="6" s="1"/>
  <c r="T69" i="6"/>
  <c r="X69" i="6"/>
  <c r="H155" i="7"/>
  <c r="G154" i="7"/>
  <c r="H154" i="7" s="1"/>
  <c r="AD58" i="14"/>
  <c r="I138" i="14"/>
  <c r="I139" i="14" s="1"/>
  <c r="AD84" i="14"/>
  <c r="Q93" i="14"/>
  <c r="N100" i="4"/>
  <c r="R171" i="14"/>
  <c r="AD171" i="14" s="1"/>
  <c r="R165" i="8"/>
  <c r="AD165" i="8" s="1"/>
  <c r="H68" i="6"/>
  <c r="H69" i="6" s="1"/>
  <c r="H77" i="7"/>
  <c r="M77" i="7" s="1"/>
  <c r="M91" i="7" s="1"/>
  <c r="G75" i="7"/>
  <c r="H75" i="7" s="1"/>
  <c r="T70" i="6"/>
  <c r="T71" i="6" s="1"/>
  <c r="I19" i="6"/>
  <c r="I41" i="6" s="1"/>
  <c r="L130" i="4"/>
  <c r="N130" i="4"/>
  <c r="K130" i="4"/>
  <c r="N41" i="14"/>
  <c r="AD41" i="14" s="1"/>
  <c r="C28" i="11"/>
  <c r="P71" i="14"/>
  <c r="AD71" i="14" s="1"/>
  <c r="P71" i="8"/>
  <c r="Q138" i="14"/>
  <c r="Q139" i="14" s="1"/>
  <c r="L106" i="4"/>
  <c r="K106" i="4"/>
  <c r="N126" i="4"/>
  <c r="H29" i="6"/>
  <c r="M30" i="6"/>
  <c r="M29" i="6" s="1"/>
  <c r="N41" i="6"/>
  <c r="N70" i="6" s="1"/>
  <c r="N71" i="6" s="1"/>
  <c r="M100" i="12"/>
  <c r="K37" i="12"/>
  <c r="K119" i="12"/>
  <c r="F166" i="12"/>
  <c r="AA141" i="13"/>
  <c r="Y146" i="13"/>
  <c r="AA145" i="13"/>
  <c r="AD135" i="14"/>
  <c r="R138" i="14" s="1"/>
  <c r="R139" i="14" s="1"/>
  <c r="R136" i="14"/>
  <c r="G113" i="10"/>
  <c r="N93" i="14"/>
  <c r="AD60" i="14"/>
  <c r="J119" i="12"/>
  <c r="O161" i="12"/>
  <c r="O160" i="12"/>
  <c r="O158" i="12"/>
  <c r="O157" i="12"/>
  <c r="O159" i="12"/>
  <c r="O162" i="12"/>
  <c r="L111" i="13"/>
  <c r="G145" i="13"/>
  <c r="F107" i="10"/>
  <c r="M154" i="12"/>
  <c r="E157" i="12"/>
  <c r="F158" i="12"/>
  <c r="AB144" i="13"/>
  <c r="AA144" i="13"/>
  <c r="Y150" i="13"/>
  <c r="AA150" i="13" s="1"/>
  <c r="F139" i="13"/>
  <c r="G140" i="13"/>
  <c r="L94" i="10"/>
  <c r="L100" i="10" s="1"/>
  <c r="L95" i="10"/>
  <c r="E107" i="10"/>
  <c r="AS50" i="10"/>
  <c r="J31" i="12"/>
  <c r="J37" i="12" s="1"/>
  <c r="E100" i="12"/>
  <c r="M74" i="12"/>
  <c r="E37" i="12"/>
  <c r="M14" i="12"/>
  <c r="J52" i="12"/>
  <c r="J59" i="12" s="1"/>
  <c r="E18" i="12"/>
  <c r="J13" i="12"/>
  <c r="M114" i="12"/>
  <c r="M94" i="12"/>
  <c r="E78" i="12"/>
  <c r="F37" i="12"/>
  <c r="F165" i="12"/>
  <c r="M113" i="12"/>
  <c r="M13" i="12"/>
  <c r="K52" i="12"/>
  <c r="K59" i="12" s="1"/>
  <c r="M149" i="12"/>
  <c r="E163" i="12"/>
  <c r="Z27" i="13"/>
  <c r="Y27" i="13"/>
  <c r="K25" i="13"/>
  <c r="L31" i="13"/>
  <c r="L46" i="13" s="1"/>
  <c r="F147" i="13"/>
  <c r="H106" i="14"/>
  <c r="M105" i="14"/>
  <c r="C66" i="11"/>
  <c r="C54" i="11"/>
  <c r="M58" i="12"/>
  <c r="J12" i="12"/>
  <c r="J18" i="12" s="1"/>
  <c r="M106" i="14"/>
  <c r="K95" i="10"/>
  <c r="AD59" i="14"/>
  <c r="O93" i="14"/>
  <c r="AD30" i="14"/>
  <c r="O49" i="14"/>
  <c r="M13" i="14"/>
  <c r="H49" i="14"/>
  <c r="F100" i="12"/>
  <c r="J33" i="12"/>
  <c r="M135" i="12"/>
  <c r="M136" i="12" s="1"/>
  <c r="J152" i="12"/>
  <c r="J154" i="12" s="1"/>
  <c r="J132" i="12"/>
  <c r="J136" i="12" s="1"/>
  <c r="M56" i="12"/>
  <c r="M29" i="12"/>
  <c r="N57" i="13"/>
  <c r="N19" i="13"/>
  <c r="G181" i="14"/>
  <c r="G183" i="14"/>
  <c r="M58" i="14"/>
  <c r="M93" i="14" s="1"/>
  <c r="H93" i="14"/>
  <c r="L138" i="14"/>
  <c r="L139" i="14" s="1"/>
  <c r="M13" i="15"/>
  <c r="M21" i="15"/>
  <c r="M24" i="15"/>
  <c r="M36" i="15"/>
  <c r="J43" i="15"/>
  <c r="M45" i="15"/>
  <c r="M63" i="15"/>
  <c r="M67" i="15"/>
  <c r="M89" i="15"/>
  <c r="G94" i="14"/>
  <c r="AF94" i="14" s="1"/>
  <c r="G107" i="14"/>
  <c r="N138" i="14"/>
  <c r="N139" i="14" s="1"/>
  <c r="H137" i="14"/>
  <c r="H139" i="14" s="1"/>
  <c r="M15" i="15"/>
  <c r="M22" i="15"/>
  <c r="M64" i="15"/>
  <c r="M68" i="15"/>
  <c r="M71" i="15"/>
  <c r="M90" i="15"/>
  <c r="J93" i="14"/>
  <c r="I59" i="14"/>
  <c r="M59" i="14" s="1"/>
  <c r="H48" i="14"/>
  <c r="I147" i="14"/>
  <c r="M147" i="14" s="1"/>
  <c r="J49" i="14"/>
  <c r="J50" i="14" s="1"/>
  <c r="I41" i="14"/>
  <c r="M41" i="14" s="1"/>
  <c r="I14" i="14"/>
  <c r="I49" i="14" s="1"/>
  <c r="I50" i="14" s="1"/>
  <c r="I71" i="14"/>
  <c r="M71" i="14" s="1"/>
  <c r="M119" i="14"/>
  <c r="M138" i="14" s="1"/>
  <c r="M139" i="14" s="1"/>
  <c r="M151" i="14"/>
  <c r="J138" i="14"/>
  <c r="J139" i="14" s="1"/>
  <c r="O138" i="14"/>
  <c r="O139" i="14" s="1"/>
  <c r="K138" i="14"/>
  <c r="K139" i="14" s="1"/>
  <c r="P138" i="14"/>
  <c r="P139" i="14" s="1"/>
  <c r="H92" i="14"/>
  <c r="M73" i="15"/>
  <c r="K73" i="15"/>
  <c r="J73" i="15"/>
  <c r="M94" i="14" l="1"/>
  <c r="J94" i="14"/>
  <c r="J108" i="14"/>
  <c r="J109" i="14" s="1"/>
  <c r="N94" i="14"/>
  <c r="N49" i="14"/>
  <c r="N108" i="14" s="1"/>
  <c r="N109" i="14" s="1"/>
  <c r="AD14" i="14"/>
  <c r="AF104" i="8"/>
  <c r="H173" i="8"/>
  <c r="G176" i="8"/>
  <c r="H107" i="14"/>
  <c r="H94" i="14"/>
  <c r="H182" i="14"/>
  <c r="H50" i="14"/>
  <c r="H108" i="14"/>
  <c r="F157" i="12"/>
  <c r="F159" i="12"/>
  <c r="AD71" i="8"/>
  <c r="P90" i="8"/>
  <c r="P105" i="8" s="1"/>
  <c r="Q108" i="14"/>
  <c r="Q109" i="14" s="1"/>
  <c r="Q94" i="14"/>
  <c r="I93" i="14"/>
  <c r="K93" i="14"/>
  <c r="L93" i="14"/>
  <c r="X41" i="6"/>
  <c r="AD14" i="7"/>
  <c r="N49" i="7"/>
  <c r="G148" i="4"/>
  <c r="G146" i="4" s="1"/>
  <c r="M90" i="8"/>
  <c r="F146" i="13"/>
  <c r="G148" i="13" s="1"/>
  <c r="O108" i="14"/>
  <c r="O109" i="14" s="1"/>
  <c r="O94" i="14"/>
  <c r="M14" i="14"/>
  <c r="M49" i="14" s="1"/>
  <c r="S138" i="14"/>
  <c r="S139" i="14" s="1"/>
  <c r="P93" i="14"/>
  <c r="G70" i="6"/>
  <c r="V76" i="6" s="1"/>
  <c r="L111" i="4"/>
  <c r="R175" i="14"/>
  <c r="AD175" i="14" s="1"/>
  <c r="R169" i="8"/>
  <c r="AD169" i="8" s="1"/>
  <c r="R172" i="7"/>
  <c r="AD172" i="7" s="1"/>
  <c r="L132" i="4"/>
  <c r="K91" i="7"/>
  <c r="L177" i="14"/>
  <c r="M177" i="14"/>
  <c r="Q177" i="14"/>
  <c r="N177" i="14"/>
  <c r="R177" i="14"/>
  <c r="O177" i="14"/>
  <c r="H177" i="14"/>
  <c r="I177" i="14"/>
  <c r="K177" i="14"/>
  <c r="J177" i="14"/>
  <c r="P177" i="14"/>
  <c r="S177" i="14"/>
  <c r="V177" i="14"/>
  <c r="W177" i="14"/>
  <c r="X177" i="14"/>
  <c r="U177" i="14"/>
  <c r="T177" i="14"/>
  <c r="G91" i="7"/>
  <c r="H135" i="7"/>
  <c r="G137" i="7"/>
  <c r="H137" i="7" s="1"/>
  <c r="G176" i="7"/>
  <c r="M22" i="6"/>
  <c r="M32" i="6" s="1"/>
  <c r="M41" i="6" s="1"/>
  <c r="M70" i="6" s="1"/>
  <c r="H104" i="8"/>
  <c r="L91" i="7"/>
  <c r="H171" i="8"/>
  <c r="X171" i="8"/>
  <c r="Q171" i="8"/>
  <c r="Q174" i="8" s="1"/>
  <c r="Q177" i="8" s="1"/>
  <c r="M171" i="8"/>
  <c r="M174" i="8" s="1"/>
  <c r="U171" i="8"/>
  <c r="V171" i="8"/>
  <c r="G171" i="8"/>
  <c r="K171" i="8"/>
  <c r="K174" i="8" s="1"/>
  <c r="W171" i="8"/>
  <c r="I171" i="8"/>
  <c r="I174" i="8" s="1"/>
  <c r="P171" i="8"/>
  <c r="P174" i="8" s="1"/>
  <c r="P177" i="8" s="1"/>
  <c r="L171" i="8"/>
  <c r="L174" i="8" s="1"/>
  <c r="J171" i="8"/>
  <c r="J174" i="8" s="1"/>
  <c r="R171" i="8"/>
  <c r="R174" i="8" s="1"/>
  <c r="R177" i="8" s="1"/>
  <c r="S171" i="8"/>
  <c r="S174" i="8" s="1"/>
  <c r="S177" i="8" s="1"/>
  <c r="O171" i="8"/>
  <c r="O174" i="8" s="1"/>
  <c r="O177" i="8" s="1"/>
  <c r="T171" i="8"/>
  <c r="N171" i="8"/>
  <c r="H91" i="7"/>
  <c r="O110" i="10"/>
  <c r="O109" i="10"/>
  <c r="O114" i="10"/>
  <c r="O107" i="10"/>
  <c r="O111" i="10"/>
  <c r="O115" i="10"/>
  <c r="O116" i="10"/>
  <c r="O112" i="10"/>
  <c r="O108" i="10"/>
  <c r="O113" i="10"/>
  <c r="G109" i="14"/>
  <c r="G184" i="14" s="1"/>
  <c r="W190" i="14" s="1"/>
  <c r="AF107" i="14"/>
  <c r="AE181" i="14"/>
  <c r="H179" i="14"/>
  <c r="E161" i="12"/>
  <c r="G139" i="13"/>
  <c r="G141" i="13"/>
  <c r="G107" i="10"/>
  <c r="G109" i="10"/>
  <c r="G108" i="10"/>
  <c r="H70" i="6"/>
  <c r="I70" i="6"/>
  <c r="AD27" i="8"/>
  <c r="N46" i="8"/>
  <c r="N105" i="8" s="1"/>
  <c r="G130" i="7"/>
  <c r="H130" i="7" s="1"/>
  <c r="H127" i="7"/>
  <c r="N106" i="7"/>
  <c r="AF105" i="7"/>
  <c r="W174" i="7"/>
  <c r="X174" i="7"/>
  <c r="U174" i="7"/>
  <c r="M174" i="7"/>
  <c r="M177" i="7" s="1"/>
  <c r="Q174" i="7"/>
  <c r="Q177" i="7" s="1"/>
  <c r="Q180" i="7" s="1"/>
  <c r="Q182" i="7" s="1"/>
  <c r="K174" i="7"/>
  <c r="K177" i="7" s="1"/>
  <c r="O174" i="7"/>
  <c r="O177" i="7" s="1"/>
  <c r="O180" i="7" s="1"/>
  <c r="O182" i="7" s="1"/>
  <c r="G174" i="7"/>
  <c r="S174" i="7"/>
  <c r="R174" i="7"/>
  <c r="R177" i="7" s="1"/>
  <c r="R180" i="7" s="1"/>
  <c r="R182" i="7" s="1"/>
  <c r="L174" i="7"/>
  <c r="L177" i="7" s="1"/>
  <c r="P174" i="7"/>
  <c r="P177" i="7" s="1"/>
  <c r="P180" i="7" s="1"/>
  <c r="P182" i="7" s="1"/>
  <c r="H174" i="7"/>
  <c r="I174" i="7"/>
  <c r="I177" i="7" s="1"/>
  <c r="N174" i="7"/>
  <c r="T174" i="7"/>
  <c r="J174" i="7"/>
  <c r="J177" i="7" s="1"/>
  <c r="V174" i="7"/>
  <c r="M50" i="14" l="1"/>
  <c r="M108" i="14"/>
  <c r="M109" i="14" s="1"/>
  <c r="N177" i="7"/>
  <c r="N180" i="7" s="1"/>
  <c r="N182" i="7" s="1"/>
  <c r="AD174" i="7"/>
  <c r="G46" i="8"/>
  <c r="L46" i="8"/>
  <c r="I46" i="8"/>
  <c r="J46" i="8"/>
  <c r="K46" i="8"/>
  <c r="H46" i="8"/>
  <c r="M46" i="8"/>
  <c r="F161" i="12"/>
  <c r="F162" i="12"/>
  <c r="H92" i="7"/>
  <c r="G174" i="8"/>
  <c r="G172" i="8"/>
  <c r="H176" i="7"/>
  <c r="H179" i="7" s="1"/>
  <c r="G179" i="7"/>
  <c r="K178" i="14"/>
  <c r="K181" i="14" s="1"/>
  <c r="K180" i="14"/>
  <c r="R178" i="14"/>
  <c r="R181" i="14" s="1"/>
  <c r="R184" i="14" s="1"/>
  <c r="R180" i="14"/>
  <c r="R183" i="14" s="1"/>
  <c r="R185" i="14" s="1"/>
  <c r="L178" i="14"/>
  <c r="L181" i="14" s="1"/>
  <c r="L180" i="14"/>
  <c r="M105" i="8"/>
  <c r="G49" i="7"/>
  <c r="L49" i="7"/>
  <c r="K49" i="7"/>
  <c r="M49" i="7"/>
  <c r="M106" i="7" s="1"/>
  <c r="J49" i="7"/>
  <c r="J106" i="7" s="1"/>
  <c r="I49" i="7"/>
  <c r="I106" i="7" s="1"/>
  <c r="I180" i="7" s="1"/>
  <c r="H49" i="7"/>
  <c r="H106" i="7" s="1"/>
  <c r="H107" i="7" s="1"/>
  <c r="K108" i="14"/>
  <c r="K109" i="14" s="1"/>
  <c r="K94" i="14"/>
  <c r="H109" i="14"/>
  <c r="H177" i="7"/>
  <c r="H175" i="7"/>
  <c r="H178" i="7" s="1"/>
  <c r="F163" i="12"/>
  <c r="N174" i="8"/>
  <c r="N177" i="8" s="1"/>
  <c r="AD171" i="8"/>
  <c r="I178" i="14"/>
  <c r="I181" i="14" s="1"/>
  <c r="I180" i="14"/>
  <c r="N178" i="14"/>
  <c r="N181" i="14" s="1"/>
  <c r="N184" i="14" s="1"/>
  <c r="AD177" i="14"/>
  <c r="N180" i="14"/>
  <c r="N183" i="14" s="1"/>
  <c r="N185" i="14" s="1"/>
  <c r="K106" i="7"/>
  <c r="K180" i="7" s="1"/>
  <c r="P108" i="14"/>
  <c r="P109" i="14" s="1"/>
  <c r="P94" i="14"/>
  <c r="Q76" i="6"/>
  <c r="X76" i="6" s="1"/>
  <c r="I94" i="14"/>
  <c r="I108" i="14"/>
  <c r="I109" i="14" s="1"/>
  <c r="J90" i="8"/>
  <c r="J105" i="8" s="1"/>
  <c r="J177" i="8" s="1"/>
  <c r="L90" i="8"/>
  <c r="L105" i="8" s="1"/>
  <c r="G90" i="8"/>
  <c r="K90" i="8"/>
  <c r="K105" i="8" s="1"/>
  <c r="H90" i="8"/>
  <c r="I90" i="8"/>
  <c r="I105" i="8" s="1"/>
  <c r="I177" i="8" s="1"/>
  <c r="J180" i="7"/>
  <c r="G177" i="7"/>
  <c r="G175" i="7"/>
  <c r="M180" i="7"/>
  <c r="H174" i="8"/>
  <c r="H172" i="8"/>
  <c r="H175" i="8" s="1"/>
  <c r="P178" i="14"/>
  <c r="P181" i="14" s="1"/>
  <c r="P180" i="14"/>
  <c r="P183" i="14" s="1"/>
  <c r="P185" i="14" s="1"/>
  <c r="H180" i="14"/>
  <c r="H183" i="14" s="1"/>
  <c r="H178" i="14"/>
  <c r="H181" i="14" s="1"/>
  <c r="H184" i="14" s="1"/>
  <c r="Q178" i="14"/>
  <c r="Q181" i="14" s="1"/>
  <c r="Q184" i="14" s="1"/>
  <c r="Q180" i="14"/>
  <c r="Q183" i="14" s="1"/>
  <c r="Q185" i="14" s="1"/>
  <c r="G147" i="13"/>
  <c r="G146" i="13" s="1"/>
  <c r="H176" i="8"/>
  <c r="L180" i="7"/>
  <c r="AF109" i="14"/>
  <c r="Y109" i="14"/>
  <c r="Q190" i="14"/>
  <c r="Y190" i="14" s="1"/>
  <c r="L177" i="8"/>
  <c r="K177" i="8"/>
  <c r="M177" i="8"/>
  <c r="L106" i="7"/>
  <c r="AF91" i="7"/>
  <c r="G92" i="7"/>
  <c r="AF92" i="7" s="1"/>
  <c r="G106" i="7"/>
  <c r="J178" i="14"/>
  <c r="J181" i="14" s="1"/>
  <c r="J184" i="14" s="1"/>
  <c r="J180" i="14"/>
  <c r="J183" i="14" s="1"/>
  <c r="O178" i="14"/>
  <c r="O181" i="14" s="1"/>
  <c r="O184" i="14" s="1"/>
  <c r="O180" i="14"/>
  <c r="O183" i="14" s="1"/>
  <c r="O185" i="14" s="1"/>
  <c r="M178" i="14"/>
  <c r="M181" i="14" s="1"/>
  <c r="M180" i="14"/>
  <c r="M183" i="14" s="1"/>
  <c r="L94" i="14"/>
  <c r="L108" i="14"/>
  <c r="L109" i="14" s="1"/>
  <c r="P184" i="14" l="1"/>
  <c r="M184" i="14"/>
  <c r="G180" i="7"/>
  <c r="H181" i="7"/>
  <c r="AF49" i="7"/>
  <c r="G50" i="7"/>
  <c r="AF106" i="7"/>
  <c r="G107" i="7"/>
  <c r="AF90" i="8"/>
  <c r="G105" i="8"/>
  <c r="G91" i="8"/>
  <c r="AF91" i="8" s="1"/>
  <c r="I183" i="14"/>
  <c r="H180" i="7"/>
  <c r="I184" i="14"/>
  <c r="L183" i="14"/>
  <c r="K183" i="14"/>
  <c r="G175" i="8"/>
  <c r="AE172" i="8"/>
  <c r="G47" i="8"/>
  <c r="AF46" i="8"/>
  <c r="G178" i="7"/>
  <c r="AE175" i="7"/>
  <c r="H105" i="8"/>
  <c r="H106" i="8" s="1"/>
  <c r="H178" i="8" s="1"/>
  <c r="H91" i="8"/>
  <c r="L184" i="14"/>
  <c r="K184" i="14"/>
  <c r="G177" i="8"/>
  <c r="AE175" i="8" l="1"/>
  <c r="AF107" i="7"/>
  <c r="Y107" i="7"/>
  <c r="H47" i="8"/>
  <c r="AF47" i="8"/>
  <c r="AE178" i="7"/>
  <c r="G181" i="7"/>
  <c r="W187" i="7" s="1"/>
  <c r="AF105" i="8"/>
  <c r="G106" i="8"/>
  <c r="AF50" i="7"/>
  <c r="H50" i="7"/>
  <c r="H177" i="8"/>
  <c r="Q187" i="7" l="1"/>
  <c r="Y187" i="7" s="1"/>
  <c r="AF106" i="8"/>
  <c r="Y106" i="8"/>
  <c r="G178" i="8"/>
  <c r="W184" i="8" s="1"/>
  <c r="Q184" i="8" l="1"/>
  <c r="Y184" i="8" s="1"/>
</calcChain>
</file>

<file path=xl/sharedStrings.xml><?xml version="1.0" encoding="utf-8"?>
<sst xmlns="http://schemas.openxmlformats.org/spreadsheetml/2006/main" count="3829" uniqueCount="554">
  <si>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</si>
  <si>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</si>
  <si>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</si>
  <si>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</si>
  <si>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</si>
  <si>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</si>
  <si>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</si>
  <si>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</si>
  <si>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</si>
  <si>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</si>
  <si>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</si>
  <si>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</si>
  <si>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</si>
  <si>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</si>
  <si>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</si>
  <si>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</si>
  <si>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</si>
  <si>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</si>
  <si>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</si>
  <si>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</si>
  <si>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</si>
  <si>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</si>
  <si>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</si>
  <si>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</si>
  <si>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</si>
  <si>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</si>
  <si>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</si>
  <si>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</si>
  <si>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</si>
  <si>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</si>
  <si>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</si>
  <si>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</si>
  <si>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</si>
  <si>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</si>
  <si>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</si>
  <si>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</si>
  <si>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</si>
  <si>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</si>
  <si>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</si>
  <si>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</si>
  <si>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</si>
  <si>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</si>
  <si>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</si>
  <si>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</si>
  <si>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</si>
  <si>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</si>
  <si>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</si>
  <si>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</si>
  <si>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</si>
  <si>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</si>
  <si>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</si>
  <si>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</si>
  <si>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</si>
  <si>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</si>
  <si>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</si>
  <si>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</si>
  <si>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</si>
  <si>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</si>
  <si>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</si>
  <si>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</si>
  <si>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</si>
  <si>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</si>
  <si>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</si>
  <si>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</si>
  <si>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</si>
  <si>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</si>
  <si>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</si>
  <si>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</si>
  <si>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</si>
  <si>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</si>
  <si>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</si>
  <si>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</si>
  <si>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</si>
  <si>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</si>
  <si>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</si>
  <si>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</si>
  <si>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</si>
  <si>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</si>
  <si>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</si>
  <si>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</si>
  <si>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</si>
  <si>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</si>
  <si>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</si>
  <si>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</si>
  <si>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</si>
  <si>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</si>
  <si>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</si>
  <si>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</si>
  <si>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</si>
  <si>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</si>
  <si>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</si>
  <si>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</si>
  <si>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</si>
  <si>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</si>
  <si>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</si>
  <si>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</si>
  <si>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</si>
  <si>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</si>
  <si>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</si>
  <si>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</si>
  <si>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</si>
  <si>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</si>
  <si>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</si>
  <si>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</si>
  <si>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</si>
  <si>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</si>
  <si>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</si>
  <si>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</si>
  <si>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</si>
  <si>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</si>
  <si>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</si>
  <si>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</si>
  <si>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</si>
  <si>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</si>
  <si>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</si>
  <si>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</si>
  <si>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</si>
  <si>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</si>
  <si>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</si>
  <si>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</si>
  <si>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</si>
  <si>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</si>
  <si>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</si>
  <si>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</si>
  <si>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</si>
  <si>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</si>
  <si>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</si>
  <si>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</si>
  <si>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</si>
  <si>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</si>
  <si>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</si>
  <si>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</si>
  <si>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</si>
  <si>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</si>
  <si>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</si>
  <si>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</si>
  <si>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</si>
  <si>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</si>
  <si>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</si>
  <si>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</si>
  <si>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</si>
  <si>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</si>
  <si>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</si>
  <si>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</si>
  <si>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</si>
  <si>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</si>
  <si>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</si>
  <si>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</si>
  <si>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</si>
  <si>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</si>
  <si>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</si>
  <si>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</si>
  <si>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</si>
  <si>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</si>
  <si>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</si>
  <si>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</si>
  <si>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</si>
  <si>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</si>
  <si>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</si>
  <si>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</si>
  <si>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</si>
  <si>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</si>
  <si>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</si>
  <si>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</si>
  <si>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</si>
  <si>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</si>
  <si>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</si>
  <si>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</si>
  <si>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</si>
  <si>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</si>
  <si>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</si>
  <si>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</si>
  <si>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</si>
  <si>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</si>
  <si>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</si>
  <si>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</si>
  <si>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</si>
  <si>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</si>
  <si>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</si>
  <si>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</si>
  <si>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</si>
  <si>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</si>
  <si>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</si>
  <si>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</si>
  <si>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</si>
  <si>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</si>
  <si>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</si>
  <si>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</si>
  <si>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</si>
  <si>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</si>
  <si>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</si>
  <si>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</si>
  <si>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</si>
  <si>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</si>
  <si>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</si>
  <si>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</si>
  <si>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</si>
  <si>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</si>
  <si>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</si>
  <si>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</si>
  <si>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</si>
  <si>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</si>
  <si>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</si>
  <si>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</si>
  <si>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</si>
  <si>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</si>
  <si>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</si>
  <si>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</si>
  <si>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</si>
  <si>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</si>
  <si>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</si>
  <si>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</si>
  <si>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</si>
  <si>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</si>
  <si>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</si>
  <si>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</si>
  <si>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</si>
  <si>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</si>
  <si>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</si>
  <si>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</si>
  <si>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</si>
  <si>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</si>
  <si>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</si>
  <si>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</si>
  <si>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</si>
  <si>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</si>
  <si>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</si>
  <si>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</si>
  <si>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</si>
  <si>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</si>
  <si>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</si>
  <si>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</si>
  <si>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</si>
  <si>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</si>
  <si>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</si>
  <si>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</si>
  <si>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</si>
  <si>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</si>
  <si>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</si>
  <si>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</si>
  <si>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</si>
  <si>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</si>
  <si>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</si>
  <si>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</si>
  <si>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</si>
  <si>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</si>
  <si>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</si>
  <si>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</si>
  <si>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</si>
  <si>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</si>
  <si>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</si>
  <si>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</si>
  <si>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</si>
  <si>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</si>
  <si>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</si>
  <si>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</si>
  <si>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</si>
  <si>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</si>
  <si>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</si>
  <si>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</si>
  <si>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</si>
  <si>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</si>
  <si>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</si>
  <si>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</si>
  <si>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</si>
  <si>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</si>
  <si>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</si>
  <si>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</si>
  <si>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</si>
  <si>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</si>
  <si>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</si>
  <si>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</si>
  <si>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</si>
  <si>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</si>
  <si>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</si>
  <si>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</si>
  <si>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</si>
  <si>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</si>
  <si>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</si>
  <si>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</si>
  <si>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</si>
  <si>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</si>
  <si>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</si>
  <si>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</si>
  <si>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</si>
  <si>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</si>
  <si>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</si>
  <si>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</si>
  <si>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</si>
  <si>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</si>
  <si>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</si>
  <si>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</si>
  <si>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</si>
  <si>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</si>
  <si>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</si>
  <si>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</si>
  <si>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</si>
  <si>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</si>
  <si>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</si>
  <si>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</si>
  <si>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</si>
  <si>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</si>
  <si>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</si>
  <si>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</si>
  <si>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</si>
  <si>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</si>
  <si>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</si>
  <si>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</si>
  <si>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</si>
  <si>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</si>
  <si>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</si>
  <si>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</si>
  <si>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</si>
  <si>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</si>
  <si>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</si>
  <si>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</si>
  <si>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</si>
  <si>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</si>
  <si>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</si>
  <si>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</si>
  <si>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</si>
  <si>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</si>
  <si>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</si>
  <si>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</si>
  <si>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</si>
  <si>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</si>
  <si>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</si>
  <si>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</si>
  <si>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</si>
  <si>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</si>
  <si>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</si>
  <si>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</si>
  <si>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</si>
  <si>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</si>
  <si>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</si>
  <si>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</si>
  <si>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</si>
  <si>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</si>
  <si>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</si>
  <si>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</si>
  <si>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</si>
  <si>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</si>
  <si>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</si>
  <si>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</si>
  <si>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</si>
  <si>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</si>
  <si>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</si>
  <si>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</si>
  <si>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</si>
  <si>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</si>
  <si>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</si>
  <si>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</si>
  <si>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</si>
  <si>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</si>
  <si>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</si>
  <si>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</si>
  <si>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</si>
  <si>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</si>
  <si>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</si>
  <si>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</si>
  <si>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</si>
  <si>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</si>
  <si>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</si>
  <si>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</si>
  <si>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</si>
  <si>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</si>
  <si>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</si>
  <si>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</si>
  <si>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</si>
  <si>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</si>
  <si>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</si>
  <si>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</si>
  <si>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</si>
  <si>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</si>
  <si>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</si>
  <si>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</si>
  <si>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</si>
  <si>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</si>
  <si>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</si>
  <si>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</si>
  <si>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</si>
  <si>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</si>
  <si>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</si>
  <si>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</si>
  <si>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</si>
  <si>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</si>
  <si>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</si>
  <si>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</si>
  <si>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</si>
  <si>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</si>
  <si>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</si>
  <si>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</si>
  <si>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</si>
  <si>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</si>
  <si>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</si>
  <si>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</si>
  <si>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</si>
  <si>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</si>
  <si>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</si>
  <si>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</si>
  <si>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</si>
  <si>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</si>
  <si>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</si>
  <si>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</si>
  <si>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</si>
  <si>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</si>
  <si>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</si>
  <si>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</si>
  <si>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</si>
  <si>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</si>
  <si>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</si>
  <si>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</si>
  <si>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</si>
  <si>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</si>
  <si>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</si>
  <si>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</si>
  <si>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</si>
  <si>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</si>
  <si>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</si>
  <si>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</si>
  <si>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</si>
  <si>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</si>
  <si>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</si>
  <si>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</si>
  <si>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</si>
  <si>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</si>
  <si>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</si>
  <si>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</si>
  <si>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</si>
  <si>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</si>
  <si>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</si>
  <si>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</si>
  <si>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</si>
  <si>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</si>
  <si>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</si>
  <si>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</si>
  <si>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</si>
  <si>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</si>
  <si>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</si>
  <si>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</si>
  <si>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</si>
  <si>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</si>
  <si>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</si>
  <si>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</si>
  <si>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</si>
  <si>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</si>
  <si>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</si>
  <si>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</si>
  <si>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</si>
  <si>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</si>
  <si>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</si>
  <si>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</si>
  <si>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</si>
  <si>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</si>
  <si>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</si>
  <si>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</si>
  <si>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</si>
  <si>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</si>
  <si>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</si>
  <si>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</si>
  <si>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</si>
  <si>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</si>
  <si>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</si>
  <si>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</si>
  <si>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</si>
  <si>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</si>
  <si>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</si>
  <si>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</si>
  <si>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</si>
  <si>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</si>
  <si>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</si>
  <si>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</si>
  <si>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</si>
  <si>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</si>
  <si>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</si>
  <si>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</si>
  <si>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</si>
  <si>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</si>
  <si>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</si>
  <si>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</si>
  <si>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</si>
  <si>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</si>
  <si>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</si>
  <si>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</si>
  <si>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</si>
  <si>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</si>
  <si>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</si>
  <si>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</si>
  <si>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</si>
  <si>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</si>
  <si>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</si>
  <si>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</si>
  <si>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</si>
  <si>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</si>
  <si>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</si>
  <si>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</si>
  <si>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</si>
  <si>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</si>
  <si>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</si>
  <si>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</si>
  <si>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 xml:space="preserve">протокол № </t>
  </si>
  <si>
    <t>І . ГРАФІК ОСВІТНЬОГО ПРОЦЕСУ</t>
  </si>
  <si>
    <t>Форма  атестації (екзамен, дипломний проект (робота))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</si>
  <si>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</si>
  <si>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</si>
  <si>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</si>
  <si>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</si>
  <si>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</si>
  <si>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</si>
  <si>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</si>
  <si>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</si>
  <si>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</si>
  <si>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1.2.11.1</t>
  </si>
  <si>
    <t>1.2.11.2</t>
  </si>
  <si>
    <t>1.2.13.1</t>
  </si>
  <si>
    <t>1.2.13.2</t>
  </si>
  <si>
    <t>Іноземна мова / Професійна етика</t>
  </si>
  <si>
    <t>IV. АТЕСТАЦІЯ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</si>
  <si>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</si>
  <si>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</si>
  <si>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</si>
  <si>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Статистика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</si>
  <si>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</si>
  <si>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</si>
  <si>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</si>
  <si>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</si>
  <si>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Навчальна практика "Вступ до фаху"
 на базі фахової передвищої освіти</t>
  </si>
  <si>
    <t>Виробнича практика (фінансово-економічна)  на базі фахової передвищої освіти</t>
  </si>
  <si>
    <t>Виробнича практика (фінансово-аналітична)  на базі фахової передвищої освіти</t>
  </si>
  <si>
    <t>Разом обов'язкові компоненти освітньої програми на базі фахової передвищої освіти</t>
  </si>
  <si>
    <t>Фінансове правона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</si>
  <si>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</si>
  <si>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</si>
  <si>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</si>
  <si>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</si>
  <si>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</si>
  <si>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</si>
  <si>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"      "                 2020    р.</t>
  </si>
  <si>
    <t>І-2</t>
  </si>
  <si>
    <t>З-10</t>
  </si>
  <si>
    <t>З-7</t>
  </si>
  <si>
    <t>КР-1</t>
  </si>
  <si>
    <t>І-4</t>
  </si>
  <si>
    <t>З-5</t>
  </si>
  <si>
    <t>Фінанси, банківська справа та страхування (уск) 2020/2021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</si>
  <si>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</si>
  <si>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</si>
  <si>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</si>
  <si>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Дисципліни з інших ОП ДДМА</t>
  </si>
  <si>
    <t>Вступ до освітнього процесу</t>
  </si>
  <si>
    <t>Кваліфікація:  бакалавр  фінансів, банківської справи та страхування</t>
  </si>
  <si>
    <t>Атестація</t>
  </si>
  <si>
    <t>Виконання кваліфікац. роботи</t>
  </si>
  <si>
    <t>1.4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</si>
</sst>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197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22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3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vertical="center" wrapText="1"/>
    </xf>
    <xf numFmtId="0" fontId="28" fillId="5" borderId="10" xfId="3" applyFont="1" applyFill="1" applyBorder="1" applyAlignment="1">
      <alignment horizontal="center" vertical="center" wrapText="1"/>
    </xf>
    <xf numFmtId="49" fontId="28" fillId="5" borderId="11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2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1" fontId="28" fillId="5" borderId="11" xfId="3" applyNumberFormat="1" applyFont="1" applyFill="1" applyBorder="1" applyAlignment="1" applyProtection="1">
      <alignment horizontal="center" vertical="center"/>
    </xf>
    <xf numFmtId="1" fontId="28" fillId="5" borderId="12" xfId="3" applyNumberFormat="1" applyFont="1" applyFill="1" applyBorder="1" applyAlignment="1" applyProtection="1">
      <alignment horizontal="center" vertical="center"/>
    </xf>
    <xf numFmtId="0" fontId="31" fillId="5" borderId="13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2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2" xfId="3" applyNumberFormat="1" applyFont="1" applyFill="1" applyBorder="1" applyAlignment="1">
      <alignment horizontal="center" vertical="center" wrapText="1"/>
    </xf>
    <xf numFmtId="1" fontId="34" fillId="0" borderId="22" xfId="3" applyNumberFormat="1" applyFont="1" applyFill="1" applyBorder="1" applyAlignment="1">
      <alignment horizontal="center" vertical="center" wrapText="1"/>
    </xf>
    <xf numFmtId="1" fontId="34" fillId="0" borderId="19" xfId="3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4" xfId="3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4" xfId="3" applyNumberFormat="1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>
      <alignment horizontal="center" vertical="center" wrapText="1"/>
    </xf>
    <xf numFmtId="0" fontId="10" fillId="5" borderId="16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>
      <alignment horizontal="center" vertical="center" wrapText="1"/>
    </xf>
    <xf numFmtId="1" fontId="28" fillId="5" borderId="22" xfId="3" applyNumberFormat="1" applyFont="1" applyFill="1" applyBorder="1" applyAlignment="1">
      <alignment horizontal="center" vertical="center" wrapText="1"/>
    </xf>
    <xf numFmtId="1" fontId="28" fillId="5" borderId="19" xfId="3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71" fontId="35" fillId="5" borderId="12" xfId="0" applyNumberFormat="1" applyFont="1" applyFill="1" applyBorder="1" applyAlignment="1" applyProtection="1">
      <alignment horizontal="center" vertical="center"/>
    </xf>
    <xf numFmtId="167" fontId="28" fillId="5" borderId="25" xfId="0" applyNumberFormat="1" applyFont="1" applyFill="1" applyBorder="1" applyAlignment="1" applyProtection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 wrapText="1"/>
    </xf>
    <xf numFmtId="0" fontId="28" fillId="5" borderId="11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3" applyFont="1" applyFill="1" applyBorder="1" applyAlignment="1">
      <alignment horizontal="center" vertical="center" wrapText="1"/>
    </xf>
    <xf numFmtId="0" fontId="28" fillId="5" borderId="15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5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10" xfId="0" applyNumberFormat="1" applyFont="1" applyFill="1" applyBorder="1" applyAlignment="1" applyProtection="1">
      <alignment horizontal="center" vertical="center"/>
    </xf>
    <xf numFmtId="171" fontId="10" fillId="5" borderId="11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4" xfId="0" applyNumberFormat="1" applyFont="1" applyFill="1" applyBorder="1" applyAlignment="1" applyProtection="1">
      <alignment horizontal="center" vertical="center"/>
    </xf>
    <xf numFmtId="171" fontId="28" fillId="5" borderId="24" xfId="0" applyNumberFormat="1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4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71" fontId="10" fillId="5" borderId="17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top" wrapText="1"/>
    </xf>
    <xf numFmtId="171" fontId="28" fillId="5" borderId="16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7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10" xfId="3" applyNumberFormat="1" applyFont="1" applyFill="1" applyBorder="1" applyAlignment="1" applyProtection="1">
      <alignment horizontal="center" vertical="center"/>
    </xf>
    <xf numFmtId="0" fontId="10" fillId="5" borderId="1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172" fontId="10" fillId="5" borderId="25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171" fontId="10" fillId="5" borderId="11" xfId="3" applyNumberFormat="1" applyFont="1" applyFill="1" applyBorder="1" applyAlignment="1" applyProtection="1">
      <alignment horizontal="center" vertical="center"/>
    </xf>
    <xf numFmtId="171" fontId="10" fillId="5" borderId="12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21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5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2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10" xfId="0" applyNumberFormat="1" applyFont="1" applyFill="1" applyBorder="1" applyAlignment="1" applyProtection="1">
      <alignment horizontal="center" vertical="center"/>
    </xf>
    <xf numFmtId="171" fontId="10" fillId="0" borderId="11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171" fontId="28" fillId="0" borderId="2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4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71" fontId="10" fillId="0" borderId="17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top" wrapText="1"/>
    </xf>
    <xf numFmtId="171" fontId="28" fillId="0" borderId="16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2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0" fontId="28" fillId="0" borderId="73" xfId="3" applyFont="1" applyFill="1" applyBorder="1" applyAlignment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vertical="center"/>
    </xf>
    <xf numFmtId="1" fontId="28" fillId="0" borderId="19" xfId="3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vertical="center"/>
    </xf>
    <xf numFmtId="170" fontId="10" fillId="0" borderId="44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2" fontId="42" fillId="0" borderId="0" xfId="3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66" fontId="2" fillId="13" borderId="1" xfId="4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/>
    </xf>
    <xf numFmtId="0" fontId="2" fillId="13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/>
    </xf>
    <xf numFmtId="167" fontId="5" fillId="13" borderId="1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/>
    </xf>
    <xf numFmtId="167" fontId="2" fillId="13" borderId="4" xfId="0" applyNumberFormat="1" applyFont="1" applyFill="1" applyBorder="1" applyAlignment="1">
      <alignment horizontal="center" vertical="center"/>
    </xf>
    <xf numFmtId="166" fontId="2" fillId="13" borderId="7" xfId="4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17" fillId="0" borderId="0" xfId="0" applyFont="1" applyFill="1"/>
    <xf numFmtId="0" fontId="0" fillId="0" borderId="0" xfId="0" applyFill="1" applyBorder="1" applyAlignment="1">
      <alignment horizontal="left" vertical="center"/>
    </xf>
    <xf numFmtId="170" fontId="31" fillId="0" borderId="56" xfId="3" applyNumberFormat="1" applyFont="1" applyFill="1" applyBorder="1" applyAlignment="1" applyProtection="1">
      <alignment vertical="center"/>
    </xf>
    <xf numFmtId="171" fontId="28" fillId="0" borderId="30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0" xfId="3" applyNumberFormat="1" applyFont="1" applyFill="1" applyBorder="1" applyAlignment="1" applyProtection="1">
      <alignment vertical="center"/>
    </xf>
    <xf numFmtId="170" fontId="32" fillId="0" borderId="56" xfId="3" applyNumberFormat="1" applyFont="1" applyFill="1" applyBorder="1" applyAlignment="1" applyProtection="1">
      <alignment vertical="center"/>
    </xf>
    <xf numFmtId="170" fontId="32" fillId="0" borderId="59" xfId="3" applyNumberFormat="1" applyFont="1" applyFill="1" applyBorder="1" applyAlignment="1" applyProtection="1">
      <alignment vertical="center"/>
    </xf>
    <xf numFmtId="49" fontId="28" fillId="0" borderId="25" xfId="3" applyNumberFormat="1" applyFont="1" applyFill="1" applyBorder="1" applyAlignment="1">
      <alignment horizontal="left" vertical="center" wrapText="1"/>
    </xf>
    <xf numFmtId="49" fontId="28" fillId="0" borderId="64" xfId="3" applyNumberFormat="1" applyFont="1" applyFill="1" applyBorder="1" applyAlignment="1">
      <alignment horizontal="left" vertical="center" wrapText="1"/>
    </xf>
    <xf numFmtId="171" fontId="28" fillId="0" borderId="30" xfId="3" applyNumberFormat="1" applyFont="1" applyFill="1" applyBorder="1" applyAlignment="1" applyProtection="1">
      <alignment horizontal="left" vertical="center"/>
    </xf>
    <xf numFmtId="171" fontId="28" fillId="0" borderId="30" xfId="3" applyNumberFormat="1" applyFont="1" applyFill="1" applyBorder="1" applyAlignment="1" applyProtection="1">
      <alignment horizontal="left" vertical="center" wrapText="1"/>
    </xf>
    <xf numFmtId="0" fontId="28" fillId="0" borderId="30" xfId="3" applyFont="1" applyFill="1" applyBorder="1" applyAlignment="1">
      <alignment horizontal="left" vertical="center" wrapText="1"/>
    </xf>
    <xf numFmtId="49" fontId="10" fillId="0" borderId="47" xfId="3" applyNumberFormat="1" applyFont="1" applyFill="1" applyBorder="1" applyAlignment="1">
      <alignment horizontal="left" vertical="center" wrapText="1"/>
    </xf>
    <xf numFmtId="0" fontId="28" fillId="0" borderId="10" xfId="3" applyFont="1" applyFill="1" applyBorder="1" applyAlignment="1">
      <alignment horizontal="center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49" fontId="28" fillId="0" borderId="26" xfId="3" applyNumberFormat="1" applyFont="1" applyFill="1" applyBorder="1" applyAlignment="1">
      <alignment horizontal="center" vertical="center" wrapText="1"/>
    </xf>
    <xf numFmtId="170" fontId="28" fillId="0" borderId="12" xfId="3" applyNumberFormat="1" applyFont="1" applyFill="1" applyBorder="1" applyAlignment="1" applyProtection="1">
      <alignment horizontal="center" vertical="center"/>
    </xf>
    <xf numFmtId="170" fontId="28" fillId="0" borderId="67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172" fontId="28" fillId="0" borderId="25" xfId="3" applyNumberFormat="1" applyFont="1" applyFill="1" applyBorder="1" applyAlignment="1" applyProtection="1">
      <alignment horizontal="center" vertical="center"/>
    </xf>
    <xf numFmtId="172" fontId="28" fillId="0" borderId="64" xfId="3" applyNumberFormat="1" applyFont="1" applyFill="1" applyBorder="1" applyAlignment="1" applyProtection="1">
      <alignment horizontal="center" vertical="center"/>
    </xf>
    <xf numFmtId="167" fontId="28" fillId="0" borderId="64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28" fillId="0" borderId="45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88" xfId="0" applyFont="1" applyFill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10" fillId="0" borderId="91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0" fontId="28" fillId="0" borderId="93" xfId="3" applyFont="1" applyFill="1" applyBorder="1" applyAlignment="1">
      <alignment horizontal="center" vertical="center" wrapText="1"/>
    </xf>
    <xf numFmtId="167" fontId="31" fillId="0" borderId="31" xfId="3" applyNumberFormat="1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/>
    </xf>
    <xf numFmtId="170" fontId="10" fillId="0" borderId="67" xfId="3" applyNumberFormat="1" applyFont="1" applyFill="1" applyBorder="1" applyAlignment="1" applyProtection="1">
      <alignment horizontal="center" vertical="center"/>
    </xf>
    <xf numFmtId="172" fontId="28" fillId="0" borderId="3" xfId="3" applyNumberFormat="1" applyFont="1" applyFill="1" applyBorder="1" applyAlignment="1" applyProtection="1">
      <alignment horizontal="center" vertical="center"/>
    </xf>
    <xf numFmtId="0" fontId="31" fillId="0" borderId="3" xfId="3" applyFont="1" applyFill="1" applyBorder="1" applyAlignment="1">
      <alignment horizontal="center" vertical="center" wrapText="1"/>
    </xf>
    <xf numFmtId="170" fontId="31" fillId="0" borderId="3" xfId="3" applyNumberFormat="1" applyFont="1" applyFill="1" applyBorder="1" applyAlignment="1" applyProtection="1">
      <alignment horizontal="center" vertical="center"/>
    </xf>
    <xf numFmtId="167" fontId="31" fillId="0" borderId="3" xfId="3" applyNumberFormat="1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166" fontId="31" fillId="0" borderId="3" xfId="3" applyNumberFormat="1" applyFont="1" applyFill="1" applyBorder="1" applyAlignment="1">
      <alignment horizontal="center" vertical="center" wrapText="1"/>
    </xf>
    <xf numFmtId="166" fontId="31" fillId="0" borderId="6" xfId="3" applyNumberFormat="1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0" fontId="28" fillId="0" borderId="26" xfId="3" applyFont="1" applyFill="1" applyBorder="1" applyAlignment="1">
      <alignment horizontal="center" vertical="center" wrapText="1"/>
    </xf>
    <xf numFmtId="171" fontId="33" fillId="0" borderId="12" xfId="3" applyNumberFormat="1" applyFont="1" applyFill="1" applyBorder="1" applyAlignment="1" applyProtection="1">
      <alignment horizontal="center" vertical="center"/>
    </xf>
    <xf numFmtId="0" fontId="31" fillId="0" borderId="10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170" fontId="31" fillId="0" borderId="12" xfId="3" applyNumberFormat="1" applyFont="1" applyFill="1" applyBorder="1" applyAlignment="1" applyProtection="1">
      <alignment horizontal="center" vertical="center"/>
    </xf>
    <xf numFmtId="0" fontId="31" fillId="0" borderId="11" xfId="3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horizontal="center" vertical="center" wrapText="1"/>
    </xf>
    <xf numFmtId="49" fontId="32" fillId="0" borderId="56" xfId="3" applyNumberFormat="1" applyFont="1" applyFill="1" applyBorder="1" applyAlignment="1" applyProtection="1">
      <alignment vertical="center"/>
    </xf>
    <xf numFmtId="49" fontId="32" fillId="0" borderId="30" xfId="3" applyNumberFormat="1" applyFont="1" applyFill="1" applyBorder="1" applyAlignment="1" applyProtection="1">
      <alignment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170" fontId="10" fillId="0" borderId="14" xfId="3" applyNumberFormat="1" applyFont="1" applyFill="1" applyBorder="1" applyAlignment="1" applyProtection="1">
      <alignment horizontal="center" vertical="center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166" fontId="28" fillId="0" borderId="64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25" xfId="3" applyFont="1" applyFill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0" fontId="10" fillId="0" borderId="47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28" fillId="0" borderId="21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170" fontId="10" fillId="0" borderId="28" xfId="3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170" fontId="10" fillId="0" borderId="50" xfId="3" applyNumberFormat="1" applyFont="1" applyFill="1" applyBorder="1" applyAlignment="1" applyProtection="1">
      <alignment horizontal="center" vertical="center"/>
    </xf>
    <xf numFmtId="0" fontId="10" fillId="0" borderId="50" xfId="3" applyFont="1" applyFill="1" applyBorder="1" applyAlignment="1">
      <alignment horizontal="center" vertical="center" wrapText="1"/>
    </xf>
    <xf numFmtId="172" fontId="10" fillId="0" borderId="3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55" xfId="3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 applyProtection="1">
      <alignment horizontal="center" vertical="center"/>
    </xf>
    <xf numFmtId="167" fontId="28" fillId="0" borderId="11" xfId="0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171" fontId="35" fillId="0" borderId="16" xfId="0" applyNumberFormat="1" applyFont="1" applyFill="1" applyBorder="1" applyAlignment="1" applyProtection="1">
      <alignment horizontal="center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" fontId="28" fillId="0" borderId="16" xfId="3" applyNumberFormat="1" applyFont="1" applyFill="1" applyBorder="1" applyAlignment="1" applyProtection="1">
      <alignment horizontal="center" vertical="center"/>
    </xf>
    <xf numFmtId="167" fontId="28" fillId="0" borderId="14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4" xfId="3" applyNumberFormat="1" applyFont="1" applyFill="1" applyBorder="1" applyAlignment="1" applyProtection="1">
      <alignment horizontal="center" vertical="center"/>
    </xf>
    <xf numFmtId="167" fontId="28" fillId="0" borderId="3" xfId="0" applyNumberFormat="1" applyFont="1" applyFill="1" applyBorder="1" applyAlignment="1" applyProtection="1">
      <alignment horizontal="center" vertical="center"/>
    </xf>
    <xf numFmtId="167" fontId="28" fillId="0" borderId="6" xfId="0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1" fontId="28" fillId="0" borderId="50" xfId="0" applyNumberFormat="1" applyFont="1" applyFill="1" applyBorder="1" applyAlignment="1" applyProtection="1">
      <alignment horizontal="center" vertical="center"/>
    </xf>
    <xf numFmtId="167" fontId="28" fillId="0" borderId="0" xfId="0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67" fontId="28" fillId="0" borderId="13" xfId="0" applyNumberFormat="1" applyFont="1" applyFill="1" applyBorder="1" applyAlignment="1" applyProtection="1">
      <alignment horizontal="center" vertical="center"/>
    </xf>
    <xf numFmtId="167" fontId="28" fillId="0" borderId="7" xfId="0" applyNumberFormat="1" applyFont="1" applyFill="1" applyBorder="1" applyAlignment="1" applyProtection="1">
      <alignment horizontal="center" vertical="center"/>
    </xf>
    <xf numFmtId="167" fontId="28" fillId="0" borderId="57" xfId="3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10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167" fontId="28" fillId="0" borderId="5" xfId="0" applyNumberFormat="1" applyFont="1" applyFill="1" applyBorder="1" applyAlignment="1" applyProtection="1">
      <alignment horizontal="center" vertical="center"/>
    </xf>
    <xf numFmtId="0" fontId="10" fillId="0" borderId="5" xfId="3" applyFont="1" applyFill="1" applyBorder="1" applyAlignment="1">
      <alignment horizontal="center" vertical="center" wrapText="1"/>
    </xf>
    <xf numFmtId="172" fontId="10" fillId="0" borderId="5" xfId="3" applyNumberFormat="1" applyFont="1" applyFill="1" applyBorder="1" applyAlignment="1" applyProtection="1">
      <alignment horizontal="center" vertical="center"/>
    </xf>
    <xf numFmtId="172" fontId="10" fillId="0" borderId="6" xfId="3" applyNumberFormat="1" applyFont="1" applyFill="1" applyBorder="1" applyAlignment="1" applyProtection="1">
      <alignment horizontal="center" vertical="center"/>
    </xf>
    <xf numFmtId="172" fontId="10" fillId="0" borderId="10" xfId="3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>
      <alignment horizontal="center"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170" fontId="32" fillId="0" borderId="94" xfId="3" applyNumberFormat="1" applyFont="1" applyFill="1" applyBorder="1" applyAlignment="1" applyProtection="1">
      <alignment vertical="center"/>
    </xf>
    <xf numFmtId="170" fontId="32" fillId="0" borderId="95" xfId="3" applyNumberFormat="1" applyFont="1" applyFill="1" applyBorder="1" applyAlignment="1" applyProtection="1">
      <alignment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0" fontId="10" fillId="0" borderId="60" xfId="3" applyNumberFormat="1" applyFont="1" applyFill="1" applyBorder="1" applyAlignment="1" applyProtection="1">
      <alignment vertical="center"/>
    </xf>
    <xf numFmtId="49" fontId="10" fillId="0" borderId="29" xfId="3" applyNumberFormat="1" applyFont="1" applyFill="1" applyBorder="1" applyAlignment="1">
      <alignment vertical="center" wrapText="1"/>
    </xf>
    <xf numFmtId="49" fontId="10" fillId="0" borderId="49" xfId="3" applyNumberFormat="1" applyFont="1" applyFill="1" applyBorder="1" applyAlignment="1">
      <alignment horizontal="left" vertical="center" wrapText="1"/>
    </xf>
    <xf numFmtId="49" fontId="10" fillId="0" borderId="65" xfId="3" applyNumberFormat="1" applyFont="1" applyFill="1" applyBorder="1" applyAlignment="1">
      <alignment vertical="center" wrapText="1"/>
    </xf>
    <xf numFmtId="49" fontId="10" fillId="0" borderId="23" xfId="3" applyNumberFormat="1" applyFont="1" applyFill="1" applyBorder="1" applyAlignment="1">
      <alignment vertical="center" wrapText="1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12" xfId="3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6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2" fontId="10" fillId="0" borderId="32" xfId="3" applyNumberFormat="1" applyFont="1" applyFill="1" applyBorder="1" applyAlignment="1" applyProtection="1">
      <alignment horizontal="center" vertical="center"/>
    </xf>
    <xf numFmtId="167" fontId="28" fillId="0" borderId="14" xfId="3" applyNumberFormat="1" applyFont="1" applyFill="1" applyBorder="1" applyAlignment="1">
      <alignment horizontal="center" vertical="center" wrapText="1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>
      <alignment horizontal="center" vertical="center" wrapText="1"/>
    </xf>
    <xf numFmtId="1" fontId="28" fillId="0" borderId="16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>
      <alignment horizontal="center" vertical="center" wrapText="1"/>
    </xf>
    <xf numFmtId="172" fontId="10" fillId="0" borderId="25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>
      <alignment horizontal="center" vertical="center"/>
    </xf>
    <xf numFmtId="0" fontId="10" fillId="0" borderId="15" xfId="3" applyNumberFormat="1" applyFont="1" applyFill="1" applyBorder="1" applyAlignment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170" fontId="32" fillId="0" borderId="32" xfId="3" applyNumberFormat="1" applyFont="1" applyFill="1" applyBorder="1" applyAlignment="1" applyProtection="1">
      <alignment horizontal="center" vertical="center" wrapText="1"/>
    </xf>
    <xf numFmtId="170" fontId="32" fillId="0" borderId="32" xfId="3" applyNumberFormat="1" applyFont="1" applyFill="1" applyBorder="1" applyAlignment="1" applyProtection="1">
      <alignment vertical="center"/>
    </xf>
    <xf numFmtId="1" fontId="10" fillId="0" borderId="43" xfId="3" applyNumberFormat="1" applyFont="1" applyFill="1" applyBorder="1" applyAlignment="1">
      <alignment horizontal="center" vertical="center"/>
    </xf>
    <xf numFmtId="49" fontId="10" fillId="0" borderId="44" xfId="3" applyNumberFormat="1" applyFont="1" applyFill="1" applyBorder="1" applyAlignment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>
      <alignment horizontal="center" vertical="center"/>
    </xf>
    <xf numFmtId="170" fontId="32" fillId="0" borderId="30" xfId="3" applyNumberFormat="1" applyFont="1" applyFill="1" applyBorder="1" applyAlignment="1" applyProtection="1">
      <alignment horizontal="center" vertical="center" wrapText="1"/>
    </xf>
    <xf numFmtId="170" fontId="32" fillId="0" borderId="30" xfId="3" applyNumberFormat="1" applyFont="1" applyFill="1" applyBorder="1" applyAlignment="1" applyProtection="1">
      <alignment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170" fontId="32" fillId="0" borderId="31" xfId="3" applyNumberFormat="1" applyFont="1" applyFill="1" applyBorder="1" applyAlignment="1" applyProtection="1">
      <alignment vertical="center"/>
    </xf>
    <xf numFmtId="0" fontId="10" fillId="0" borderId="66" xfId="3" applyNumberFormat="1" applyFont="1" applyFill="1" applyBorder="1" applyAlignment="1">
      <alignment horizontal="center" vertical="center" wrapText="1"/>
    </xf>
    <xf numFmtId="167" fontId="28" fillId="0" borderId="7" xfId="3" applyNumberFormat="1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167" fontId="28" fillId="0" borderId="32" xfId="3" applyNumberFormat="1" applyFont="1" applyFill="1" applyBorder="1" applyAlignment="1">
      <alignment horizontal="center" vertical="center" wrapText="1"/>
    </xf>
    <xf numFmtId="172" fontId="10" fillId="0" borderId="24" xfId="3" applyNumberFormat="1" applyFont="1" applyFill="1" applyBorder="1" applyAlignment="1" applyProtection="1">
      <alignment horizontal="center" vertical="center"/>
    </xf>
    <xf numFmtId="167" fontId="28" fillId="0" borderId="29" xfId="3" applyNumberFormat="1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8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/>
    </xf>
    <xf numFmtId="167" fontId="28" fillId="0" borderId="30" xfId="3" applyNumberFormat="1" applyFont="1" applyFill="1" applyBorder="1" applyAlignment="1">
      <alignment horizontal="center" vertical="center" wrapText="1"/>
    </xf>
    <xf numFmtId="172" fontId="10" fillId="0" borderId="36" xfId="3" applyNumberFormat="1" applyFont="1" applyFill="1" applyBorder="1" applyAlignment="1" applyProtection="1">
      <alignment horizontal="center" vertical="center"/>
    </xf>
    <xf numFmtId="172" fontId="10" fillId="0" borderId="80" xfId="3" applyNumberFormat="1" applyFont="1" applyFill="1" applyBorder="1" applyAlignment="1" applyProtection="1">
      <alignment horizontal="center" vertical="center"/>
    </xf>
    <xf numFmtId="172" fontId="10" fillId="0" borderId="4" xfId="3" applyNumberFormat="1" applyFont="1" applyFill="1" applyBorder="1" applyAlignment="1" applyProtection="1">
      <alignment horizontal="center" vertical="center"/>
    </xf>
    <xf numFmtId="172" fontId="10" fillId="0" borderId="44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>
      <alignment horizontal="center" vertical="center" wrapText="1"/>
    </xf>
    <xf numFmtId="167" fontId="28" fillId="0" borderId="55" xfId="3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3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170" fontId="10" fillId="0" borderId="74" xfId="3" applyNumberFormat="1" applyFont="1" applyFill="1" applyBorder="1" applyAlignment="1" applyProtection="1">
      <alignment vertical="center"/>
    </xf>
    <xf numFmtId="0" fontId="28" fillId="0" borderId="5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vertical="center"/>
    </xf>
    <xf numFmtId="49" fontId="31" fillId="0" borderId="47" xfId="0" applyNumberFormat="1" applyFont="1" applyFill="1" applyBorder="1" applyAlignment="1" applyProtection="1">
      <alignment horizontal="center" vertical="center"/>
    </xf>
    <xf numFmtId="49" fontId="31" fillId="0" borderId="47" xfId="3" applyNumberFormat="1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 applyProtection="1">
      <alignment horizontal="center" vertical="center" wrapText="1"/>
    </xf>
    <xf numFmtId="165" fontId="28" fillId="0" borderId="16" xfId="0" applyNumberFormat="1" applyFont="1" applyFill="1" applyBorder="1" applyAlignment="1" applyProtection="1">
      <alignment horizontal="center" vertical="center" wrapText="1"/>
    </xf>
    <xf numFmtId="167" fontId="10" fillId="0" borderId="31" xfId="0" applyNumberFormat="1" applyFont="1" applyFill="1" applyBorder="1" applyAlignment="1" applyProtection="1">
      <alignment horizontal="center" vertical="center"/>
    </xf>
    <xf numFmtId="167" fontId="10" fillId="0" borderId="14" xfId="0" applyNumberFormat="1" applyFont="1" applyFill="1" applyBorder="1" applyAlignment="1" applyProtection="1">
      <alignment horizontal="center" vertical="center"/>
    </xf>
    <xf numFmtId="0" fontId="31" fillId="0" borderId="14" xfId="3" applyFont="1" applyFill="1" applyBorder="1" applyAlignment="1">
      <alignment horizontal="center" vertical="center" wrapText="1"/>
    </xf>
    <xf numFmtId="0" fontId="31" fillId="0" borderId="16" xfId="3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32" fillId="0" borderId="45" xfId="3" applyNumberFormat="1" applyFont="1" applyFill="1" applyBorder="1" applyAlignment="1" applyProtection="1">
      <alignment vertical="center"/>
    </xf>
    <xf numFmtId="170" fontId="31" fillId="0" borderId="44" xfId="3" applyNumberFormat="1" applyFont="1" applyFill="1" applyBorder="1" applyAlignment="1" applyProtection="1">
      <alignment vertical="center"/>
    </xf>
    <xf numFmtId="49" fontId="28" fillId="0" borderId="55" xfId="3" applyNumberFormat="1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left" vertical="center" wrapText="1"/>
    </xf>
    <xf numFmtId="166" fontId="28" fillId="0" borderId="25" xfId="3" applyNumberFormat="1" applyFont="1" applyFill="1" applyBorder="1" applyAlignment="1">
      <alignment horizontal="center" vertical="center" wrapText="1"/>
    </xf>
    <xf numFmtId="1" fontId="28" fillId="0" borderId="96" xfId="0" applyNumberFormat="1" applyFont="1" applyFill="1" applyBorder="1" applyAlignment="1" applyProtection="1">
      <alignment horizontal="center" vertical="center"/>
    </xf>
    <xf numFmtId="167" fontId="28" fillId="0" borderId="5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55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67" fontId="28" fillId="0" borderId="35" xfId="0" applyNumberFormat="1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>
      <alignment horizontal="left" vertical="top" wrapText="1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95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170" fontId="10" fillId="0" borderId="11" xfId="3" applyNumberFormat="1" applyFont="1" applyFill="1" applyBorder="1" applyAlignment="1" applyProtection="1">
      <alignment vertical="center"/>
    </xf>
    <xf numFmtId="0" fontId="10" fillId="0" borderId="11" xfId="3" applyNumberFormat="1" applyFont="1" applyFill="1" applyBorder="1" applyAlignment="1" applyProtection="1">
      <alignment horizontal="center" vertical="center" wrapText="1"/>
    </xf>
    <xf numFmtId="170" fontId="32" fillId="0" borderId="15" xfId="3" applyNumberFormat="1" applyFont="1" applyFill="1" applyBorder="1" applyAlignment="1" applyProtection="1">
      <alignment horizontal="center" vertical="center" wrapText="1"/>
    </xf>
    <xf numFmtId="170" fontId="32" fillId="0" borderId="15" xfId="3" applyNumberFormat="1" applyFont="1" applyFill="1" applyBorder="1" applyAlignment="1" applyProtection="1">
      <alignment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 applyProtection="1">
      <alignment horizontal="center" vertical="center"/>
    </xf>
    <xf numFmtId="170" fontId="10" fillId="0" borderId="25" xfId="3" applyNumberFormat="1" applyFont="1" applyFill="1" applyBorder="1" applyAlignment="1" applyProtection="1">
      <alignment vertical="center"/>
    </xf>
    <xf numFmtId="170" fontId="10" fillId="0" borderId="30" xfId="3" applyNumberFormat="1" applyFont="1" applyFill="1" applyBorder="1" applyAlignment="1" applyProtection="1">
      <alignment vertical="center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170" fontId="10" fillId="0" borderId="30" xfId="3" applyNumberFormat="1" applyFont="1" applyFill="1" applyBorder="1" applyAlignment="1" applyProtection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 wrapText="1"/>
    </xf>
    <xf numFmtId="0" fontId="10" fillId="0" borderId="31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vertical="center"/>
    </xf>
    <xf numFmtId="170" fontId="10" fillId="0" borderId="12" xfId="3" applyNumberFormat="1" applyFont="1" applyFill="1" applyBorder="1" applyAlignment="1" applyProtection="1">
      <alignment vertical="center"/>
    </xf>
    <xf numFmtId="170" fontId="10" fillId="0" borderId="31" xfId="3" applyNumberFormat="1" applyFont="1" applyFill="1" applyBorder="1" applyAlignment="1" applyProtection="1">
      <alignment vertical="center"/>
    </xf>
    <xf numFmtId="49" fontId="28" fillId="0" borderId="48" xfId="3" applyNumberFormat="1" applyFont="1" applyFill="1" applyBorder="1" applyAlignment="1">
      <alignment vertical="center" wrapText="1"/>
    </xf>
    <xf numFmtId="49" fontId="10" fillId="0" borderId="27" xfId="0" applyNumberFormat="1" applyFont="1" applyFill="1" applyBorder="1" applyAlignment="1">
      <alignment vertical="center" wrapText="1"/>
    </xf>
    <xf numFmtId="49" fontId="10" fillId="0" borderId="48" xfId="3" applyNumberFormat="1" applyFont="1" applyFill="1" applyBorder="1" applyAlignment="1">
      <alignment horizontal="left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left" vertical="center"/>
    </xf>
    <xf numFmtId="0" fontId="2" fillId="0" borderId="8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1" fontId="28" fillId="0" borderId="0" xfId="3" applyNumberFormat="1" applyFont="1" applyFill="1" applyBorder="1" applyAlignment="1">
      <alignment horizontal="center" vertical="center" wrapText="1"/>
    </xf>
    <xf numFmtId="167" fontId="36" fillId="0" borderId="59" xfId="3" applyNumberFormat="1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10" fillId="0" borderId="43" xfId="0" applyNumberFormat="1" applyFont="1" applyFill="1" applyBorder="1" applyAlignment="1" applyProtection="1">
      <alignment horizontal="center" vertical="center"/>
    </xf>
    <xf numFmtId="0" fontId="10" fillId="0" borderId="77" xfId="0" applyNumberFormat="1" applyFont="1" applyFill="1" applyBorder="1" applyAlignment="1" applyProtection="1">
      <alignment horizontal="center" vertical="center"/>
    </xf>
    <xf numFmtId="0" fontId="10" fillId="0" borderId="44" xfId="0" applyNumberFormat="1" applyFont="1" applyFill="1" applyBorder="1" applyAlignment="1" applyProtection="1">
      <alignment horizontal="center" vertical="center"/>
    </xf>
    <xf numFmtId="0" fontId="10" fillId="0" borderId="44" xfId="3" applyNumberFormat="1" applyFont="1" applyFill="1" applyBorder="1" applyAlignment="1" applyProtection="1">
      <alignment vertical="center"/>
    </xf>
    <xf numFmtId="49" fontId="31" fillId="0" borderId="68" xfId="0" applyNumberFormat="1" applyFont="1" applyFill="1" applyBorder="1" applyAlignment="1" applyProtection="1">
      <alignment horizontal="center" vertical="center"/>
    </xf>
    <xf numFmtId="49" fontId="31" fillId="0" borderId="71" xfId="3" applyNumberFormat="1" applyFont="1" applyFill="1" applyBorder="1" applyAlignment="1">
      <alignment horizontal="left" vertical="center" wrapText="1"/>
    </xf>
    <xf numFmtId="1" fontId="10" fillId="0" borderId="66" xfId="3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 wrapText="1"/>
    </xf>
    <xf numFmtId="165" fontId="28" fillId="0" borderId="71" xfId="0" applyNumberFormat="1" applyFont="1" applyFill="1" applyBorder="1" applyAlignment="1" applyProtection="1">
      <alignment horizontal="center" vertical="center" wrapText="1"/>
    </xf>
    <xf numFmtId="167" fontId="10" fillId="0" borderId="71" xfId="0" applyNumberFormat="1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67" xfId="0" applyNumberFormat="1" applyFont="1" applyFill="1" applyBorder="1" applyAlignment="1">
      <alignment horizontal="center" vertical="center" wrapText="1"/>
    </xf>
    <xf numFmtId="0" fontId="31" fillId="0" borderId="71" xfId="3" applyFont="1" applyFill="1" applyBorder="1" applyAlignment="1">
      <alignment horizontal="center" vertical="center" wrapText="1"/>
    </xf>
    <xf numFmtId="0" fontId="10" fillId="0" borderId="71" xfId="0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1" fillId="0" borderId="17" xfId="3" applyFont="1" applyFill="1" applyBorder="1" applyAlignment="1">
      <alignment horizontal="center" vertical="center" wrapText="1"/>
    </xf>
    <xf numFmtId="0" fontId="10" fillId="0" borderId="57" xfId="0" applyNumberFormat="1" applyFont="1" applyFill="1" applyBorder="1" applyAlignment="1" applyProtection="1">
      <alignment horizontal="center" vertical="center"/>
    </xf>
    <xf numFmtId="0" fontId="10" fillId="0" borderId="50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167" fontId="28" fillId="5" borderId="103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right" vertical="center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170" fontId="38" fillId="5" borderId="0" xfId="3" applyNumberFormat="1" applyFont="1" applyFill="1" applyBorder="1" applyAlignment="1" applyProtection="1">
      <alignment horizontal="left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right" vertical="center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 applyProtection="1">
      <alignment horizontal="right" vertical="center"/>
    </xf>
    <xf numFmtId="49" fontId="28" fillId="5" borderId="101" xfId="0" applyNumberFormat="1" applyFont="1" applyFill="1" applyBorder="1" applyAlignment="1" applyProtection="1">
      <alignment horizontal="center" vertical="center"/>
    </xf>
    <xf numFmtId="49" fontId="28" fillId="5" borderId="94" xfId="0" applyNumberFormat="1" applyFont="1" applyFill="1" applyBorder="1" applyAlignment="1" applyProtection="1">
      <alignment horizontal="center" vertical="center"/>
    </xf>
    <xf numFmtId="49" fontId="28" fillId="5" borderId="95" xfId="0" applyNumberFormat="1" applyFont="1" applyFill="1" applyBorder="1" applyAlignment="1" applyProtection="1">
      <alignment horizontal="center" vertical="center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0" fontId="28" fillId="5" borderId="104" xfId="0" applyFont="1" applyFill="1" applyBorder="1" applyAlignment="1">
      <alignment horizontal="center" vertical="center" wrapText="1"/>
    </xf>
    <xf numFmtId="0" fontId="28" fillId="5" borderId="105" xfId="0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171" fontId="28" fillId="5" borderId="21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101" xfId="3" applyNumberFormat="1" applyFont="1" applyFill="1" applyBorder="1" applyAlignment="1" applyProtection="1">
      <alignment horizontal="center" vertical="center"/>
    </xf>
    <xf numFmtId="0" fontId="28" fillId="5" borderId="94" xfId="3" applyNumberFormat="1" applyFont="1" applyFill="1" applyBorder="1" applyAlignment="1" applyProtection="1">
      <alignment horizontal="center" vertical="center"/>
    </xf>
    <xf numFmtId="0" fontId="28" fillId="5" borderId="95" xfId="3" applyNumberFormat="1" applyFont="1" applyFill="1" applyBorder="1" applyAlignment="1" applyProtection="1">
      <alignment horizontal="center" vertical="center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0" fontId="10" fillId="5" borderId="101" xfId="3" applyNumberFormat="1" applyFont="1" applyFill="1" applyBorder="1" applyAlignment="1" applyProtection="1">
      <alignment horizontal="center" vertical="center"/>
    </xf>
    <xf numFmtId="0" fontId="10" fillId="5" borderId="94" xfId="3" applyNumberFormat="1" applyFont="1" applyFill="1" applyBorder="1" applyAlignment="1" applyProtection="1">
      <alignment horizontal="center" vertical="center"/>
    </xf>
    <xf numFmtId="0" fontId="10" fillId="5" borderId="95" xfId="3" applyNumberFormat="1" applyFont="1" applyFill="1" applyBorder="1" applyAlignment="1" applyProtection="1">
      <alignment horizontal="center" vertical="center"/>
    </xf>
    <xf numFmtId="165" fontId="28" fillId="5" borderId="100" xfId="0" applyNumberFormat="1" applyFont="1" applyFill="1" applyBorder="1" applyAlignment="1" applyProtection="1">
      <alignment horizontal="center" vertical="center"/>
    </xf>
    <xf numFmtId="165" fontId="28" fillId="5" borderId="97" xfId="0" applyNumberFormat="1" applyFont="1" applyFill="1" applyBorder="1" applyAlignment="1" applyProtection="1">
      <alignment horizontal="center" vertical="center"/>
    </xf>
    <xf numFmtId="165" fontId="28" fillId="5" borderId="98" xfId="0" applyNumberFormat="1" applyFont="1" applyFill="1" applyBorder="1" applyAlignment="1" applyProtection="1">
      <alignment horizontal="center" vertical="center"/>
    </xf>
    <xf numFmtId="165" fontId="28" fillId="5" borderId="99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21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91" xfId="3" applyNumberFormat="1" applyFont="1" applyFill="1" applyBorder="1" applyAlignment="1" applyProtection="1">
      <alignment horizontal="center" vertical="center"/>
    </xf>
    <xf numFmtId="0" fontId="10" fillId="5" borderId="102" xfId="3" applyNumberFormat="1" applyFont="1" applyFill="1" applyBorder="1" applyAlignment="1" applyProtection="1">
      <alignment horizontal="center" vertical="center"/>
    </xf>
    <xf numFmtId="0" fontId="10" fillId="5" borderId="92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3" xfId="3" applyNumberFormat="1" applyFont="1" applyFill="1" applyBorder="1" applyAlignment="1" applyProtection="1">
      <alignment horizontal="center" vertical="center" textRotation="90" wrapText="1"/>
    </xf>
    <xf numFmtId="170" fontId="22" fillId="5" borderId="101" xfId="3" applyNumberFormat="1" applyFont="1" applyFill="1" applyBorder="1" applyAlignment="1" applyProtection="1">
      <alignment horizontal="center" vertical="center" wrapText="1"/>
    </xf>
    <xf numFmtId="0" fontId="29" fillId="5" borderId="94" xfId="0" applyFont="1" applyFill="1" applyBorder="1" applyAlignment="1">
      <alignment horizontal="center" vertical="center" wrapText="1"/>
    </xf>
    <xf numFmtId="0" fontId="29" fillId="5" borderId="95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11" xfId="3" applyNumberFormat="1" applyFont="1" applyFill="1" applyBorder="1" applyAlignment="1" applyProtection="1">
      <alignment horizontal="center" vertical="center" wrapText="1"/>
    </xf>
    <xf numFmtId="170" fontId="10" fillId="5" borderId="12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101" xfId="3" applyNumberFormat="1" applyFont="1" applyFill="1" applyBorder="1" applyAlignment="1" applyProtection="1">
      <alignment horizontal="center" vertical="center" wrapText="1"/>
    </xf>
    <xf numFmtId="0" fontId="10" fillId="5" borderId="94" xfId="3" applyNumberFormat="1" applyFont="1" applyFill="1" applyBorder="1" applyAlignment="1" applyProtection="1">
      <alignment horizontal="center" vertical="center" wrapText="1"/>
    </xf>
    <xf numFmtId="0" fontId="10" fillId="5" borderId="95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6" xfId="3" applyNumberFormat="1" applyFont="1" applyFill="1" applyBorder="1" applyAlignment="1" applyProtection="1">
      <alignment horizontal="center" vertical="center" textRotation="90" wrapText="1"/>
    </xf>
    <xf numFmtId="0" fontId="28" fillId="5" borderId="8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1" fontId="28" fillId="5" borderId="15" xfId="3" applyNumberFormat="1" applyFont="1" applyFill="1" applyBorder="1" applyAlignment="1" applyProtection="1">
      <alignment horizontal="center" vertical="center"/>
    </xf>
    <xf numFmtId="171" fontId="28" fillId="5" borderId="16" xfId="3" applyNumberFormat="1" applyFont="1" applyFill="1" applyBorder="1" applyAlignment="1" applyProtection="1">
      <alignment horizontal="center" vertical="center"/>
    </xf>
    <xf numFmtId="171" fontId="28" fillId="5" borderId="14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111" xfId="0" applyFont="1" applyBorder="1" applyAlignment="1">
      <alignment horizontal="center" vertical="center" wrapText="1"/>
    </xf>
    <xf numFmtId="0" fontId="30" fillId="0" borderId="112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0" fontId="25" fillId="0" borderId="111" xfId="0" applyNumberFormat="1" applyFont="1" applyFill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07" xfId="0" applyFont="1" applyFill="1" applyBorder="1" applyAlignment="1">
      <alignment horizontal="center" vertical="center" wrapText="1"/>
    </xf>
    <xf numFmtId="0" fontId="25" fillId="0" borderId="111" xfId="0" applyFont="1" applyFill="1" applyBorder="1" applyAlignment="1">
      <alignment horizontal="center" vertical="center" wrapText="1"/>
    </xf>
    <xf numFmtId="0" fontId="24" fillId="0" borderId="112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1" fontId="25" fillId="0" borderId="111" xfId="0" applyNumberFormat="1" applyFont="1" applyBorder="1" applyAlignment="1">
      <alignment horizontal="center" vertical="center" wrapText="1"/>
    </xf>
    <xf numFmtId="1" fontId="24" fillId="0" borderId="112" xfId="0" applyNumberFormat="1" applyFont="1" applyBorder="1" applyAlignment="1">
      <alignment horizontal="center" vertical="center" wrapText="1"/>
    </xf>
    <xf numFmtId="1" fontId="24" fillId="0" borderId="107" xfId="0" applyNumberFormat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13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22" fillId="0" borderId="78" xfId="1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75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81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8" fillId="0" borderId="78" xfId="1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4" fillId="0" borderId="80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8" fillId="0" borderId="78" xfId="1" applyFont="1" applyFill="1" applyBorder="1" applyAlignment="1">
      <alignment horizontal="center" vertical="center" wrapText="1"/>
    </xf>
    <xf numFmtId="0" fontId="65" fillId="0" borderId="77" xfId="0" applyFont="1" applyFill="1" applyBorder="1" applyAlignment="1">
      <alignment wrapText="1"/>
    </xf>
    <xf numFmtId="0" fontId="65" fillId="0" borderId="80" xfId="0" applyFont="1" applyFill="1" applyBorder="1" applyAlignment="1">
      <alignment wrapText="1"/>
    </xf>
    <xf numFmtId="0" fontId="65" fillId="0" borderId="75" xfId="0" applyFont="1" applyFill="1" applyBorder="1" applyAlignment="1">
      <alignment wrapText="1"/>
    </xf>
    <xf numFmtId="0" fontId="65" fillId="0" borderId="0" xfId="0" applyFont="1" applyFill="1" applyAlignment="1">
      <alignment wrapText="1"/>
    </xf>
    <xf numFmtId="0" fontId="65" fillId="0" borderId="81" xfId="0" applyFont="1" applyFill="1" applyBorder="1" applyAlignment="1">
      <alignment wrapText="1"/>
    </xf>
    <xf numFmtId="0" fontId="65" fillId="0" borderId="72" xfId="0" applyFont="1" applyFill="1" applyBorder="1" applyAlignment="1">
      <alignment wrapText="1"/>
    </xf>
    <xf numFmtId="0" fontId="65" fillId="0" borderId="34" xfId="0" applyFont="1" applyFill="1" applyBorder="1" applyAlignment="1">
      <alignment wrapText="1"/>
    </xf>
    <xf numFmtId="0" fontId="65" fillId="0" borderId="66" xfId="0" applyFont="1" applyFill="1" applyBorder="1" applyAlignment="1">
      <alignment wrapText="1"/>
    </xf>
    <xf numFmtId="0" fontId="10" fillId="0" borderId="2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10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0" fillId="0" borderId="11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7" fillId="0" borderId="78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25" xfId="0" applyFont="1" applyFill="1" applyBorder="1" applyAlignment="1">
      <alignment horizontal="center" vertical="center" textRotation="90"/>
    </xf>
    <xf numFmtId="0" fontId="10" fillId="0" borderId="47" xfId="0" applyFont="1" applyFill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wrapText="1"/>
    </xf>
    <xf numFmtId="0" fontId="24" fillId="0" borderId="107" xfId="0" applyFont="1" applyBorder="1" applyAlignment="1">
      <alignment horizont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4" fillId="0" borderId="110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wrapText="1"/>
    </xf>
    <xf numFmtId="49" fontId="25" fillId="0" borderId="1" xfId="1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8" fillId="0" borderId="77" xfId="1" applyFont="1" applyFill="1" applyBorder="1" applyAlignment="1">
      <alignment horizontal="center" vertical="center" wrapText="1"/>
    </xf>
    <xf numFmtId="0" fontId="28" fillId="0" borderId="80" xfId="1" applyFont="1" applyFill="1" applyBorder="1" applyAlignment="1">
      <alignment horizontal="center" vertical="center" wrapText="1"/>
    </xf>
    <xf numFmtId="0" fontId="28" fillId="0" borderId="7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81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34" xfId="1" applyFont="1" applyFill="1" applyBorder="1" applyAlignment="1">
      <alignment horizontal="center" vertical="center" wrapText="1"/>
    </xf>
    <xf numFmtId="0" fontId="28" fillId="0" borderId="66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14" xfId="0" applyFont="1" applyFill="1" applyBorder="1" applyAlignment="1">
      <alignment horizontal="center" wrapText="1"/>
    </xf>
    <xf numFmtId="0" fontId="24" fillId="0" borderId="110" xfId="0" applyFont="1" applyFill="1" applyBorder="1" applyAlignment="1">
      <alignment horizontal="center" wrapText="1"/>
    </xf>
    <xf numFmtId="167" fontId="28" fillId="0" borderId="103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170" fontId="38" fillId="0" borderId="0" xfId="3" applyNumberFormat="1" applyFont="1" applyFill="1" applyBorder="1" applyAlignment="1" applyProtection="1">
      <alignment horizontal="left"/>
    </xf>
    <xf numFmtId="49" fontId="31" fillId="0" borderId="49" xfId="0" applyNumberFormat="1" applyFont="1" applyFill="1" applyBorder="1" applyAlignment="1" applyProtection="1">
      <alignment horizontal="center" vertical="center" wrapText="1"/>
    </xf>
    <xf numFmtId="49" fontId="31" fillId="0" borderId="50" xfId="0" applyNumberFormat="1" applyFont="1" applyFill="1" applyBorder="1" applyAlignment="1" applyProtection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 wrapText="1"/>
    </xf>
    <xf numFmtId="0" fontId="37" fillId="0" borderId="34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8" fillId="0" borderId="2" xfId="3" applyFont="1" applyFill="1" applyBorder="1" applyAlignment="1">
      <alignment horizontal="center" vertical="center" wrapText="1"/>
    </xf>
    <xf numFmtId="49" fontId="10" fillId="0" borderId="78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72" xfId="3" applyNumberFormat="1" applyFont="1" applyFill="1" applyBorder="1" applyAlignment="1">
      <alignment horizontal="center" vertical="center" wrapText="1"/>
    </xf>
    <xf numFmtId="49" fontId="10" fillId="0" borderId="34" xfId="3" applyNumberFormat="1" applyFont="1" applyFill="1" applyBorder="1" applyAlignment="1">
      <alignment horizontal="center" vertical="center" wrapText="1"/>
    </xf>
    <xf numFmtId="171" fontId="28" fillId="0" borderId="70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right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55" xfId="3" applyNumberFormat="1" applyFont="1" applyFill="1" applyBorder="1" applyAlignment="1">
      <alignment horizontal="center" vertical="center" wrapText="1"/>
    </xf>
    <xf numFmtId="49" fontId="10" fillId="0" borderId="59" xfId="3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41" xfId="3" applyFont="1" applyFill="1" applyBorder="1" applyAlignment="1">
      <alignment horizontal="center" vertical="center" wrapText="1"/>
    </xf>
    <xf numFmtId="171" fontId="28" fillId="0" borderId="21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49" fontId="28" fillId="0" borderId="101" xfId="0" applyNumberFormat="1" applyFont="1" applyFill="1" applyBorder="1" applyAlignment="1" applyProtection="1">
      <alignment horizontal="center" vertical="center"/>
    </xf>
    <xf numFmtId="49" fontId="28" fillId="0" borderId="94" xfId="0" applyNumberFormat="1" applyFont="1" applyFill="1" applyBorder="1" applyAlignment="1" applyProtection="1">
      <alignment horizontal="center" vertical="center"/>
    </xf>
    <xf numFmtId="49" fontId="28" fillId="0" borderId="95" xfId="0" applyNumberFormat="1" applyFont="1" applyFill="1" applyBorder="1" applyAlignment="1" applyProtection="1">
      <alignment horizontal="center" vertical="center"/>
    </xf>
    <xf numFmtId="171" fontId="28" fillId="0" borderId="43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0" fontId="28" fillId="0" borderId="115" xfId="0" applyFont="1" applyFill="1" applyBorder="1" applyAlignment="1">
      <alignment horizontal="center" vertical="center" wrapText="1"/>
    </xf>
    <xf numFmtId="0" fontId="28" fillId="0" borderId="116" xfId="0" applyFont="1" applyFill="1" applyBorder="1" applyAlignment="1">
      <alignment horizontal="center" vertical="center" wrapText="1"/>
    </xf>
    <xf numFmtId="0" fontId="28" fillId="0" borderId="101" xfId="3" applyNumberFormat="1" applyFont="1" applyFill="1" applyBorder="1" applyAlignment="1" applyProtection="1">
      <alignment horizontal="center" vertical="center"/>
    </xf>
    <xf numFmtId="0" fontId="28" fillId="0" borderId="94" xfId="3" applyNumberFormat="1" applyFont="1" applyFill="1" applyBorder="1" applyAlignment="1" applyProtection="1">
      <alignment horizontal="center" vertical="center"/>
    </xf>
    <xf numFmtId="0" fontId="28" fillId="0" borderId="95" xfId="3" applyNumberFormat="1" applyFont="1" applyFill="1" applyBorder="1" applyAlignment="1" applyProtection="1">
      <alignment horizontal="center" vertical="center"/>
    </xf>
    <xf numFmtId="0" fontId="28" fillId="0" borderId="104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 applyProtection="1">
      <alignment horizontal="center" vertical="center"/>
    </xf>
    <xf numFmtId="49" fontId="10" fillId="0" borderId="64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69" xfId="0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0" fontId="10" fillId="0" borderId="101" xfId="3" applyNumberFormat="1" applyFont="1" applyFill="1" applyBorder="1" applyAlignment="1" applyProtection="1">
      <alignment horizontal="center" vertical="center"/>
    </xf>
    <xf numFmtId="0" fontId="10" fillId="0" borderId="95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textRotation="90" wrapText="1"/>
    </xf>
    <xf numFmtId="49" fontId="10" fillId="0" borderId="20" xfId="3" applyNumberFormat="1" applyFont="1" applyFill="1" applyBorder="1" applyAlignment="1">
      <alignment horizontal="center" vertical="center" wrapText="1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97" xfId="0" applyNumberFormat="1" applyFont="1" applyFill="1" applyBorder="1" applyAlignment="1" applyProtection="1">
      <alignment horizontal="center" vertical="center"/>
    </xf>
    <xf numFmtId="165" fontId="28" fillId="0" borderId="98" xfId="0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3" xfId="3" applyNumberFormat="1" applyFont="1" applyFill="1" applyBorder="1" applyAlignment="1" applyProtection="1">
      <alignment horizontal="center" vertical="center" textRotation="90" wrapText="1"/>
    </xf>
    <xf numFmtId="170" fontId="22" fillId="0" borderId="23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11" xfId="3" applyNumberFormat="1" applyFont="1" applyFill="1" applyBorder="1" applyAlignment="1" applyProtection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101" xfId="3" applyNumberFormat="1" applyFont="1" applyFill="1" applyBorder="1" applyAlignment="1" applyProtection="1">
      <alignment horizontal="center" vertical="center" wrapText="1"/>
    </xf>
    <xf numFmtId="0" fontId="10" fillId="0" borderId="94" xfId="3" applyNumberFormat="1" applyFont="1" applyFill="1" applyBorder="1" applyAlignment="1" applyProtection="1">
      <alignment horizontal="center" vertical="center" wrapText="1"/>
    </xf>
    <xf numFmtId="0" fontId="10" fillId="0" borderId="95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0" fontId="10" fillId="0" borderId="94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21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81" xfId="0" applyFont="1" applyFill="1" applyBorder="1" applyAlignment="1">
      <alignment horizontal="center" vertical="center"/>
    </xf>
    <xf numFmtId="0" fontId="50" fillId="4" borderId="0" xfId="0" applyFont="1" applyFill="1" applyAlignment="1">
      <alignment horizontal="center" wrapText="1"/>
    </xf>
    <xf numFmtId="0" fontId="10" fillId="0" borderId="91" xfId="3" applyNumberFormat="1" applyFont="1" applyFill="1" applyBorder="1" applyAlignment="1" applyProtection="1">
      <alignment horizontal="center" vertical="center"/>
    </xf>
    <xf numFmtId="0" fontId="10" fillId="0" borderId="102" xfId="3" applyNumberFormat="1" applyFont="1" applyFill="1" applyBorder="1" applyAlignment="1" applyProtection="1">
      <alignment horizontal="center" vertical="center"/>
    </xf>
    <xf numFmtId="0" fontId="10" fillId="0" borderId="92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49" fontId="50" fillId="0" borderId="0" xfId="2" applyNumberFormat="1" applyFont="1" applyFill="1" applyBorder="1" applyAlignment="1">
      <alignment horizontal="center"/>
    </xf>
    <xf numFmtId="49" fontId="54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8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7" customWidth="1"/>
    <col min="2" max="2" width="45.85546875" style="398" customWidth="1"/>
    <col min="3" max="3" width="6.7109375" style="399" customWidth="1"/>
    <col min="4" max="4" width="12" style="400" customWidth="1"/>
    <col min="5" max="5" width="7.28515625" style="400" customWidth="1"/>
    <col min="6" max="6" width="6.42578125" style="399" customWidth="1"/>
    <col min="7" max="7" width="7.42578125" style="399" customWidth="1"/>
    <col min="8" max="8" width="9.85546875" style="399" customWidth="1"/>
    <col min="9" max="9" width="8.7109375" style="398" customWidth="1"/>
    <col min="10" max="10" width="8" style="398" customWidth="1"/>
    <col min="11" max="11" width="5.85546875" style="398" customWidth="1"/>
    <col min="12" max="12" width="7.85546875" style="398" customWidth="1"/>
    <col min="13" max="13" width="8.85546875" style="398" customWidth="1"/>
    <col min="14" max="24" width="5.85546875" style="398" customWidth="1"/>
    <col min="25" max="29" width="0" style="159" hidden="1" customWidth="1"/>
    <col min="30" max="16384" width="9.140625" style="159"/>
  </cols>
  <sheetData>
    <row r="1" spans="1:30" s="100" customFormat="1" ht="18.75" thickBot="1" x14ac:dyDescent="0.3">
      <c r="A1" s="1639" t="s">
        <v>154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1"/>
    </row>
    <row r="2" spans="1:30" s="100" customFormat="1" x14ac:dyDescent="0.25">
      <c r="A2" s="1642" t="s">
        <v>155</v>
      </c>
      <c r="B2" s="1645" t="s">
        <v>156</v>
      </c>
      <c r="C2" s="1648" t="s">
        <v>157</v>
      </c>
      <c r="D2" s="1649"/>
      <c r="E2" s="1649"/>
      <c r="F2" s="1650"/>
      <c r="G2" s="1651" t="s">
        <v>158</v>
      </c>
      <c r="H2" s="1654" t="s">
        <v>159</v>
      </c>
      <c r="I2" s="1655"/>
      <c r="J2" s="1655"/>
      <c r="K2" s="1655"/>
      <c r="L2" s="1655"/>
      <c r="M2" s="1656"/>
      <c r="N2" s="1657" t="s">
        <v>160</v>
      </c>
      <c r="O2" s="1658"/>
      <c r="P2" s="1658"/>
      <c r="Q2" s="1658"/>
      <c r="R2" s="1658"/>
      <c r="S2" s="1658"/>
      <c r="T2" s="1658"/>
      <c r="U2" s="1658"/>
      <c r="V2" s="1658"/>
      <c r="W2" s="1658"/>
      <c r="X2" s="1659"/>
    </row>
    <row r="3" spans="1:30" s="100" customFormat="1" ht="16.5" thickBot="1" x14ac:dyDescent="0.3">
      <c r="A3" s="1643"/>
      <c r="B3" s="1646"/>
      <c r="C3" s="1663" t="s">
        <v>161</v>
      </c>
      <c r="D3" s="1623" t="s">
        <v>162</v>
      </c>
      <c r="E3" s="1625" t="s">
        <v>163</v>
      </c>
      <c r="F3" s="1626"/>
      <c r="G3" s="1652"/>
      <c r="H3" s="1617" t="s">
        <v>6</v>
      </c>
      <c r="I3" s="1620" t="s">
        <v>164</v>
      </c>
      <c r="J3" s="1621"/>
      <c r="K3" s="1621"/>
      <c r="L3" s="1622"/>
      <c r="M3" s="1635" t="s">
        <v>165</v>
      </c>
      <c r="N3" s="1660"/>
      <c r="O3" s="1661"/>
      <c r="P3" s="1661"/>
      <c r="Q3" s="1661"/>
      <c r="R3" s="1661"/>
      <c r="S3" s="1661"/>
      <c r="T3" s="1661"/>
      <c r="U3" s="1661"/>
      <c r="V3" s="1661"/>
      <c r="W3" s="1661"/>
      <c r="X3" s="1662"/>
    </row>
    <row r="4" spans="1:30" s="100" customFormat="1" ht="16.5" thickBot="1" x14ac:dyDescent="0.3">
      <c r="A4" s="1643"/>
      <c r="B4" s="1646"/>
      <c r="C4" s="1663"/>
      <c r="D4" s="1623"/>
      <c r="E4" s="1623" t="s">
        <v>166</v>
      </c>
      <c r="F4" s="1665" t="s">
        <v>167</v>
      </c>
      <c r="G4" s="1652"/>
      <c r="H4" s="1618"/>
      <c r="I4" s="1632" t="s">
        <v>22</v>
      </c>
      <c r="J4" s="1632" t="s">
        <v>26</v>
      </c>
      <c r="K4" s="1632" t="s">
        <v>168</v>
      </c>
      <c r="L4" s="1632" t="s">
        <v>169</v>
      </c>
      <c r="M4" s="1636"/>
      <c r="N4" s="1610" t="s">
        <v>170</v>
      </c>
      <c r="O4" s="1611"/>
      <c r="P4" s="1612"/>
      <c r="Q4" s="1610" t="s">
        <v>171</v>
      </c>
      <c r="R4" s="1611"/>
      <c r="S4" s="1611"/>
      <c r="T4" s="1610"/>
      <c r="U4" s="1611"/>
      <c r="V4" s="1612"/>
      <c r="W4" s="1610"/>
      <c r="X4" s="1612"/>
    </row>
    <row r="5" spans="1:30" s="100" customFormat="1" ht="16.5" thickBot="1" x14ac:dyDescent="0.3">
      <c r="A5" s="1643"/>
      <c r="B5" s="1646"/>
      <c r="C5" s="1663"/>
      <c r="D5" s="1623"/>
      <c r="E5" s="1623"/>
      <c r="F5" s="1665"/>
      <c r="G5" s="1652"/>
      <c r="H5" s="1618"/>
      <c r="I5" s="1633"/>
      <c r="J5" s="1633"/>
      <c r="K5" s="1633"/>
      <c r="L5" s="1633"/>
      <c r="M5" s="1636"/>
      <c r="N5" s="101">
        <v>1</v>
      </c>
      <c r="O5" s="102" t="s">
        <v>63</v>
      </c>
      <c r="P5" s="103" t="s">
        <v>64</v>
      </c>
      <c r="Q5" s="101">
        <v>3</v>
      </c>
      <c r="R5" s="517">
        <v>4</v>
      </c>
      <c r="S5" s="104"/>
      <c r="T5" s="105"/>
      <c r="U5" s="102"/>
      <c r="V5" s="106"/>
      <c r="W5" s="101"/>
      <c r="X5" s="106"/>
    </row>
    <row r="6" spans="1:30" s="100" customFormat="1" ht="16.5" thickBot="1" x14ac:dyDescent="0.3">
      <c r="A6" s="1643"/>
      <c r="B6" s="1646"/>
      <c r="C6" s="1663"/>
      <c r="D6" s="1623"/>
      <c r="E6" s="1623"/>
      <c r="F6" s="1665"/>
      <c r="G6" s="1652"/>
      <c r="H6" s="1618"/>
      <c r="I6" s="1633"/>
      <c r="J6" s="1633"/>
      <c r="K6" s="1633"/>
      <c r="L6" s="1633"/>
      <c r="M6" s="1637"/>
      <c r="N6" s="1627" t="s">
        <v>172</v>
      </c>
      <c r="O6" s="1628"/>
      <c r="P6" s="1629"/>
      <c r="Q6" s="1629"/>
      <c r="R6" s="1630"/>
      <c r="S6" s="1629"/>
      <c r="T6" s="1629"/>
      <c r="U6" s="1629"/>
      <c r="V6" s="1629"/>
      <c r="W6" s="1629"/>
      <c r="X6" s="1631"/>
    </row>
    <row r="7" spans="1:30" s="100" customFormat="1" ht="25.5" customHeight="1" thickBot="1" x14ac:dyDescent="0.3">
      <c r="A7" s="1644"/>
      <c r="B7" s="1647"/>
      <c r="C7" s="1664"/>
      <c r="D7" s="1624"/>
      <c r="E7" s="1624"/>
      <c r="F7" s="1666"/>
      <c r="G7" s="1653"/>
      <c r="H7" s="1619"/>
      <c r="I7" s="1634"/>
      <c r="J7" s="1634"/>
      <c r="K7" s="1634"/>
      <c r="L7" s="1634"/>
      <c r="M7" s="1638"/>
      <c r="N7" s="101">
        <v>15</v>
      </c>
      <c r="O7" s="102">
        <v>9</v>
      </c>
      <c r="P7" s="106">
        <v>9</v>
      </c>
      <c r="Q7" s="111">
        <v>15</v>
      </c>
      <c r="R7" s="567">
        <v>13</v>
      </c>
      <c r="S7" s="567"/>
      <c r="T7" s="105"/>
      <c r="U7" s="102"/>
      <c r="V7" s="106"/>
      <c r="W7" s="101"/>
      <c r="X7" s="106"/>
    </row>
    <row r="8" spans="1:30" s="100" customFormat="1" ht="16.5" thickBot="1" x14ac:dyDescent="0.3">
      <c r="A8" s="107">
        <v>1</v>
      </c>
      <c r="B8" s="108">
        <v>2</v>
      </c>
      <c r="C8" s="109">
        <v>3</v>
      </c>
      <c r="D8" s="107">
        <v>4</v>
      </c>
      <c r="E8" s="107">
        <v>5</v>
      </c>
      <c r="F8" s="107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10">
        <v>13</v>
      </c>
      <c r="N8" s="101">
        <v>14</v>
      </c>
      <c r="O8" s="111">
        <v>15</v>
      </c>
      <c r="P8" s="101">
        <v>16</v>
      </c>
      <c r="Q8" s="111">
        <v>17</v>
      </c>
      <c r="R8" s="567">
        <v>18</v>
      </c>
      <c r="S8" s="567"/>
      <c r="T8" s="105"/>
      <c r="U8" s="111"/>
      <c r="V8" s="101"/>
      <c r="W8" s="111"/>
      <c r="X8" s="108"/>
      <c r="Y8" s="109">
        <v>25</v>
      </c>
      <c r="Z8" s="107">
        <v>26</v>
      </c>
      <c r="AA8" s="110">
        <v>27</v>
      </c>
      <c r="AB8" s="107">
        <v>28</v>
      </c>
      <c r="AC8" s="110">
        <v>29</v>
      </c>
    </row>
    <row r="9" spans="1:30" s="100" customFormat="1" ht="16.5" thickBot="1" x14ac:dyDescent="0.3">
      <c r="A9" s="1613" t="s">
        <v>173</v>
      </c>
      <c r="B9" s="1614"/>
      <c r="C9" s="1615"/>
      <c r="D9" s="1615"/>
      <c r="E9" s="1615"/>
      <c r="F9" s="1615"/>
      <c r="G9" s="1615"/>
      <c r="H9" s="1615"/>
      <c r="I9" s="1615"/>
      <c r="J9" s="1615"/>
      <c r="K9" s="1615"/>
      <c r="L9" s="1615"/>
      <c r="M9" s="1615"/>
      <c r="N9" s="1614"/>
      <c r="O9" s="1614"/>
      <c r="P9" s="1614"/>
      <c r="Q9" s="1614"/>
      <c r="R9" s="1614"/>
      <c r="S9" s="1614"/>
      <c r="T9" s="1614"/>
      <c r="U9" s="1614"/>
      <c r="V9" s="1614"/>
      <c r="W9" s="1614"/>
      <c r="X9" s="1616"/>
    </row>
    <row r="10" spans="1:30" s="100" customFormat="1" x14ac:dyDescent="0.25">
      <c r="A10" s="1596" t="s">
        <v>174</v>
      </c>
      <c r="B10" s="1597"/>
      <c r="C10" s="1597"/>
      <c r="D10" s="1597"/>
      <c r="E10" s="1597"/>
      <c r="F10" s="1597"/>
      <c r="G10" s="1597"/>
      <c r="H10" s="1597"/>
      <c r="I10" s="1597"/>
      <c r="J10" s="1597"/>
      <c r="K10" s="1597"/>
      <c r="L10" s="1597"/>
      <c r="M10" s="1597"/>
      <c r="N10" s="1597"/>
      <c r="O10" s="1597"/>
      <c r="P10" s="1597"/>
      <c r="Q10" s="1597"/>
      <c r="R10" s="1597"/>
      <c r="S10" s="1597"/>
      <c r="T10" s="1597"/>
      <c r="U10" s="1597"/>
      <c r="V10" s="1597"/>
      <c r="W10" s="1597"/>
      <c r="X10" s="1598"/>
    </row>
    <row r="11" spans="1:30" s="443" customFormat="1" x14ac:dyDescent="0.25">
      <c r="A11" s="441" t="s">
        <v>175</v>
      </c>
      <c r="B11" s="442" t="str">
        <f>'Семестровка уск виправлено'!C15</f>
        <v>Історія України та української культури</v>
      </c>
      <c r="C11" s="442"/>
      <c r="D11" s="442"/>
      <c r="E11" s="442"/>
      <c r="F11" s="442"/>
      <c r="G11" s="442">
        <f>G12+G13</f>
        <v>7</v>
      </c>
      <c r="H11" s="408">
        <f>G11*30</f>
        <v>210</v>
      </c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AD11" s="100">
        <f>SUM(N11:S11)</f>
        <v>0</v>
      </c>
    </row>
    <row r="12" spans="1:30" s="443" customFormat="1" x14ac:dyDescent="0.25">
      <c r="A12" s="442" t="s">
        <v>285</v>
      </c>
      <c r="B12" s="444" t="s">
        <v>341</v>
      </c>
      <c r="C12" s="442"/>
      <c r="D12" s="442"/>
      <c r="E12" s="442"/>
      <c r="F12" s="442"/>
      <c r="G12" s="442">
        <f>'Семестровка уск виправлено'!D17</f>
        <v>4</v>
      </c>
      <c r="H12" s="408">
        <f>G12*30</f>
        <v>120</v>
      </c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AD12" s="100">
        <f t="shared" ref="AD12:AD43" si="0">SUM(N12:S12)</f>
        <v>0</v>
      </c>
    </row>
    <row r="13" spans="1:30" s="443" customFormat="1" x14ac:dyDescent="0.25">
      <c r="A13" s="445" t="s">
        <v>286</v>
      </c>
      <c r="B13" s="446" t="s">
        <v>103</v>
      </c>
      <c r="C13" s="447"/>
      <c r="D13" s="448"/>
      <c r="E13" s="449"/>
      <c r="F13" s="450"/>
      <c r="G13" s="451">
        <f>G14+G15</f>
        <v>3</v>
      </c>
      <c r="H13" s="408">
        <f t="shared" ref="H13:H18" si="1">G13*30</f>
        <v>90</v>
      </c>
      <c r="I13" s="452"/>
      <c r="J13" s="453"/>
      <c r="K13" s="453"/>
      <c r="L13" s="453"/>
      <c r="M13" s="454"/>
      <c r="N13" s="455"/>
      <c r="O13" s="456"/>
      <c r="P13" s="457"/>
      <c r="Q13" s="458"/>
      <c r="R13" s="494"/>
      <c r="S13" s="494"/>
      <c r="T13" s="455"/>
      <c r="U13" s="456"/>
      <c r="V13" s="457"/>
      <c r="W13" s="458"/>
      <c r="X13" s="457"/>
      <c r="AD13" s="100">
        <f t="shared" si="0"/>
        <v>0</v>
      </c>
    </row>
    <row r="14" spans="1:30" s="443" customFormat="1" x14ac:dyDescent="0.25">
      <c r="A14" s="445"/>
      <c r="B14" s="459" t="s">
        <v>300</v>
      </c>
      <c r="C14" s="447"/>
      <c r="D14" s="448"/>
      <c r="E14" s="449"/>
      <c r="F14" s="450"/>
      <c r="G14" s="451">
        <f>'Семестровка уск виправлено'!D19</f>
        <v>1.5</v>
      </c>
      <c r="H14" s="408">
        <f t="shared" si="1"/>
        <v>45</v>
      </c>
      <c r="I14" s="452"/>
      <c r="J14" s="453"/>
      <c r="K14" s="453"/>
      <c r="L14" s="453"/>
      <c r="M14" s="454"/>
      <c r="N14" s="455"/>
      <c r="O14" s="456"/>
      <c r="P14" s="457"/>
      <c r="Q14" s="458"/>
      <c r="R14" s="494"/>
      <c r="S14" s="494"/>
      <c r="T14" s="455"/>
      <c r="U14" s="456"/>
      <c r="V14" s="457"/>
      <c r="W14" s="458"/>
      <c r="X14" s="457"/>
      <c r="AD14" s="100">
        <f t="shared" si="0"/>
        <v>0</v>
      </c>
    </row>
    <row r="15" spans="1:30" s="443" customFormat="1" x14ac:dyDescent="0.25">
      <c r="A15" s="445"/>
      <c r="B15" s="460" t="s">
        <v>272</v>
      </c>
      <c r="C15" s="447"/>
      <c r="D15" s="448" t="s">
        <v>192</v>
      </c>
      <c r="E15" s="449"/>
      <c r="F15" s="450"/>
      <c r="G15" s="451">
        <f>'Семестровка уск виправлено'!E19</f>
        <v>1.5</v>
      </c>
      <c r="H15" s="626">
        <f t="shared" si="1"/>
        <v>45</v>
      </c>
      <c r="I15" s="556">
        <f>J15+K15+L15</f>
        <v>30</v>
      </c>
      <c r="J15" s="453">
        <f>'Семестровка уск виправлено'!H19</f>
        <v>15</v>
      </c>
      <c r="K15" s="453"/>
      <c r="L15" s="453">
        <f>'Семестровка уск виправлено'!J19</f>
        <v>15</v>
      </c>
      <c r="M15" s="411">
        <f>H15-I15</f>
        <v>15</v>
      </c>
      <c r="N15" s="455">
        <f>'Семестровка уск виправлено'!L19</f>
        <v>2</v>
      </c>
      <c r="O15" s="456"/>
      <c r="P15" s="457"/>
      <c r="Q15" s="458"/>
      <c r="R15" s="494"/>
      <c r="S15" s="494"/>
      <c r="T15" s="455"/>
      <c r="U15" s="456"/>
      <c r="V15" s="457"/>
      <c r="W15" s="458"/>
      <c r="X15" s="457"/>
      <c r="AD15" s="100">
        <f t="shared" si="0"/>
        <v>2</v>
      </c>
    </row>
    <row r="16" spans="1:30" s="443" customFormat="1" x14ac:dyDescent="0.25">
      <c r="A16" s="445" t="s">
        <v>176</v>
      </c>
      <c r="B16" s="460" t="s">
        <v>15</v>
      </c>
      <c r="C16" s="447"/>
      <c r="D16" s="448"/>
      <c r="E16" s="449"/>
      <c r="F16" s="450"/>
      <c r="G16" s="624">
        <f>G17+G18</f>
        <v>3</v>
      </c>
      <c r="H16" s="410">
        <f t="shared" si="1"/>
        <v>90</v>
      </c>
      <c r="I16" s="494"/>
      <c r="J16" s="453"/>
      <c r="K16" s="453"/>
      <c r="L16" s="453"/>
      <c r="M16" s="461"/>
      <c r="N16" s="455"/>
      <c r="O16" s="456"/>
      <c r="P16" s="457"/>
      <c r="Q16" s="458"/>
      <c r="R16" s="494"/>
      <c r="S16" s="494"/>
      <c r="T16" s="455"/>
      <c r="U16" s="456"/>
      <c r="V16" s="457"/>
      <c r="W16" s="458"/>
      <c r="X16" s="457"/>
      <c r="AD16" s="100">
        <f t="shared" si="0"/>
        <v>0</v>
      </c>
    </row>
    <row r="17" spans="1:32" s="443" customFormat="1" x14ac:dyDescent="0.25">
      <c r="A17" s="445"/>
      <c r="B17" s="459" t="s">
        <v>300</v>
      </c>
      <c r="C17" s="447"/>
      <c r="D17" s="448"/>
      <c r="E17" s="449"/>
      <c r="F17" s="450"/>
      <c r="G17" s="624">
        <f>'Семестровка уск виправлено'!D121</f>
        <v>0</v>
      </c>
      <c r="H17" s="410">
        <f t="shared" si="1"/>
        <v>0</v>
      </c>
      <c r="I17" s="494"/>
      <c r="J17" s="453"/>
      <c r="K17" s="453"/>
      <c r="L17" s="453"/>
      <c r="M17" s="461"/>
      <c r="N17" s="455"/>
      <c r="O17" s="456"/>
      <c r="P17" s="457"/>
      <c r="Q17" s="458"/>
      <c r="R17" s="494"/>
      <c r="S17" s="494"/>
      <c r="T17" s="455"/>
      <c r="U17" s="456"/>
      <c r="V17" s="457"/>
      <c r="W17" s="458"/>
      <c r="X17" s="457"/>
      <c r="AD17" s="100">
        <f t="shared" si="0"/>
        <v>0</v>
      </c>
    </row>
    <row r="18" spans="1:32" s="443" customFormat="1" x14ac:dyDescent="0.25">
      <c r="A18" s="445"/>
      <c r="B18" s="460" t="s">
        <v>272</v>
      </c>
      <c r="C18" s="447"/>
      <c r="D18" s="643" t="s">
        <v>349</v>
      </c>
      <c r="E18" s="449"/>
      <c r="F18" s="450"/>
      <c r="G18" s="624">
        <f>'Семестровка уск виправлено'!E121</f>
        <v>3</v>
      </c>
      <c r="H18" s="410">
        <f t="shared" si="1"/>
        <v>90</v>
      </c>
      <c r="I18" s="556">
        <f>J18+K18+L18</f>
        <v>39</v>
      </c>
      <c r="J18" s="453"/>
      <c r="K18" s="453"/>
      <c r="L18" s="453">
        <f>'Семестровка уск виправлено'!J121</f>
        <v>39</v>
      </c>
      <c r="M18" s="411">
        <f>H18-I18</f>
        <v>51</v>
      </c>
      <c r="N18" s="455"/>
      <c r="O18" s="456"/>
      <c r="P18" s="457"/>
      <c r="Q18" s="458"/>
      <c r="R18" s="644">
        <f>'Семестровка уск виправлено'!L121</f>
        <v>3</v>
      </c>
      <c r="S18" s="494"/>
      <c r="T18" s="455"/>
      <c r="U18" s="456"/>
      <c r="V18" s="457"/>
      <c r="W18" s="458"/>
      <c r="X18" s="457"/>
      <c r="AD18" s="100">
        <f t="shared" si="0"/>
        <v>3</v>
      </c>
    </row>
    <row r="19" spans="1:32" s="443" customFormat="1" x14ac:dyDescent="0.25">
      <c r="A19" s="441" t="s">
        <v>183</v>
      </c>
      <c r="B19" s="462" t="s">
        <v>17</v>
      </c>
      <c r="C19" s="404"/>
      <c r="D19" s="463"/>
      <c r="E19" s="463"/>
      <c r="F19" s="464"/>
      <c r="G19" s="624">
        <f>G20+G21+G22</f>
        <v>13.5</v>
      </c>
      <c r="H19" s="466">
        <f t="shared" ref="H19:M19" si="2">H21+H22+H23</f>
        <v>120</v>
      </c>
      <c r="I19" s="625">
        <f>I21+I22+I23</f>
        <v>66</v>
      </c>
      <c r="J19" s="466"/>
      <c r="K19" s="466"/>
      <c r="L19" s="466">
        <f t="shared" si="2"/>
        <v>66</v>
      </c>
      <c r="M19" s="461">
        <f t="shared" si="2"/>
        <v>54</v>
      </c>
      <c r="N19" s="467"/>
      <c r="O19" s="468"/>
      <c r="P19" s="469"/>
      <c r="Q19" s="470"/>
      <c r="R19" s="410"/>
      <c r="S19" s="410"/>
      <c r="T19" s="467"/>
      <c r="U19" s="468"/>
      <c r="V19" s="469"/>
      <c r="W19" s="470"/>
      <c r="X19" s="469"/>
      <c r="AD19" s="100">
        <f t="shared" si="0"/>
        <v>0</v>
      </c>
    </row>
    <row r="20" spans="1:32" s="443" customFormat="1" x14ac:dyDescent="0.25">
      <c r="A20" s="471"/>
      <c r="B20" s="459" t="s">
        <v>300</v>
      </c>
      <c r="C20" s="404"/>
      <c r="D20" s="463"/>
      <c r="E20" s="463"/>
      <c r="F20" s="648"/>
      <c r="G20" s="472">
        <f>'Семестровка уск виправлено'!D13</f>
        <v>9.5</v>
      </c>
      <c r="H20" s="544">
        <f>G20*30</f>
        <v>285</v>
      </c>
      <c r="I20" s="465"/>
      <c r="J20" s="466"/>
      <c r="K20" s="466"/>
      <c r="L20" s="466"/>
      <c r="M20" s="461"/>
      <c r="N20" s="467"/>
      <c r="O20" s="468"/>
      <c r="P20" s="469"/>
      <c r="Q20" s="470"/>
      <c r="R20" s="410"/>
      <c r="S20" s="410"/>
      <c r="T20" s="467"/>
      <c r="U20" s="468"/>
      <c r="V20" s="469"/>
      <c r="W20" s="470"/>
      <c r="X20" s="469"/>
      <c r="AD20" s="100">
        <f t="shared" si="0"/>
        <v>0</v>
      </c>
    </row>
    <row r="21" spans="1:32" s="419" customFormat="1" x14ac:dyDescent="0.25">
      <c r="A21" s="402" t="s">
        <v>287</v>
      </c>
      <c r="B21" s="403" t="s">
        <v>272</v>
      </c>
      <c r="C21" s="404"/>
      <c r="D21" s="645">
        <v>1</v>
      </c>
      <c r="E21" s="646"/>
      <c r="F21" s="647"/>
      <c r="G21" s="407">
        <f>'Семестровка уск виправлено'!E13</f>
        <v>2</v>
      </c>
      <c r="H21" s="408">
        <f>G21*30</f>
        <v>60</v>
      </c>
      <c r="I21" s="409">
        <f>J21+K21+L21</f>
        <v>30</v>
      </c>
      <c r="J21" s="410"/>
      <c r="K21" s="410"/>
      <c r="L21" s="410">
        <f>'Семестровка уск виправлено'!J13</f>
        <v>30</v>
      </c>
      <c r="M21" s="411">
        <f>H21-I21</f>
        <v>30</v>
      </c>
      <c r="N21" s="412" t="str">
        <f>'Семестровка уск виправлено'!L13</f>
        <v>2+с*</v>
      </c>
      <c r="O21" s="413"/>
      <c r="P21" s="414"/>
      <c r="Q21" s="415"/>
      <c r="R21" s="629"/>
      <c r="S21" s="629"/>
      <c r="T21" s="627"/>
      <c r="U21" s="417"/>
      <c r="V21" s="418"/>
      <c r="W21" s="416"/>
      <c r="X21" s="418"/>
      <c r="AD21" s="100">
        <v>2</v>
      </c>
    </row>
    <row r="22" spans="1:32" s="419" customFormat="1" x14ac:dyDescent="0.25">
      <c r="A22" s="402" t="s">
        <v>288</v>
      </c>
      <c r="B22" s="403" t="s">
        <v>272</v>
      </c>
      <c r="C22" s="404"/>
      <c r="D22" s="420">
        <v>2</v>
      </c>
      <c r="E22" s="405"/>
      <c r="F22" s="406"/>
      <c r="G22" s="407">
        <f>'Семестровка уск виправлено'!E61</f>
        <v>2</v>
      </c>
      <c r="H22" s="408">
        <f>G22*30</f>
        <v>60</v>
      </c>
      <c r="I22" s="409">
        <f>J22+K22+L22</f>
        <v>36</v>
      </c>
      <c r="J22" s="410"/>
      <c r="K22" s="410"/>
      <c r="L22" s="410">
        <f>'Семестровка уск виправлено'!J61</f>
        <v>36</v>
      </c>
      <c r="M22" s="411">
        <f>H22-I22</f>
        <v>24</v>
      </c>
      <c r="N22" s="421"/>
      <c r="O22" s="9" t="s">
        <v>350</v>
      </c>
      <c r="P22" s="9" t="s">
        <v>350</v>
      </c>
      <c r="Q22" s="415"/>
      <c r="R22" s="629"/>
      <c r="S22" s="629"/>
      <c r="T22" s="627"/>
      <c r="U22" s="417"/>
      <c r="V22" s="418"/>
      <c r="W22" s="416"/>
      <c r="X22" s="418"/>
      <c r="AD22" s="100">
        <v>2</v>
      </c>
    </row>
    <row r="23" spans="1:32" s="438" customFormat="1" x14ac:dyDescent="0.25">
      <c r="A23" s="402" t="s">
        <v>289</v>
      </c>
      <c r="B23" s="422" t="s">
        <v>17</v>
      </c>
      <c r="C23" s="423"/>
      <c r="D23" s="424" t="s">
        <v>181</v>
      </c>
      <c r="E23" s="425"/>
      <c r="F23" s="426"/>
      <c r="G23" s="427"/>
      <c r="H23" s="428"/>
      <c r="I23" s="429"/>
      <c r="J23" s="430"/>
      <c r="K23" s="430"/>
      <c r="L23" s="430"/>
      <c r="M23" s="431">
        <f>H23-I23</f>
        <v>0</v>
      </c>
      <c r="N23" s="401"/>
      <c r="O23" s="432"/>
      <c r="P23" s="433"/>
      <c r="Q23" s="434" t="s">
        <v>182</v>
      </c>
      <c r="R23" s="630"/>
      <c r="S23" s="630"/>
      <c r="T23" s="628"/>
      <c r="U23" s="436"/>
      <c r="V23" s="437"/>
      <c r="W23" s="435"/>
      <c r="X23" s="437"/>
      <c r="AD23" s="100">
        <f t="shared" si="0"/>
        <v>0</v>
      </c>
      <c r="AF23" s="691">
        <f>SUMIF(AD11:AD22,"&gt;0",G11:G22)</f>
        <v>8.5</v>
      </c>
    </row>
    <row r="24" spans="1:32" s="127" customFormat="1" ht="24" customHeight="1" x14ac:dyDescent="0.25">
      <c r="A24" s="128" t="s">
        <v>186</v>
      </c>
      <c r="B24" s="489" t="s">
        <v>30</v>
      </c>
      <c r="C24" s="163"/>
      <c r="D24" s="164"/>
      <c r="E24" s="165"/>
      <c r="F24" s="166"/>
      <c r="G24" s="167">
        <f>G25+G26</f>
        <v>4</v>
      </c>
      <c r="H24" s="408">
        <f>G24*30</f>
        <v>120</v>
      </c>
      <c r="I24" s="163"/>
      <c r="J24" s="169"/>
      <c r="K24" s="169"/>
      <c r="L24" s="169"/>
      <c r="M24" s="170"/>
      <c r="N24" s="152"/>
      <c r="O24" s="153"/>
      <c r="P24" s="154"/>
      <c r="Q24" s="155"/>
      <c r="R24" s="486"/>
      <c r="S24" s="486"/>
      <c r="T24" s="152"/>
      <c r="U24" s="153"/>
      <c r="V24" s="154"/>
      <c r="W24" s="155"/>
      <c r="X24" s="171"/>
      <c r="AD24" s="100">
        <f t="shared" si="0"/>
        <v>0</v>
      </c>
    </row>
    <row r="25" spans="1:32" s="127" customFormat="1" ht="24" customHeight="1" x14ac:dyDescent="0.25">
      <c r="A25" s="538"/>
      <c r="B25" s="554" t="s">
        <v>300</v>
      </c>
      <c r="C25" s="169"/>
      <c r="D25" s="164"/>
      <c r="E25" s="164"/>
      <c r="F25" s="484"/>
      <c r="G25" s="485">
        <f>'Семестровка уск виправлено'!D33</f>
        <v>2.5</v>
      </c>
      <c r="H25" s="408">
        <f>G25*30</f>
        <v>75</v>
      </c>
      <c r="I25" s="169"/>
      <c r="J25" s="169"/>
      <c r="K25" s="169"/>
      <c r="L25" s="169"/>
      <c r="M25" s="169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7"/>
      <c r="AD25" s="100">
        <f t="shared" si="0"/>
        <v>0</v>
      </c>
    </row>
    <row r="26" spans="1:32" s="127" customFormat="1" ht="24" customHeight="1" x14ac:dyDescent="0.25">
      <c r="A26" s="538"/>
      <c r="B26" s="555" t="s">
        <v>272</v>
      </c>
      <c r="C26" s="169"/>
      <c r="D26" s="164" t="s">
        <v>192</v>
      </c>
      <c r="E26" s="164"/>
      <c r="F26" s="484"/>
      <c r="G26" s="485">
        <f>'Семестровка уск виправлено'!E33</f>
        <v>1.5</v>
      </c>
      <c r="H26" s="408">
        <f>G26*30</f>
        <v>45</v>
      </c>
      <c r="I26" s="409">
        <f>J26+K26+L26</f>
        <v>22</v>
      </c>
      <c r="J26" s="551">
        <f>'Семестровка уск виправлено'!H33</f>
        <v>15</v>
      </c>
      <c r="K26" s="551">
        <f>'Семестровка уск виправлено'!I33</f>
        <v>0</v>
      </c>
      <c r="L26" s="551">
        <f>'Семестровка уск виправлено'!J33</f>
        <v>7</v>
      </c>
      <c r="M26" s="552">
        <f>H26-I26</f>
        <v>23</v>
      </c>
      <c r="N26" s="553">
        <f>'Семестровка уск виправлено'!L33</f>
        <v>1.4666666666666666</v>
      </c>
      <c r="O26" s="486"/>
      <c r="P26" s="486"/>
      <c r="Q26" s="486"/>
      <c r="R26" s="486"/>
      <c r="S26" s="486"/>
      <c r="T26" s="486"/>
      <c r="U26" s="486"/>
      <c r="V26" s="486"/>
      <c r="W26" s="486"/>
      <c r="X26" s="487"/>
      <c r="AD26" s="100">
        <f t="shared" si="0"/>
        <v>1.4666666666666666</v>
      </c>
    </row>
    <row r="27" spans="1:32" s="127" customFormat="1" ht="21" customHeight="1" x14ac:dyDescent="0.25">
      <c r="A27" s="483" t="s">
        <v>187</v>
      </c>
      <c r="B27" s="489" t="s">
        <v>61</v>
      </c>
      <c r="C27" s="169"/>
      <c r="D27" s="164" t="s">
        <v>192</v>
      </c>
      <c r="E27" s="164"/>
      <c r="F27" s="484"/>
      <c r="G27" s="548">
        <f>'Семестровка уск виправлено'!E31</f>
        <v>1</v>
      </c>
      <c r="H27" s="549">
        <f>G27*30</f>
        <v>30</v>
      </c>
      <c r="I27" s="550">
        <f>J27+L27</f>
        <v>15</v>
      </c>
      <c r="J27" s="551">
        <f>'Семестровка уск виправлено'!H31</f>
        <v>8</v>
      </c>
      <c r="K27" s="551"/>
      <c r="L27" s="551">
        <f>'Семестровка уск виправлено'!J31</f>
        <v>7</v>
      </c>
      <c r="M27" s="552">
        <f>H27-I27</f>
        <v>15</v>
      </c>
      <c r="N27" s="553">
        <f>'Семестровка уск виправлено'!L31</f>
        <v>1</v>
      </c>
      <c r="O27" s="486"/>
      <c r="P27" s="486"/>
      <c r="Q27" s="486"/>
      <c r="R27" s="486"/>
      <c r="S27" s="486"/>
      <c r="T27" s="486"/>
      <c r="U27" s="486"/>
      <c r="V27" s="486"/>
      <c r="W27" s="486"/>
      <c r="X27" s="487"/>
      <c r="AD27" s="100">
        <f t="shared" si="0"/>
        <v>1</v>
      </c>
    </row>
    <row r="28" spans="1:32" s="127" customFormat="1" ht="21" customHeight="1" x14ac:dyDescent="0.25">
      <c r="A28" s="539" t="s">
        <v>290</v>
      </c>
      <c r="B28" s="540" t="s">
        <v>301</v>
      </c>
      <c r="C28" s="541"/>
      <c r="D28" s="448"/>
      <c r="E28" s="448"/>
      <c r="F28" s="542"/>
      <c r="G28" s="543">
        <f>'Семестровка уск виправлено'!D29</f>
        <v>4</v>
      </c>
      <c r="H28" s="544">
        <f>G28*30</f>
        <v>120</v>
      </c>
      <c r="I28" s="541"/>
      <c r="J28" s="541"/>
      <c r="K28" s="541"/>
      <c r="L28" s="541"/>
      <c r="M28" s="541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6"/>
      <c r="AD28" s="100">
        <f t="shared" si="0"/>
        <v>0</v>
      </c>
    </row>
    <row r="29" spans="1:32" s="443" customFormat="1" ht="18.75" customHeight="1" x14ac:dyDescent="0.25">
      <c r="A29" s="488" t="s">
        <v>291</v>
      </c>
      <c r="B29" s="489" t="s">
        <v>79</v>
      </c>
      <c r="C29" s="490"/>
      <c r="D29" s="491"/>
      <c r="E29" s="491"/>
      <c r="F29" s="492"/>
      <c r="G29" s="493">
        <f>G30+G31</f>
        <v>8</v>
      </c>
      <c r="H29" s="493">
        <f>H30+H31</f>
        <v>240</v>
      </c>
      <c r="I29" s="490"/>
      <c r="J29" s="490"/>
      <c r="K29" s="490"/>
      <c r="L29" s="490"/>
      <c r="M29" s="490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5"/>
      <c r="AD29" s="100">
        <f t="shared" si="0"/>
        <v>0</v>
      </c>
    </row>
    <row r="30" spans="1:32" s="443" customFormat="1" ht="22.5" customHeight="1" x14ac:dyDescent="0.25">
      <c r="A30" s="488" t="s">
        <v>292</v>
      </c>
      <c r="B30" s="496" t="s">
        <v>302</v>
      </c>
      <c r="C30" s="490"/>
      <c r="D30" s="491"/>
      <c r="E30" s="491"/>
      <c r="F30" s="492"/>
      <c r="G30" s="493">
        <f>'Семестровка уск виправлено'!D23</f>
        <v>4</v>
      </c>
      <c r="H30" s="497">
        <f>G30*30</f>
        <v>120</v>
      </c>
      <c r="I30" s="490"/>
      <c r="J30" s="490"/>
      <c r="K30" s="490"/>
      <c r="L30" s="490"/>
      <c r="M30" s="490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5"/>
      <c r="AD30" s="100">
        <f t="shared" si="0"/>
        <v>0</v>
      </c>
    </row>
    <row r="31" spans="1:32" s="443" customFormat="1" ht="34.5" customHeight="1" x14ac:dyDescent="0.25">
      <c r="A31" s="441" t="s">
        <v>293</v>
      </c>
      <c r="B31" s="498" t="s">
        <v>33</v>
      </c>
      <c r="C31" s="499"/>
      <c r="D31" s="491"/>
      <c r="E31" s="500"/>
      <c r="F31" s="501"/>
      <c r="G31" s="502">
        <f>G32+G33</f>
        <v>4</v>
      </c>
      <c r="H31" s="502">
        <f>H32+H33</f>
        <v>120</v>
      </c>
      <c r="I31" s="499"/>
      <c r="J31" s="490"/>
      <c r="K31" s="490"/>
      <c r="L31" s="490"/>
      <c r="M31" s="503"/>
      <c r="N31" s="504"/>
      <c r="O31" s="505"/>
      <c r="P31" s="506"/>
      <c r="Q31" s="409"/>
      <c r="R31" s="494"/>
      <c r="S31" s="494"/>
      <c r="T31" s="504"/>
      <c r="U31" s="505"/>
      <c r="V31" s="506"/>
      <c r="W31" s="409"/>
      <c r="X31" s="507"/>
      <c r="AD31" s="100">
        <f t="shared" si="0"/>
        <v>0</v>
      </c>
    </row>
    <row r="32" spans="1:32" s="443" customFormat="1" ht="18" customHeight="1" x14ac:dyDescent="0.25">
      <c r="A32" s="441"/>
      <c r="B32" s="459" t="s">
        <v>300</v>
      </c>
      <c r="C32" s="499"/>
      <c r="D32" s="491"/>
      <c r="E32" s="500"/>
      <c r="F32" s="501"/>
      <c r="G32" s="502">
        <f>'Семестровка уск виправлено'!D25</f>
        <v>0</v>
      </c>
      <c r="H32" s="497">
        <f t="shared" ref="H32:H42" si="3">G32*30</f>
        <v>0</v>
      </c>
      <c r="I32" s="508"/>
      <c r="J32" s="509"/>
      <c r="K32" s="509"/>
      <c r="L32" s="509"/>
      <c r="M32" s="510"/>
      <c r="N32" s="504"/>
      <c r="O32" s="505"/>
      <c r="P32" s="506"/>
      <c r="Q32" s="409"/>
      <c r="R32" s="494"/>
      <c r="S32" s="494"/>
      <c r="T32" s="504"/>
      <c r="U32" s="505"/>
      <c r="V32" s="506"/>
      <c r="W32" s="409"/>
      <c r="X32" s="507"/>
      <c r="AD32" s="100">
        <f t="shared" si="0"/>
        <v>0</v>
      </c>
    </row>
    <row r="33" spans="1:32" s="443" customFormat="1" ht="22.5" customHeight="1" x14ac:dyDescent="0.25">
      <c r="A33" s="441"/>
      <c r="B33" s="460" t="s">
        <v>272</v>
      </c>
      <c r="C33" s="499">
        <v>1</v>
      </c>
      <c r="D33" s="491"/>
      <c r="E33" s="500"/>
      <c r="F33" s="501"/>
      <c r="G33" s="502">
        <f>'Семестровка уск виправлено'!E25</f>
        <v>4</v>
      </c>
      <c r="H33" s="497">
        <f t="shared" si="3"/>
        <v>120</v>
      </c>
      <c r="I33" s="409">
        <f>J33+K33+L33</f>
        <v>45</v>
      </c>
      <c r="J33" s="509">
        <f>'Семестровка уск виправлено'!H25</f>
        <v>30</v>
      </c>
      <c r="K33" s="509">
        <f>'Семестровка уск виправлено'!I25</f>
        <v>0</v>
      </c>
      <c r="L33" s="509">
        <f>'Семестровка уск виправлено'!J25</f>
        <v>15</v>
      </c>
      <c r="M33" s="503">
        <f>H33-I33</f>
        <v>75</v>
      </c>
      <c r="N33" s="504">
        <v>5</v>
      </c>
      <c r="O33" s="505"/>
      <c r="P33" s="506"/>
      <c r="Q33" s="409"/>
      <c r="R33" s="494"/>
      <c r="S33" s="494"/>
      <c r="T33" s="504"/>
      <c r="U33" s="505"/>
      <c r="V33" s="506"/>
      <c r="W33" s="409"/>
      <c r="X33" s="507"/>
      <c r="AD33" s="100">
        <f t="shared" si="0"/>
        <v>5</v>
      </c>
    </row>
    <row r="34" spans="1:32" s="443" customFormat="1" ht="36" customHeight="1" x14ac:dyDescent="0.25">
      <c r="A34" s="441" t="s">
        <v>294</v>
      </c>
      <c r="B34" s="460" t="s">
        <v>304</v>
      </c>
      <c r="C34" s="499"/>
      <c r="D34" s="491"/>
      <c r="E34" s="500"/>
      <c r="F34" s="501"/>
      <c r="G34" s="502">
        <f>'Семестровка уск виправлено'!D37</f>
        <v>3</v>
      </c>
      <c r="H34" s="497">
        <f t="shared" si="3"/>
        <v>90</v>
      </c>
      <c r="I34" s="556"/>
      <c r="J34" s="509"/>
      <c r="K34" s="509"/>
      <c r="L34" s="509"/>
      <c r="M34" s="510"/>
      <c r="N34" s="504"/>
      <c r="O34" s="505"/>
      <c r="P34" s="506"/>
      <c r="Q34" s="409"/>
      <c r="R34" s="494"/>
      <c r="S34" s="494"/>
      <c r="T34" s="504"/>
      <c r="U34" s="505"/>
      <c r="V34" s="506"/>
      <c r="W34" s="409"/>
      <c r="X34" s="507"/>
      <c r="AD34" s="100">
        <f t="shared" si="0"/>
        <v>0</v>
      </c>
    </row>
    <row r="35" spans="1:32" s="443" customFormat="1" ht="22.5" customHeight="1" x14ac:dyDescent="0.25">
      <c r="A35" s="441" t="s">
        <v>295</v>
      </c>
      <c r="B35" s="460" t="s">
        <v>20</v>
      </c>
      <c r="C35" s="499"/>
      <c r="D35" s="491"/>
      <c r="E35" s="500"/>
      <c r="F35" s="501"/>
      <c r="G35" s="502">
        <f>G36+G37</f>
        <v>5</v>
      </c>
      <c r="H35" s="497">
        <f t="shared" si="3"/>
        <v>150</v>
      </c>
      <c r="I35" s="556"/>
      <c r="J35" s="509"/>
      <c r="K35" s="509"/>
      <c r="L35" s="509"/>
      <c r="M35" s="510"/>
      <c r="N35" s="504"/>
      <c r="O35" s="505"/>
      <c r="P35" s="506"/>
      <c r="Q35" s="409"/>
      <c r="R35" s="494"/>
      <c r="S35" s="494"/>
      <c r="T35" s="504"/>
      <c r="U35" s="505"/>
      <c r="V35" s="506"/>
      <c r="W35" s="409"/>
      <c r="X35" s="507"/>
      <c r="AD35" s="100">
        <f t="shared" si="0"/>
        <v>0</v>
      </c>
    </row>
    <row r="36" spans="1:32" s="443" customFormat="1" ht="21.75" customHeight="1" x14ac:dyDescent="0.25">
      <c r="A36" s="441"/>
      <c r="B36" s="459" t="s">
        <v>300</v>
      </c>
      <c r="C36" s="499"/>
      <c r="D36" s="491"/>
      <c r="E36" s="500"/>
      <c r="F36" s="501"/>
      <c r="G36" s="502">
        <f>'Семестровка уск виправлено'!D39</f>
        <v>3</v>
      </c>
      <c r="H36" s="497">
        <f t="shared" si="3"/>
        <v>90</v>
      </c>
      <c r="I36" s="556"/>
      <c r="J36" s="509"/>
      <c r="K36" s="509"/>
      <c r="L36" s="509"/>
      <c r="M36" s="510"/>
      <c r="N36" s="504"/>
      <c r="O36" s="505"/>
      <c r="P36" s="506"/>
      <c r="Q36" s="409"/>
      <c r="R36" s="494"/>
      <c r="S36" s="494"/>
      <c r="T36" s="504"/>
      <c r="U36" s="505"/>
      <c r="V36" s="506"/>
      <c r="W36" s="409"/>
      <c r="X36" s="507"/>
      <c r="AD36" s="100">
        <f t="shared" si="0"/>
        <v>0</v>
      </c>
    </row>
    <row r="37" spans="1:32" s="443" customFormat="1" ht="21.75" customHeight="1" x14ac:dyDescent="0.25">
      <c r="A37" s="441"/>
      <c r="B37" s="460" t="s">
        <v>272</v>
      </c>
      <c r="C37" s="499"/>
      <c r="D37" s="491" t="s">
        <v>192</v>
      </c>
      <c r="E37" s="500"/>
      <c r="F37" s="501"/>
      <c r="G37" s="502">
        <f>'Семестровка уск виправлено'!E39</f>
        <v>2</v>
      </c>
      <c r="H37" s="497">
        <f t="shared" si="3"/>
        <v>60</v>
      </c>
      <c r="I37" s="409">
        <f>J37+K37+L37</f>
        <v>30</v>
      </c>
      <c r="J37" s="509">
        <f>'Семестровка уск виправлено'!H39</f>
        <v>15</v>
      </c>
      <c r="K37" s="509"/>
      <c r="L37" s="509">
        <f>'Семестровка уск виправлено'!J39</f>
        <v>15</v>
      </c>
      <c r="M37" s="503">
        <f>H37-I37</f>
        <v>30</v>
      </c>
      <c r="N37" s="504">
        <v>2</v>
      </c>
      <c r="O37" s="505"/>
      <c r="P37" s="506"/>
      <c r="Q37" s="409"/>
      <c r="R37" s="494"/>
      <c r="S37" s="494"/>
      <c r="T37" s="504"/>
      <c r="U37" s="505"/>
      <c r="V37" s="506"/>
      <c r="W37" s="409"/>
      <c r="X37" s="507"/>
      <c r="AD37" s="100">
        <f t="shared" si="0"/>
        <v>2</v>
      </c>
    </row>
    <row r="38" spans="1:32" s="443" customFormat="1" ht="21.75" customHeight="1" x14ac:dyDescent="0.25">
      <c r="A38" s="441" t="s">
        <v>296</v>
      </c>
      <c r="B38" s="460" t="s">
        <v>62</v>
      </c>
      <c r="C38" s="499"/>
      <c r="D38" s="491"/>
      <c r="E38" s="500"/>
      <c r="F38" s="501"/>
      <c r="G38" s="502">
        <f>G39+G40</f>
        <v>6</v>
      </c>
      <c r="H38" s="497">
        <f t="shared" si="3"/>
        <v>180</v>
      </c>
      <c r="I38" s="556"/>
      <c r="J38" s="509"/>
      <c r="K38" s="509"/>
      <c r="L38" s="509"/>
      <c r="M38" s="510"/>
      <c r="N38" s="504"/>
      <c r="O38" s="505"/>
      <c r="P38" s="506"/>
      <c r="Q38" s="409"/>
      <c r="R38" s="494"/>
      <c r="S38" s="494"/>
      <c r="T38" s="504"/>
      <c r="U38" s="505"/>
      <c r="V38" s="506"/>
      <c r="W38" s="409"/>
      <c r="X38" s="507"/>
      <c r="AD38" s="100">
        <f t="shared" si="0"/>
        <v>0</v>
      </c>
    </row>
    <row r="39" spans="1:32" s="443" customFormat="1" ht="21.75" customHeight="1" x14ac:dyDescent="0.25">
      <c r="A39" s="441"/>
      <c r="B39" s="459" t="s">
        <v>300</v>
      </c>
      <c r="C39" s="499"/>
      <c r="D39" s="491"/>
      <c r="E39" s="500"/>
      <c r="F39" s="501"/>
      <c r="G39" s="502">
        <f>'Семестровка уск виправлено'!D41</f>
        <v>3</v>
      </c>
      <c r="H39" s="497">
        <f t="shared" si="3"/>
        <v>90</v>
      </c>
      <c r="I39" s="556"/>
      <c r="J39" s="509"/>
      <c r="K39" s="509"/>
      <c r="L39" s="509"/>
      <c r="M39" s="510"/>
      <c r="N39" s="504"/>
      <c r="O39" s="505"/>
      <c r="P39" s="506"/>
      <c r="Q39" s="409"/>
      <c r="R39" s="494"/>
      <c r="S39" s="494"/>
      <c r="T39" s="504"/>
      <c r="U39" s="505"/>
      <c r="V39" s="506"/>
      <c r="W39" s="409"/>
      <c r="X39" s="507"/>
      <c r="AD39" s="100">
        <f t="shared" si="0"/>
        <v>0</v>
      </c>
    </row>
    <row r="40" spans="1:32" s="443" customFormat="1" ht="21.75" customHeight="1" x14ac:dyDescent="0.25">
      <c r="A40" s="441"/>
      <c r="B40" s="460" t="s">
        <v>272</v>
      </c>
      <c r="C40" s="499"/>
      <c r="D40" s="491" t="s">
        <v>185</v>
      </c>
      <c r="E40" s="500"/>
      <c r="F40" s="501"/>
      <c r="G40" s="502">
        <f>'Семестровка уск виправлено'!E41</f>
        <v>3</v>
      </c>
      <c r="H40" s="497">
        <f t="shared" si="3"/>
        <v>90</v>
      </c>
      <c r="I40" s="409">
        <f>J40+K40+L40</f>
        <v>60</v>
      </c>
      <c r="J40" s="509">
        <f>'Семестровка уск виправлено'!H41</f>
        <v>30</v>
      </c>
      <c r="K40" s="509"/>
      <c r="L40" s="509">
        <f>'Семестровка уск виправлено'!J41</f>
        <v>30</v>
      </c>
      <c r="M40" s="503">
        <f>H40-I40</f>
        <v>30</v>
      </c>
      <c r="N40" s="504">
        <f>'Семестровка уск виправлено'!L41</f>
        <v>4</v>
      </c>
      <c r="O40" s="505"/>
      <c r="P40" s="506"/>
      <c r="Q40" s="409"/>
      <c r="R40" s="494"/>
      <c r="S40" s="494"/>
      <c r="T40" s="504"/>
      <c r="U40" s="505"/>
      <c r="V40" s="506"/>
      <c r="W40" s="409"/>
      <c r="X40" s="507"/>
      <c r="AD40" s="100">
        <f t="shared" si="0"/>
        <v>4</v>
      </c>
    </row>
    <row r="41" spans="1:32" s="443" customFormat="1" ht="32.25" customHeight="1" x14ac:dyDescent="0.25">
      <c r="A41" s="128" t="s">
        <v>297</v>
      </c>
      <c r="B41" s="498" t="s">
        <v>39</v>
      </c>
      <c r="C41" s="499"/>
      <c r="D41" s="491"/>
      <c r="E41" s="500"/>
      <c r="F41" s="501"/>
      <c r="G41" s="502">
        <f>G42+G43</f>
        <v>3</v>
      </c>
      <c r="H41" s="497">
        <f t="shared" si="3"/>
        <v>90</v>
      </c>
      <c r="I41" s="556"/>
      <c r="J41" s="509"/>
      <c r="K41" s="509"/>
      <c r="L41" s="509"/>
      <c r="M41" s="510"/>
      <c r="N41" s="504"/>
      <c r="O41" s="505"/>
      <c r="P41" s="506"/>
      <c r="Q41" s="409"/>
      <c r="R41" s="494"/>
      <c r="S41" s="494"/>
      <c r="T41" s="504"/>
      <c r="U41" s="505"/>
      <c r="V41" s="506"/>
      <c r="W41" s="409"/>
      <c r="X41" s="507"/>
      <c r="AD41" s="100">
        <f t="shared" si="0"/>
        <v>0</v>
      </c>
    </row>
    <row r="42" spans="1:32" s="443" customFormat="1" ht="21.75" customHeight="1" x14ac:dyDescent="0.25">
      <c r="A42" s="441"/>
      <c r="B42" s="459" t="s">
        <v>300</v>
      </c>
      <c r="C42" s="499"/>
      <c r="D42" s="491"/>
      <c r="E42" s="500"/>
      <c r="F42" s="501"/>
      <c r="G42" s="502">
        <f>'Семестровка уск виправлено'!D109</f>
        <v>1</v>
      </c>
      <c r="H42" s="497">
        <f t="shared" si="3"/>
        <v>30</v>
      </c>
      <c r="I42" s="556"/>
      <c r="J42" s="509"/>
      <c r="K42" s="509"/>
      <c r="L42" s="509"/>
      <c r="M42" s="510"/>
      <c r="N42" s="504"/>
      <c r="O42" s="505"/>
      <c r="P42" s="506"/>
      <c r="Q42" s="409"/>
      <c r="R42" s="494"/>
      <c r="S42" s="494"/>
      <c r="T42" s="504"/>
      <c r="U42" s="505"/>
      <c r="V42" s="506"/>
      <c r="W42" s="409"/>
      <c r="X42" s="507"/>
      <c r="AD42" s="100">
        <f t="shared" si="0"/>
        <v>0</v>
      </c>
    </row>
    <row r="43" spans="1:32" s="127" customFormat="1" x14ac:dyDescent="0.25">
      <c r="B43" s="679" t="s">
        <v>272</v>
      </c>
      <c r="C43" s="176"/>
      <c r="D43" s="177" t="s">
        <v>188</v>
      </c>
      <c r="E43" s="680"/>
      <c r="F43" s="681"/>
      <c r="G43" s="682">
        <f>'Семестровка уск виправлено'!E109</f>
        <v>2</v>
      </c>
      <c r="H43" s="649">
        <f>G43*30</f>
        <v>60</v>
      </c>
      <c r="I43" s="650">
        <f>J43+L43</f>
        <v>22</v>
      </c>
      <c r="J43" s="651">
        <f>'Семестровка уск виправлено'!H109</f>
        <v>15</v>
      </c>
      <c r="K43" s="651"/>
      <c r="L43" s="651">
        <f>'Семестровка уск виправлено'!J109</f>
        <v>7</v>
      </c>
      <c r="M43" s="652">
        <f>H43-I43</f>
        <v>38</v>
      </c>
      <c r="N43" s="683"/>
      <c r="O43" s="684"/>
      <c r="P43" s="685"/>
      <c r="Q43" s="686"/>
      <c r="R43" s="687">
        <f>'Семестровка уск виправлено'!L109</f>
        <v>1.5</v>
      </c>
      <c r="S43" s="688"/>
      <c r="T43" s="683"/>
      <c r="U43" s="684"/>
      <c r="V43" s="689"/>
      <c r="W43" s="686"/>
      <c r="X43" s="689"/>
      <c r="AD43" s="100">
        <f t="shared" si="0"/>
        <v>1.5</v>
      </c>
    </row>
    <row r="44" spans="1:32" x14ac:dyDescent="0.25">
      <c r="A44" s="201" t="s">
        <v>343</v>
      </c>
      <c r="B44" s="621" t="s">
        <v>342</v>
      </c>
      <c r="C44" s="163"/>
      <c r="D44" s="169"/>
      <c r="E44" s="173"/>
      <c r="F44" s="174"/>
      <c r="G44" s="167">
        <f>'Семестровка уск виправлено'!D85</f>
        <v>5</v>
      </c>
      <c r="H44" s="168">
        <f>G44*30</f>
        <v>150</v>
      </c>
      <c r="I44" s="163"/>
      <c r="J44" s="169"/>
      <c r="K44" s="169"/>
      <c r="L44" s="169"/>
      <c r="M44" s="170"/>
      <c r="N44" s="155"/>
      <c r="O44" s="153"/>
      <c r="P44" s="219"/>
      <c r="Q44" s="155"/>
      <c r="R44" s="486"/>
      <c r="S44" s="486"/>
      <c r="T44" s="152"/>
      <c r="U44" s="153"/>
      <c r="V44" s="154"/>
      <c r="W44" s="155"/>
      <c r="X44" s="154"/>
      <c r="AD44" s="100">
        <f>SUM(N44:S44)</f>
        <v>0</v>
      </c>
    </row>
    <row r="45" spans="1:32" s="127" customFormat="1" x14ac:dyDescent="0.25">
      <c r="A45" s="1541" t="s">
        <v>303</v>
      </c>
      <c r="B45" s="1542"/>
      <c r="C45" s="1542"/>
      <c r="D45" s="1542"/>
      <c r="E45" s="1542"/>
      <c r="F45" s="1543"/>
      <c r="G45" s="548">
        <f>SUMIF(B11:B44,"*_*",G11:G44)</f>
        <v>40.5</v>
      </c>
      <c r="H45" s="649">
        <f>G45*30</f>
        <v>1215</v>
      </c>
      <c r="I45" s="551"/>
      <c r="J45" s="551"/>
      <c r="K45" s="551"/>
      <c r="L45" s="551"/>
      <c r="M45" s="551"/>
      <c r="N45" s="486"/>
      <c r="O45" s="486"/>
      <c r="P45" s="487"/>
      <c r="Q45" s="486"/>
      <c r="R45" s="553"/>
      <c r="S45" s="486"/>
      <c r="T45" s="486"/>
      <c r="U45" s="486"/>
      <c r="V45" s="486"/>
      <c r="W45" s="486"/>
      <c r="X45" s="486"/>
      <c r="AD45" s="728">
        <f>G12+G14+G17+G20+G25+G28+G30+G32+G34+G36+G39+G42</f>
        <v>35.5</v>
      </c>
      <c r="AF45" s="127">
        <f>G45*30</f>
        <v>1215</v>
      </c>
    </row>
    <row r="46" spans="1:32" s="127" customFormat="1" ht="16.5" thickBot="1" x14ac:dyDescent="0.3">
      <c r="A46" s="1541" t="s">
        <v>298</v>
      </c>
      <c r="B46" s="1542"/>
      <c r="C46" s="1542"/>
      <c r="D46" s="1542"/>
      <c r="E46" s="1542"/>
      <c r="F46" s="1543"/>
      <c r="G46" s="548">
        <f t="shared" ref="G46:M46" si="4">SUMIF($AD11:$AD43,"&gt;0",G11:G43)</f>
        <v>22</v>
      </c>
      <c r="H46" s="548">
        <f t="shared" si="4"/>
        <v>660</v>
      </c>
      <c r="I46" s="548">
        <f t="shared" si="4"/>
        <v>329</v>
      </c>
      <c r="J46" s="548">
        <f t="shared" si="4"/>
        <v>128</v>
      </c>
      <c r="K46" s="548">
        <f t="shared" si="4"/>
        <v>0</v>
      </c>
      <c r="L46" s="548">
        <f t="shared" si="4"/>
        <v>201</v>
      </c>
      <c r="M46" s="548">
        <f t="shared" si="4"/>
        <v>331</v>
      </c>
      <c r="N46" s="692">
        <f>SUM(N11:N45)</f>
        <v>15.466666666666667</v>
      </c>
      <c r="O46" s="692">
        <f t="shared" ref="O46:X46" si="5">SUM(O11:O45)</f>
        <v>0</v>
      </c>
      <c r="P46" s="692">
        <f t="shared" si="5"/>
        <v>0</v>
      </c>
      <c r="Q46" s="692">
        <f t="shared" si="5"/>
        <v>0</v>
      </c>
      <c r="R46" s="692">
        <f t="shared" si="5"/>
        <v>4.5</v>
      </c>
      <c r="S46" s="692">
        <f t="shared" si="5"/>
        <v>0</v>
      </c>
      <c r="T46" s="692">
        <f t="shared" si="5"/>
        <v>0</v>
      </c>
      <c r="U46" s="692">
        <f t="shared" si="5"/>
        <v>0</v>
      </c>
      <c r="V46" s="692">
        <f t="shared" si="5"/>
        <v>0</v>
      </c>
      <c r="W46" s="692">
        <f t="shared" si="5"/>
        <v>0</v>
      </c>
      <c r="X46" s="692">
        <f t="shared" si="5"/>
        <v>0</v>
      </c>
      <c r="AF46" s="127">
        <f>G46*30</f>
        <v>660</v>
      </c>
    </row>
    <row r="47" spans="1:32" s="100" customFormat="1" ht="16.5" customHeight="1" thickBot="1" x14ac:dyDescent="0.3">
      <c r="A47" s="1603" t="s">
        <v>299</v>
      </c>
      <c r="B47" s="1604"/>
      <c r="C47" s="1604"/>
      <c r="D47" s="1604"/>
      <c r="E47" s="1604"/>
      <c r="F47" s="1605"/>
      <c r="G47" s="690">
        <f>G45+G46</f>
        <v>62.5</v>
      </c>
      <c r="H47" s="649">
        <f>G47*30</f>
        <v>1875</v>
      </c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184">
        <f>SUM(Y13:Y43)</f>
        <v>0</v>
      </c>
      <c r="Z47" s="183">
        <f>SUM(Z13:Z43)</f>
        <v>0</v>
      </c>
      <c r="AA47" s="183">
        <f>SUM(AA13:AA43)</f>
        <v>0</v>
      </c>
      <c r="AB47" s="183">
        <f>SUM(AB13:AB43)</f>
        <v>0</v>
      </c>
      <c r="AC47" s="183">
        <f>SUM(AC13:AC43)</f>
        <v>0</v>
      </c>
      <c r="AF47" s="127">
        <f>G47*30</f>
        <v>1875</v>
      </c>
    </row>
    <row r="48" spans="1:32" ht="16.5" customHeight="1" x14ac:dyDescent="0.25">
      <c r="A48" s="1606" t="s">
        <v>190</v>
      </c>
      <c r="B48" s="1607"/>
      <c r="C48" s="1607"/>
      <c r="D48" s="1607"/>
      <c r="E48" s="1607"/>
      <c r="F48" s="1607"/>
      <c r="G48" s="1607"/>
      <c r="H48" s="1607"/>
      <c r="I48" s="1607"/>
      <c r="J48" s="1607"/>
      <c r="K48" s="1607"/>
      <c r="L48" s="1607"/>
      <c r="M48" s="1607"/>
      <c r="N48" s="1608"/>
      <c r="O48" s="1608"/>
      <c r="P48" s="1608"/>
      <c r="Q48" s="1608"/>
      <c r="R48" s="1608"/>
      <c r="S48" s="1608"/>
      <c r="T48" s="1608"/>
      <c r="U48" s="1608"/>
      <c r="V48" s="1608"/>
      <c r="W48" s="1608"/>
      <c r="X48" s="1609"/>
    </row>
    <row r="49" spans="1:30" ht="16.5" customHeight="1" x14ac:dyDescent="0.25">
      <c r="A49" s="693" t="s">
        <v>191</v>
      </c>
      <c r="B49" s="557" t="s">
        <v>80</v>
      </c>
      <c r="C49" s="749"/>
      <c r="D49" s="749" t="s">
        <v>185</v>
      </c>
      <c r="E49" s="749"/>
      <c r="F49" s="749"/>
      <c r="G49" s="749">
        <f>'Семестровка уск виправлено'!E43</f>
        <v>4</v>
      </c>
      <c r="H49" s="481">
        <f t="shared" ref="H49:H57" si="6">G49*30</f>
        <v>120</v>
      </c>
      <c r="I49" s="440">
        <f>J49+L49</f>
        <v>60</v>
      </c>
      <c r="J49" s="749">
        <f>'Семестровка уск виправлено'!H43</f>
        <v>30</v>
      </c>
      <c r="K49" s="749">
        <f>'Семестровка уск виправлено'!I43</f>
        <v>0</v>
      </c>
      <c r="L49" s="749">
        <f>'Семестровка уск виправлено'!J43</f>
        <v>30</v>
      </c>
      <c r="M49" s="482">
        <f>H49-I49</f>
        <v>60</v>
      </c>
      <c r="N49" s="750">
        <v>3</v>
      </c>
      <c r="O49" s="750"/>
      <c r="P49" s="750"/>
      <c r="Q49" s="750"/>
      <c r="R49" s="750"/>
      <c r="S49" s="750"/>
      <c r="T49" s="750"/>
      <c r="U49" s="750"/>
      <c r="V49" s="750"/>
      <c r="W49" s="750"/>
      <c r="X49" s="521"/>
      <c r="AD49" s="100">
        <f t="shared" ref="AD49:AD89" si="7">SUM(N49:S49)</f>
        <v>3</v>
      </c>
    </row>
    <row r="50" spans="1:30" ht="38.25" customHeight="1" x14ac:dyDescent="0.25">
      <c r="A50" s="693" t="s">
        <v>193</v>
      </c>
      <c r="B50" s="460" t="s">
        <v>317</v>
      </c>
      <c r="C50" s="749"/>
      <c r="D50" s="749"/>
      <c r="E50" s="749"/>
      <c r="F50" s="749"/>
      <c r="G50" s="749">
        <f>'Семестровка уск виправлено'!D75</f>
        <v>4</v>
      </c>
      <c r="H50" s="481">
        <f t="shared" si="6"/>
        <v>120</v>
      </c>
      <c r="I50" s="749"/>
      <c r="J50" s="749"/>
      <c r="K50" s="749"/>
      <c r="L50" s="749"/>
      <c r="M50" s="749"/>
      <c r="N50" s="750"/>
      <c r="O50" s="750"/>
      <c r="P50" s="750"/>
      <c r="Q50" s="750"/>
      <c r="R50" s="750"/>
      <c r="S50" s="750"/>
      <c r="T50" s="750"/>
      <c r="U50" s="750"/>
      <c r="V50" s="750"/>
      <c r="W50" s="750"/>
      <c r="X50" s="521"/>
      <c r="AD50" s="100">
        <f t="shared" si="7"/>
        <v>0</v>
      </c>
    </row>
    <row r="51" spans="1:30" ht="16.5" customHeight="1" x14ac:dyDescent="0.25">
      <c r="A51" s="693" t="s">
        <v>196</v>
      </c>
      <c r="B51" s="536" t="str">
        <f>'Семестровка уск виправлено'!C27</f>
        <v>Фінанси</v>
      </c>
      <c r="C51" s="535"/>
      <c r="D51" s="535"/>
      <c r="E51" s="535"/>
      <c r="F51" s="535"/>
      <c r="G51" s="535">
        <f>G52+G53</f>
        <v>6</v>
      </c>
      <c r="H51" s="481">
        <f t="shared" si="6"/>
        <v>180</v>
      </c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  <c r="U51" s="535"/>
      <c r="V51" s="535"/>
      <c r="W51" s="535"/>
      <c r="X51" s="535"/>
      <c r="AD51" s="100">
        <f t="shared" si="7"/>
        <v>0</v>
      </c>
    </row>
    <row r="52" spans="1:30" ht="16.5" customHeight="1" x14ac:dyDescent="0.25">
      <c r="A52" s="694"/>
      <c r="B52" s="459" t="s">
        <v>300</v>
      </c>
      <c r="C52" s="535"/>
      <c r="D52" s="535"/>
      <c r="E52" s="535"/>
      <c r="F52" s="535"/>
      <c r="G52" s="535">
        <f>'Семестровка уск виправлено'!D27</f>
        <v>3</v>
      </c>
      <c r="H52" s="481">
        <f t="shared" si="6"/>
        <v>90</v>
      </c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5"/>
      <c r="T52" s="535"/>
      <c r="U52" s="535"/>
      <c r="V52" s="535"/>
      <c r="W52" s="535"/>
      <c r="X52" s="535"/>
      <c r="AD52" s="100">
        <f t="shared" si="7"/>
        <v>0</v>
      </c>
    </row>
    <row r="53" spans="1:30" ht="16.5" customHeight="1" x14ac:dyDescent="0.25">
      <c r="A53" s="694" t="s">
        <v>306</v>
      </c>
      <c r="B53" s="460" t="s">
        <v>272</v>
      </c>
      <c r="C53" s="535">
        <v>1</v>
      </c>
      <c r="D53" s="535"/>
      <c r="E53" s="535"/>
      <c r="F53" s="535"/>
      <c r="G53" s="535">
        <f>'Семестровка уск виправлено'!E27</f>
        <v>3</v>
      </c>
      <c r="H53" s="481">
        <f t="shared" si="6"/>
        <v>90</v>
      </c>
      <c r="I53" s="440">
        <f>J53+L53</f>
        <v>30</v>
      </c>
      <c r="J53" s="535">
        <f>'Семестровка уск виправлено'!H27</f>
        <v>15</v>
      </c>
      <c r="K53" s="535"/>
      <c r="L53" s="535">
        <f>'Семестровка уск виправлено'!J27</f>
        <v>15</v>
      </c>
      <c r="M53" s="482">
        <f>H53-I53</f>
        <v>60</v>
      </c>
      <c r="N53" s="537">
        <f>'Семестровка уск виправлено'!L27</f>
        <v>3</v>
      </c>
      <c r="O53" s="535"/>
      <c r="P53" s="535"/>
      <c r="Q53" s="535"/>
      <c r="R53" s="535"/>
      <c r="S53" s="535"/>
      <c r="T53" s="535"/>
      <c r="U53" s="535"/>
      <c r="V53" s="535"/>
      <c r="W53" s="535"/>
      <c r="X53" s="535"/>
      <c r="AD53" s="100">
        <f t="shared" si="7"/>
        <v>3</v>
      </c>
    </row>
    <row r="54" spans="1:30" ht="16.5" customHeight="1" x14ac:dyDescent="0.25">
      <c r="A54" s="695" t="s">
        <v>307</v>
      </c>
      <c r="B54" s="597" t="s">
        <v>89</v>
      </c>
      <c r="C54" s="575"/>
      <c r="D54" s="576"/>
      <c r="E54" s="576"/>
      <c r="F54" s="577" t="s">
        <v>281</v>
      </c>
      <c r="G54" s="598">
        <v>1</v>
      </c>
      <c r="H54" s="204">
        <f t="shared" si="6"/>
        <v>30</v>
      </c>
      <c r="I54" s="204">
        <f>J54+K54+L54</f>
        <v>0</v>
      </c>
      <c r="J54" s="204"/>
      <c r="K54" s="204"/>
      <c r="L54" s="204"/>
      <c r="M54" s="204">
        <f>H54-I54</f>
        <v>30</v>
      </c>
      <c r="N54" s="204"/>
      <c r="O54" s="204"/>
      <c r="P54" s="204"/>
      <c r="Q54" s="204"/>
      <c r="R54" s="204"/>
      <c r="S54" s="204"/>
      <c r="T54" s="571"/>
      <c r="U54" s="570"/>
      <c r="V54" s="573"/>
      <c r="W54" s="571"/>
      <c r="X54" s="573"/>
      <c r="AD54" s="100">
        <f t="shared" si="7"/>
        <v>0</v>
      </c>
    </row>
    <row r="55" spans="1:30" ht="16.5" customHeight="1" x14ac:dyDescent="0.25">
      <c r="A55" s="695" t="s">
        <v>197</v>
      </c>
      <c r="B55" s="536" t="s">
        <v>277</v>
      </c>
      <c r="C55" s="535" t="s">
        <v>63</v>
      </c>
      <c r="D55" s="535"/>
      <c r="E55" s="535"/>
      <c r="F55" s="535"/>
      <c r="G55" s="599" t="e">
        <f>'Семестровка уск виправлено'!#REF!</f>
        <v>#REF!</v>
      </c>
      <c r="H55" s="169" t="e">
        <f t="shared" si="6"/>
        <v>#REF!</v>
      </c>
      <c r="I55" s="169" t="e">
        <f>J55+L55</f>
        <v>#REF!</v>
      </c>
      <c r="J55" s="535" t="e">
        <f>'Семестровка уск виправлено'!#REF!</f>
        <v>#REF!</v>
      </c>
      <c r="K55" s="535"/>
      <c r="L55" s="535" t="e">
        <f>'Семестровка уск виправлено'!#REF!</f>
        <v>#REF!</v>
      </c>
      <c r="M55" s="169" t="e">
        <f>H55-I55</f>
        <v>#REF!</v>
      </c>
      <c r="N55" s="537"/>
      <c r="O55" s="551" t="e">
        <f>'Семестровка уск виправлено'!#REF!</f>
        <v>#REF!</v>
      </c>
      <c r="P55" s="551"/>
      <c r="Q55" s="535"/>
      <c r="R55" s="535"/>
      <c r="S55" s="535"/>
      <c r="T55" s="571"/>
      <c r="U55" s="570"/>
      <c r="V55" s="573"/>
      <c r="W55" s="571"/>
      <c r="X55" s="573"/>
      <c r="AD55" s="100" t="e">
        <f t="shared" si="7"/>
        <v>#REF!</v>
      </c>
    </row>
    <row r="56" spans="1:30" ht="16.5" customHeight="1" x14ac:dyDescent="0.25">
      <c r="A56" s="695" t="s">
        <v>198</v>
      </c>
      <c r="B56" s="589" t="s">
        <v>90</v>
      </c>
      <c r="C56" s="535"/>
      <c r="D56" s="535"/>
      <c r="E56" s="535"/>
      <c r="F56" s="535"/>
      <c r="G56" s="587">
        <f>G57+G58</f>
        <v>5</v>
      </c>
      <c r="H56" s="481">
        <f t="shared" si="6"/>
        <v>150</v>
      </c>
      <c r="I56" s="440"/>
      <c r="J56" s="572"/>
      <c r="K56" s="572"/>
      <c r="L56" s="572"/>
      <c r="M56" s="482"/>
      <c r="N56" s="534"/>
      <c r="O56" s="574"/>
      <c r="P56" s="551"/>
      <c r="Q56" s="535"/>
      <c r="R56" s="535"/>
      <c r="S56" s="535"/>
      <c r="T56" s="571"/>
      <c r="U56" s="570"/>
      <c r="V56" s="573"/>
      <c r="W56" s="571"/>
      <c r="X56" s="573"/>
      <c r="AD56" s="100">
        <f t="shared" si="7"/>
        <v>0</v>
      </c>
    </row>
    <row r="57" spans="1:30" ht="16.5" customHeight="1" x14ac:dyDescent="0.25">
      <c r="A57" s="695"/>
      <c r="B57" s="586" t="s">
        <v>300</v>
      </c>
      <c r="C57" s="535"/>
      <c r="D57" s="535"/>
      <c r="E57" s="535"/>
      <c r="F57" s="535"/>
      <c r="G57" s="535">
        <f>'Семестровка уск виправлено'!D73</f>
        <v>0</v>
      </c>
      <c r="H57" s="481">
        <f t="shared" si="6"/>
        <v>0</v>
      </c>
      <c r="I57" s="440"/>
      <c r="J57" s="572"/>
      <c r="K57" s="572"/>
      <c r="L57" s="572"/>
      <c r="M57" s="482"/>
      <c r="N57" s="534"/>
      <c r="O57" s="574"/>
      <c r="P57" s="551"/>
      <c r="Q57" s="535"/>
      <c r="R57" s="535"/>
      <c r="S57" s="535"/>
      <c r="T57" s="571"/>
      <c r="U57" s="570"/>
      <c r="V57" s="573"/>
      <c r="W57" s="571"/>
      <c r="X57" s="573"/>
      <c r="AD57" s="100">
        <f t="shared" si="7"/>
        <v>0</v>
      </c>
    </row>
    <row r="58" spans="1:30" ht="16.5" customHeight="1" x14ac:dyDescent="0.25">
      <c r="A58" s="522"/>
      <c r="B58" s="460" t="s">
        <v>272</v>
      </c>
      <c r="C58" s="523" t="s">
        <v>64</v>
      </c>
      <c r="D58" s="524"/>
      <c r="E58" s="525"/>
      <c r="F58" s="526"/>
      <c r="G58" s="527">
        <f>'Семестровка уск виправлено'!E73</f>
        <v>5</v>
      </c>
      <c r="H58" s="481">
        <f>G58*30</f>
        <v>150</v>
      </c>
      <c r="I58" s="440">
        <f>J58+L58</f>
        <v>63</v>
      </c>
      <c r="J58" s="528">
        <f>'Семестровка уск виправлено'!H73</f>
        <v>36</v>
      </c>
      <c r="K58" s="528"/>
      <c r="L58" s="528">
        <f>'Семестровка уск виправлено'!J73</f>
        <v>27</v>
      </c>
      <c r="M58" s="482">
        <f>H58-I58</f>
        <v>87</v>
      </c>
      <c r="N58" s="529"/>
      <c r="O58" s="530"/>
      <c r="P58" s="588">
        <f>'Семестровка уск виправлено'!L73</f>
        <v>7</v>
      </c>
      <c r="Q58" s="532"/>
      <c r="R58" s="537"/>
      <c r="S58" s="537"/>
      <c r="T58" s="534"/>
      <c r="U58" s="533"/>
      <c r="V58" s="531"/>
      <c r="W58" s="534"/>
      <c r="X58" s="531"/>
      <c r="AD58" s="100">
        <f t="shared" si="7"/>
        <v>7</v>
      </c>
    </row>
    <row r="59" spans="1:30" x14ac:dyDescent="0.25">
      <c r="A59" s="201" t="s">
        <v>200</v>
      </c>
      <c r="B59" s="498" t="s">
        <v>91</v>
      </c>
      <c r="C59" s="163"/>
      <c r="D59" s="169"/>
      <c r="E59" s="173"/>
      <c r="F59" s="174"/>
      <c r="G59" s="167">
        <f>G61+G60</f>
        <v>6</v>
      </c>
      <c r="H59" s="208">
        <f t="shared" ref="H59:H81" si="8">G59*30</f>
        <v>180</v>
      </c>
      <c r="I59" s="163">
        <f>I61+I62</f>
        <v>45</v>
      </c>
      <c r="J59" s="169">
        <f>J61+J62</f>
        <v>30</v>
      </c>
      <c r="K59" s="169"/>
      <c r="L59" s="169">
        <f>L61+L62</f>
        <v>15</v>
      </c>
      <c r="M59" s="170">
        <f>M61+M62</f>
        <v>75</v>
      </c>
      <c r="N59" s="155"/>
      <c r="O59" s="153"/>
      <c r="P59" s="171"/>
      <c r="Q59" s="155"/>
      <c r="R59" s="486"/>
      <c r="S59" s="486"/>
      <c r="T59" s="152"/>
      <c r="U59" s="153"/>
      <c r="V59" s="154"/>
      <c r="W59" s="155"/>
      <c r="X59" s="154"/>
      <c r="AD59" s="100">
        <f t="shared" si="7"/>
        <v>0</v>
      </c>
    </row>
    <row r="60" spans="1:30" x14ac:dyDescent="0.25">
      <c r="A60" s="201"/>
      <c r="B60" s="586" t="s">
        <v>318</v>
      </c>
      <c r="C60" s="163"/>
      <c r="D60" s="169"/>
      <c r="E60" s="173"/>
      <c r="F60" s="174"/>
      <c r="G60" s="167">
        <f>'Семестровка уск виправлено'!D101</f>
        <v>3</v>
      </c>
      <c r="H60" s="208">
        <f t="shared" si="8"/>
        <v>90</v>
      </c>
      <c r="I60" s="163"/>
      <c r="J60" s="169"/>
      <c r="K60" s="169"/>
      <c r="L60" s="169"/>
      <c r="M60" s="170"/>
      <c r="N60" s="155"/>
      <c r="O60" s="153"/>
      <c r="P60" s="171"/>
      <c r="Q60" s="155"/>
      <c r="R60" s="486"/>
      <c r="S60" s="486"/>
      <c r="T60" s="152"/>
      <c r="U60" s="153"/>
      <c r="V60" s="154"/>
      <c r="W60" s="155"/>
      <c r="X60" s="154"/>
      <c r="AD60" s="100">
        <f t="shared" si="7"/>
        <v>0</v>
      </c>
    </row>
    <row r="61" spans="1:30" x14ac:dyDescent="0.25">
      <c r="A61" s="202" t="s">
        <v>308</v>
      </c>
      <c r="B61" s="460" t="s">
        <v>272</v>
      </c>
      <c r="C61" s="149">
        <v>3</v>
      </c>
      <c r="D61" s="204"/>
      <c r="E61" s="205"/>
      <c r="F61" s="206"/>
      <c r="G61" s="207">
        <f>'Семестровка уск виправлено'!E101</f>
        <v>3</v>
      </c>
      <c r="H61" s="208">
        <f t="shared" si="8"/>
        <v>90</v>
      </c>
      <c r="I61" s="429">
        <f>J61+L61</f>
        <v>45</v>
      </c>
      <c r="J61" s="204">
        <f>'Семестровка уск виправлено'!H101</f>
        <v>30</v>
      </c>
      <c r="K61" s="204"/>
      <c r="L61" s="204">
        <f>'Семестровка уск виправлено'!J101</f>
        <v>15</v>
      </c>
      <c r="M61" s="209">
        <f>H61-I61</f>
        <v>45</v>
      </c>
      <c r="N61" s="155"/>
      <c r="O61" s="153"/>
      <c r="P61" s="171"/>
      <c r="Q61" s="155">
        <f>'Семестровка уск виправлено'!L101</f>
        <v>3</v>
      </c>
      <c r="R61" s="486"/>
      <c r="S61" s="486"/>
      <c r="T61" s="152"/>
      <c r="U61" s="153"/>
      <c r="V61" s="154"/>
      <c r="W61" s="155"/>
      <c r="X61" s="154"/>
      <c r="AD61" s="100">
        <f t="shared" si="7"/>
        <v>3</v>
      </c>
    </row>
    <row r="62" spans="1:30" x14ac:dyDescent="0.25">
      <c r="A62" s="202" t="s">
        <v>309</v>
      </c>
      <c r="B62" s="460" t="s">
        <v>92</v>
      </c>
      <c r="C62" s="149"/>
      <c r="D62" s="204"/>
      <c r="E62" s="205"/>
      <c r="F62" s="210" t="s">
        <v>188</v>
      </c>
      <c r="G62" s="207">
        <v>1</v>
      </c>
      <c r="H62" s="208">
        <f t="shared" si="8"/>
        <v>30</v>
      </c>
      <c r="I62" s="149">
        <f>J62+L62</f>
        <v>0</v>
      </c>
      <c r="J62" s="204"/>
      <c r="K62" s="204"/>
      <c r="L62" s="204"/>
      <c r="M62" s="209">
        <f>H62-I62</f>
        <v>30</v>
      </c>
      <c r="N62" s="155"/>
      <c r="O62" s="153"/>
      <c r="P62" s="171"/>
      <c r="Q62" s="155"/>
      <c r="R62" s="486"/>
      <c r="S62" s="486"/>
      <c r="T62" s="152"/>
      <c r="U62" s="153"/>
      <c r="V62" s="154"/>
      <c r="W62" s="155"/>
      <c r="X62" s="154"/>
      <c r="AD62" s="100">
        <f t="shared" si="7"/>
        <v>0</v>
      </c>
    </row>
    <row r="63" spans="1:30" x14ac:dyDescent="0.25">
      <c r="A63" s="558" t="s">
        <v>201</v>
      </c>
      <c r="B63" s="460" t="s">
        <v>54</v>
      </c>
      <c r="C63" s="149"/>
      <c r="D63" s="204"/>
      <c r="E63" s="205"/>
      <c r="F63" s="210"/>
      <c r="G63" s="207">
        <f>G64+G65</f>
        <v>5</v>
      </c>
      <c r="H63" s="208">
        <f t="shared" si="8"/>
        <v>150</v>
      </c>
      <c r="I63" s="149"/>
      <c r="J63" s="204"/>
      <c r="K63" s="204"/>
      <c r="L63" s="204"/>
      <c r="M63" s="209"/>
      <c r="N63" s="155"/>
      <c r="O63" s="153"/>
      <c r="P63" s="171"/>
      <c r="Q63" s="155"/>
      <c r="R63" s="486"/>
      <c r="S63" s="486"/>
      <c r="T63" s="152"/>
      <c r="U63" s="153"/>
      <c r="V63" s="154"/>
      <c r="W63" s="155"/>
      <c r="X63" s="154"/>
      <c r="AD63" s="100">
        <f t="shared" si="7"/>
        <v>0</v>
      </c>
    </row>
    <row r="64" spans="1:30" x14ac:dyDescent="0.25">
      <c r="A64" s="558"/>
      <c r="B64" s="586" t="s">
        <v>300</v>
      </c>
      <c r="C64" s="149"/>
      <c r="D64" s="204"/>
      <c r="E64" s="205"/>
      <c r="F64" s="210"/>
      <c r="G64" s="207">
        <f>'Семестровка уск виправлено'!D77</f>
        <v>2</v>
      </c>
      <c r="H64" s="208">
        <f t="shared" si="8"/>
        <v>60</v>
      </c>
      <c r="I64" s="149"/>
      <c r="J64" s="204"/>
      <c r="K64" s="204"/>
      <c r="L64" s="204"/>
      <c r="M64" s="209"/>
      <c r="N64" s="155"/>
      <c r="O64" s="153"/>
      <c r="P64" s="171"/>
      <c r="Q64" s="155"/>
      <c r="R64" s="486"/>
      <c r="S64" s="486"/>
      <c r="T64" s="152"/>
      <c r="U64" s="153"/>
      <c r="V64" s="154"/>
      <c r="W64" s="155"/>
      <c r="X64" s="154"/>
      <c r="AD64" s="100">
        <f t="shared" si="7"/>
        <v>0</v>
      </c>
    </row>
    <row r="65" spans="1:30" x14ac:dyDescent="0.25">
      <c r="A65" s="558"/>
      <c r="B65" s="460" t="s">
        <v>272</v>
      </c>
      <c r="C65" s="149"/>
      <c r="D65" s="204" t="s">
        <v>278</v>
      </c>
      <c r="E65" s="205"/>
      <c r="F65" s="210"/>
      <c r="G65" s="207">
        <f>'Семестровка уск виправлено'!E77</f>
        <v>3</v>
      </c>
      <c r="H65" s="208">
        <f t="shared" si="8"/>
        <v>90</v>
      </c>
      <c r="I65" s="149">
        <f>J65+L65</f>
        <v>45</v>
      </c>
      <c r="J65" s="204">
        <f>'Семестровка уск виправлено'!H77</f>
        <v>27</v>
      </c>
      <c r="K65" s="204"/>
      <c r="L65" s="204">
        <f>'Семестровка уск виправлено'!J77</f>
        <v>18</v>
      </c>
      <c r="M65" s="209">
        <f>H65-I65</f>
        <v>45</v>
      </c>
      <c r="N65" s="155"/>
      <c r="O65" s="153"/>
      <c r="P65" s="590">
        <f>'Семестровка уск виправлено'!L77</f>
        <v>5</v>
      </c>
      <c r="Q65" s="155"/>
      <c r="R65" s="486"/>
      <c r="S65" s="486"/>
      <c r="T65" s="152"/>
      <c r="U65" s="153"/>
      <c r="V65" s="154"/>
      <c r="W65" s="155"/>
      <c r="X65" s="154"/>
      <c r="AD65" s="100">
        <f t="shared" si="7"/>
        <v>5</v>
      </c>
    </row>
    <row r="66" spans="1:30" x14ac:dyDescent="0.25">
      <c r="A66" s="558" t="s">
        <v>310</v>
      </c>
      <c r="B66" s="460" t="s">
        <v>44</v>
      </c>
      <c r="C66" s="149"/>
      <c r="D66" s="204"/>
      <c r="E66" s="205"/>
      <c r="F66" s="210"/>
      <c r="G66" s="167">
        <f>G67+G68</f>
        <v>6</v>
      </c>
      <c r="H66" s="208">
        <f t="shared" si="8"/>
        <v>180</v>
      </c>
      <c r="I66" s="149"/>
      <c r="J66" s="204"/>
      <c r="K66" s="204"/>
      <c r="L66" s="204"/>
      <c r="M66" s="209"/>
      <c r="N66" s="155"/>
      <c r="O66" s="153"/>
      <c r="P66" s="171"/>
      <c r="Q66" s="155"/>
      <c r="R66" s="486"/>
      <c r="S66" s="486"/>
      <c r="T66" s="152"/>
      <c r="U66" s="153"/>
      <c r="V66" s="154"/>
      <c r="W66" s="155"/>
      <c r="X66" s="154"/>
      <c r="AD66" s="100">
        <f t="shared" si="7"/>
        <v>0</v>
      </c>
    </row>
    <row r="67" spans="1:30" x14ac:dyDescent="0.25">
      <c r="A67" s="558"/>
      <c r="B67" s="459" t="s">
        <v>300</v>
      </c>
      <c r="C67" s="149"/>
      <c r="D67" s="204"/>
      <c r="E67" s="205"/>
      <c r="F67" s="210"/>
      <c r="G67" s="229">
        <f>'Семестровка уск виправлено'!D45</f>
        <v>3</v>
      </c>
      <c r="H67" s="208">
        <f t="shared" si="8"/>
        <v>90</v>
      </c>
      <c r="I67" s="149"/>
      <c r="J67" s="204"/>
      <c r="K67" s="204"/>
      <c r="L67" s="204"/>
      <c r="M67" s="209"/>
      <c r="N67" s="155"/>
      <c r="O67" s="153"/>
      <c r="P67" s="171"/>
      <c r="Q67" s="155"/>
      <c r="R67" s="486"/>
      <c r="S67" s="486"/>
      <c r="T67" s="152"/>
      <c r="U67" s="153"/>
      <c r="V67" s="154"/>
      <c r="W67" s="155"/>
      <c r="X67" s="154"/>
      <c r="AD67" s="100">
        <f t="shared" si="7"/>
        <v>0</v>
      </c>
    </row>
    <row r="68" spans="1:30" x14ac:dyDescent="0.25">
      <c r="A68" s="558"/>
      <c r="B68" s="460" t="s">
        <v>272</v>
      </c>
      <c r="C68" s="149"/>
      <c r="D68" s="204" t="s">
        <v>185</v>
      </c>
      <c r="E68" s="205"/>
      <c r="F68" s="210"/>
      <c r="G68" s="229">
        <f>'Семестровка уск виправлено'!E45</f>
        <v>3</v>
      </c>
      <c r="H68" s="208">
        <f t="shared" si="8"/>
        <v>90</v>
      </c>
      <c r="I68" s="149">
        <f>J68+L68</f>
        <v>45</v>
      </c>
      <c r="J68" s="209">
        <f>'Семестровка уск виправлено'!H45</f>
        <v>30</v>
      </c>
      <c r="K68" s="209"/>
      <c r="L68" s="209">
        <f>'Семестровка уск виправлено'!J45</f>
        <v>15</v>
      </c>
      <c r="M68" s="209">
        <f>H68-I68</f>
        <v>45</v>
      </c>
      <c r="N68" s="155">
        <v>3</v>
      </c>
      <c r="O68" s="153"/>
      <c r="P68" s="171"/>
      <c r="Q68" s="155"/>
      <c r="R68" s="486"/>
      <c r="S68" s="486"/>
      <c r="T68" s="152"/>
      <c r="U68" s="153"/>
      <c r="V68" s="154"/>
      <c r="W68" s="155"/>
      <c r="X68" s="154"/>
      <c r="AD68" s="100">
        <f t="shared" si="7"/>
        <v>3</v>
      </c>
    </row>
    <row r="69" spans="1:30" x14ac:dyDescent="0.25">
      <c r="A69" s="211" t="s">
        <v>305</v>
      </c>
      <c r="B69" s="559" t="s">
        <v>82</v>
      </c>
      <c r="C69" s="409"/>
      <c r="D69" s="494"/>
      <c r="E69" s="560"/>
      <c r="F69" s="561"/>
      <c r="G69" s="562">
        <f>G70+G71</f>
        <v>5.5</v>
      </c>
      <c r="H69" s="563"/>
      <c r="I69" s="409"/>
      <c r="J69" s="560"/>
      <c r="K69" s="560"/>
      <c r="L69" s="560"/>
      <c r="M69" s="506"/>
      <c r="N69" s="409"/>
      <c r="O69" s="505"/>
      <c r="P69" s="507"/>
      <c r="Q69" s="155"/>
      <c r="R69" s="486"/>
      <c r="S69" s="486"/>
      <c r="T69" s="152"/>
      <c r="U69" s="153"/>
      <c r="V69" s="154"/>
      <c r="W69" s="155"/>
      <c r="X69" s="154"/>
      <c r="AD69" s="100">
        <f t="shared" si="7"/>
        <v>0</v>
      </c>
    </row>
    <row r="70" spans="1:30" x14ac:dyDescent="0.25">
      <c r="A70" s="581"/>
      <c r="B70" s="617" t="s">
        <v>300</v>
      </c>
      <c r="C70" s="409"/>
      <c r="D70" s="494"/>
      <c r="E70" s="560"/>
      <c r="F70" s="561"/>
      <c r="G70" s="562">
        <f>'Семестровка уск виправлено'!D69</f>
        <v>0.5</v>
      </c>
      <c r="H70" s="497">
        <f t="shared" si="8"/>
        <v>15</v>
      </c>
      <c r="I70" s="409"/>
      <c r="J70" s="560"/>
      <c r="K70" s="560"/>
      <c r="L70" s="560"/>
      <c r="M70" s="506"/>
      <c r="N70" s="409"/>
      <c r="O70" s="505"/>
      <c r="P70" s="507"/>
      <c r="Q70" s="155"/>
      <c r="R70" s="486"/>
      <c r="S70" s="486"/>
      <c r="T70" s="152"/>
      <c r="U70" s="153"/>
      <c r="V70" s="154"/>
      <c r="W70" s="155"/>
      <c r="X70" s="154"/>
      <c r="AD70" s="100">
        <f t="shared" si="7"/>
        <v>0</v>
      </c>
    </row>
    <row r="71" spans="1:30" s="127" customFormat="1" x14ac:dyDescent="0.25">
      <c r="A71" s="696"/>
      <c r="B71" s="618" t="s">
        <v>272</v>
      </c>
      <c r="C71" s="564" t="s">
        <v>64</v>
      </c>
      <c r="D71" s="490"/>
      <c r="E71" s="565"/>
      <c r="F71" s="503"/>
      <c r="G71" s="566">
        <f>'Семестровка уск виправлено'!E69</f>
        <v>5</v>
      </c>
      <c r="H71" s="497">
        <f t="shared" si="8"/>
        <v>150</v>
      </c>
      <c r="I71" s="499">
        <f>J71+K71+L71</f>
        <v>45</v>
      </c>
      <c r="J71" s="490">
        <f>'Семестровка уск виправлено'!H69</f>
        <v>27</v>
      </c>
      <c r="K71" s="490"/>
      <c r="L71" s="490">
        <f>'Семестровка уск виправлено'!J69</f>
        <v>18</v>
      </c>
      <c r="M71" s="503">
        <f>H71-I71</f>
        <v>105</v>
      </c>
      <c r="N71" s="409"/>
      <c r="O71" s="568"/>
      <c r="P71" s="569">
        <f>'Семестровка уск виправлено'!L69</f>
        <v>5</v>
      </c>
      <c r="Q71" s="149"/>
      <c r="R71" s="204"/>
      <c r="S71" s="204"/>
      <c r="T71" s="585"/>
      <c r="U71" s="215"/>
      <c r="V71" s="209"/>
      <c r="W71" s="149"/>
      <c r="X71" s="209"/>
      <c r="AD71" s="100">
        <f t="shared" si="7"/>
        <v>5</v>
      </c>
    </row>
    <row r="72" spans="1:30" s="127" customFormat="1" ht="31.5" x14ac:dyDescent="0.25">
      <c r="A72" s="201" t="s">
        <v>311</v>
      </c>
      <c r="B72" s="620" t="s">
        <v>93</v>
      </c>
      <c r="C72" s="564"/>
      <c r="D72" s="490"/>
      <c r="E72" s="565"/>
      <c r="F72" s="503"/>
      <c r="G72" s="566">
        <f>G73+G74</f>
        <v>5</v>
      </c>
      <c r="H72" s="497">
        <f t="shared" si="8"/>
        <v>150</v>
      </c>
      <c r="I72" s="499"/>
      <c r="J72" s="490"/>
      <c r="K72" s="490"/>
      <c r="L72" s="490"/>
      <c r="M72" s="503"/>
      <c r="N72" s="409"/>
      <c r="O72" s="568"/>
      <c r="P72" s="569"/>
      <c r="Q72" s="149"/>
      <c r="R72" s="204"/>
      <c r="S72" s="204"/>
      <c r="T72" s="585"/>
      <c r="U72" s="215"/>
      <c r="V72" s="209"/>
      <c r="W72" s="149"/>
      <c r="X72" s="209"/>
      <c r="AD72" s="100">
        <f t="shared" si="7"/>
        <v>0</v>
      </c>
    </row>
    <row r="73" spans="1:30" s="127" customFormat="1" x14ac:dyDescent="0.25">
      <c r="A73" s="696"/>
      <c r="B73" s="617" t="s">
        <v>300</v>
      </c>
      <c r="C73" s="564"/>
      <c r="D73" s="490"/>
      <c r="E73" s="565"/>
      <c r="F73" s="503"/>
      <c r="G73" s="566">
        <f>'Семестровка уск виправлено'!D102</f>
        <v>1.5</v>
      </c>
      <c r="H73" s="497">
        <f t="shared" si="8"/>
        <v>45</v>
      </c>
      <c r="I73" s="499"/>
      <c r="J73" s="490"/>
      <c r="K73" s="490"/>
      <c r="L73" s="490"/>
      <c r="M73" s="503"/>
      <c r="N73" s="409"/>
      <c r="O73" s="568"/>
      <c r="P73" s="569"/>
      <c r="Q73" s="149"/>
      <c r="R73" s="204"/>
      <c r="S73" s="204"/>
      <c r="T73" s="585"/>
      <c r="U73" s="215"/>
      <c r="V73" s="209"/>
      <c r="W73" s="149"/>
      <c r="X73" s="209"/>
      <c r="AD73" s="100">
        <f t="shared" si="7"/>
        <v>0</v>
      </c>
    </row>
    <row r="74" spans="1:30" x14ac:dyDescent="0.25">
      <c r="A74" s="697"/>
      <c r="B74" s="618" t="s">
        <v>272</v>
      </c>
      <c r="C74" s="213"/>
      <c r="D74" s="169" t="s">
        <v>188</v>
      </c>
      <c r="E74" s="173"/>
      <c r="F74" s="170"/>
      <c r="G74" s="167">
        <f>'Семестровка уск виправлено'!E102</f>
        <v>3.5</v>
      </c>
      <c r="H74" s="168">
        <f t="shared" si="8"/>
        <v>105</v>
      </c>
      <c r="I74" s="163">
        <f>J74+K74+L74</f>
        <v>45</v>
      </c>
      <c r="J74" s="169">
        <f>'Семестровка уск виправлено'!H102</f>
        <v>30</v>
      </c>
      <c r="K74" s="169"/>
      <c r="L74" s="169">
        <f>'Семестровка уск виправлено'!J102</f>
        <v>15</v>
      </c>
      <c r="M74" s="170">
        <f>H74-I74</f>
        <v>60</v>
      </c>
      <c r="N74" s="149"/>
      <c r="O74" s="215"/>
      <c r="P74" s="209"/>
      <c r="Q74" s="149">
        <f>'Семестровка уск виправлено'!L102</f>
        <v>3</v>
      </c>
      <c r="R74" s="204"/>
      <c r="S74" s="204"/>
      <c r="T74" s="585"/>
      <c r="U74" s="215"/>
      <c r="V74" s="209"/>
      <c r="W74" s="149"/>
      <c r="X74" s="209"/>
      <c r="AD74" s="100">
        <f t="shared" si="7"/>
        <v>3</v>
      </c>
    </row>
    <row r="75" spans="1:30" x14ac:dyDescent="0.25">
      <c r="A75" s="201" t="s">
        <v>312</v>
      </c>
      <c r="B75" s="592" t="s">
        <v>279</v>
      </c>
      <c r="C75" s="213"/>
      <c r="D75" s="169"/>
      <c r="E75" s="173"/>
      <c r="F75" s="170"/>
      <c r="G75" s="167">
        <f>G76+G77</f>
        <v>5</v>
      </c>
      <c r="H75" s="168">
        <f t="shared" si="8"/>
        <v>150</v>
      </c>
      <c r="I75" s="163"/>
      <c r="J75" s="169"/>
      <c r="K75" s="169"/>
      <c r="L75" s="169"/>
      <c r="M75" s="170"/>
      <c r="N75" s="149"/>
      <c r="O75" s="215"/>
      <c r="P75" s="209"/>
      <c r="Q75" s="149"/>
      <c r="R75" s="204"/>
      <c r="S75" s="204"/>
      <c r="T75" s="585"/>
      <c r="U75" s="215"/>
      <c r="V75" s="209"/>
      <c r="W75" s="149"/>
      <c r="X75" s="209"/>
      <c r="AD75" s="100">
        <f t="shared" si="7"/>
        <v>0</v>
      </c>
    </row>
    <row r="76" spans="1:30" x14ac:dyDescent="0.25">
      <c r="A76" s="201"/>
      <c r="B76" s="459" t="s">
        <v>300</v>
      </c>
      <c r="C76" s="213"/>
      <c r="D76" s="169"/>
      <c r="E76" s="173"/>
      <c r="F76" s="170"/>
      <c r="G76" s="167">
        <f>'Семестровка уск виправлено'!D79</f>
        <v>2</v>
      </c>
      <c r="H76" s="168">
        <f t="shared" si="8"/>
        <v>60</v>
      </c>
      <c r="I76" s="163"/>
      <c r="J76" s="169"/>
      <c r="K76" s="169"/>
      <c r="L76" s="169"/>
      <c r="M76" s="170"/>
      <c r="N76" s="149"/>
      <c r="O76" s="215"/>
      <c r="P76" s="209"/>
      <c r="Q76" s="149"/>
      <c r="R76" s="204"/>
      <c r="S76" s="204"/>
      <c r="T76" s="585"/>
      <c r="U76" s="215"/>
      <c r="V76" s="209"/>
      <c r="W76" s="149"/>
      <c r="X76" s="209"/>
      <c r="AD76" s="100">
        <f t="shared" si="7"/>
        <v>0</v>
      </c>
    </row>
    <row r="77" spans="1:30" x14ac:dyDescent="0.25">
      <c r="A77" s="698"/>
      <c r="B77" s="460" t="s">
        <v>272</v>
      </c>
      <c r="C77" s="213"/>
      <c r="D77" s="169" t="s">
        <v>280</v>
      </c>
      <c r="E77" s="173"/>
      <c r="F77" s="170"/>
      <c r="G77" s="167">
        <f>'Семестровка уск виправлено'!E79</f>
        <v>3</v>
      </c>
      <c r="H77" s="168">
        <f t="shared" si="8"/>
        <v>90</v>
      </c>
      <c r="I77" s="163">
        <f>J77+K77+L77</f>
        <v>45</v>
      </c>
      <c r="J77" s="169">
        <f>'Семестровка уск виправлено'!H79</f>
        <v>27</v>
      </c>
      <c r="K77" s="169"/>
      <c r="L77" s="169">
        <f>'Семестровка уск виправлено'!J79</f>
        <v>18</v>
      </c>
      <c r="M77" s="170">
        <f>H77-I77</f>
        <v>45</v>
      </c>
      <c r="N77" s="149"/>
      <c r="O77" s="591">
        <f>'Семестровка уск виправлено'!L79</f>
        <v>5</v>
      </c>
      <c r="P77" s="209"/>
      <c r="Q77" s="149"/>
      <c r="R77" s="204"/>
      <c r="S77" s="204"/>
      <c r="T77" s="585"/>
      <c r="U77" s="215"/>
      <c r="V77" s="209"/>
      <c r="W77" s="149"/>
      <c r="X77" s="209"/>
      <c r="AD77" s="100">
        <f t="shared" si="7"/>
        <v>5</v>
      </c>
    </row>
    <row r="78" spans="1:30" x14ac:dyDescent="0.25">
      <c r="A78" s="201" t="s">
        <v>313</v>
      </c>
      <c r="B78" s="618" t="s">
        <v>319</v>
      </c>
      <c r="C78" s="213"/>
      <c r="D78" s="169"/>
      <c r="E78" s="173"/>
      <c r="F78" s="170"/>
      <c r="G78" s="167">
        <f>'Семестровка уск виправлено'!D108</f>
        <v>4</v>
      </c>
      <c r="H78" s="168">
        <f t="shared" si="8"/>
        <v>120</v>
      </c>
      <c r="I78" s="163"/>
      <c r="J78" s="169"/>
      <c r="K78" s="169"/>
      <c r="L78" s="169"/>
      <c r="M78" s="170"/>
      <c r="N78" s="149"/>
      <c r="O78" s="591"/>
      <c r="P78" s="209"/>
      <c r="Q78" s="149"/>
      <c r="R78" s="204"/>
      <c r="S78" s="204"/>
      <c r="T78" s="585"/>
      <c r="U78" s="215"/>
      <c r="V78" s="209"/>
      <c r="W78" s="149"/>
      <c r="X78" s="209"/>
      <c r="AD78" s="100">
        <f t="shared" si="7"/>
        <v>0</v>
      </c>
    </row>
    <row r="79" spans="1:30" x14ac:dyDescent="0.25">
      <c r="A79" s="201" t="s">
        <v>314</v>
      </c>
      <c r="B79" s="621" t="s">
        <v>94</v>
      </c>
      <c r="C79" s="213"/>
      <c r="D79" s="169"/>
      <c r="E79" s="173"/>
      <c r="F79" s="170"/>
      <c r="G79" s="167"/>
      <c r="H79" s="168"/>
      <c r="I79" s="163"/>
      <c r="J79" s="169"/>
      <c r="K79" s="169"/>
      <c r="L79" s="169"/>
      <c r="M79" s="170"/>
      <c r="N79" s="149"/>
      <c r="O79" s="591"/>
      <c r="P79" s="209"/>
      <c r="Q79" s="149"/>
      <c r="R79" s="204"/>
      <c r="S79" s="204"/>
      <c r="T79" s="585"/>
      <c r="U79" s="215"/>
      <c r="V79" s="209"/>
      <c r="W79" s="149"/>
      <c r="X79" s="209"/>
      <c r="AD79" s="100">
        <f t="shared" si="7"/>
        <v>0</v>
      </c>
    </row>
    <row r="80" spans="1:30" x14ac:dyDescent="0.25">
      <c r="A80" s="697"/>
      <c r="B80" s="554" t="s">
        <v>300</v>
      </c>
      <c r="C80" s="729"/>
      <c r="D80" s="169"/>
      <c r="E80" s="173"/>
      <c r="F80" s="170"/>
      <c r="G80" s="167">
        <f>'Семестровка уск виправлено'!D104</f>
        <v>1.5</v>
      </c>
      <c r="H80" s="168"/>
      <c r="I80" s="163"/>
      <c r="J80" s="169"/>
      <c r="K80" s="169"/>
      <c r="L80" s="169"/>
      <c r="M80" s="170"/>
      <c r="N80" s="149"/>
      <c r="O80" s="591"/>
      <c r="P80" s="209"/>
      <c r="Q80" s="149"/>
      <c r="R80" s="204"/>
      <c r="S80" s="204"/>
      <c r="T80" s="585"/>
      <c r="U80" s="215"/>
      <c r="V80" s="209"/>
      <c r="W80" s="149"/>
      <c r="X80" s="209"/>
      <c r="AD80" s="100">
        <f t="shared" si="7"/>
        <v>0</v>
      </c>
    </row>
    <row r="81" spans="1:32" x14ac:dyDescent="0.25">
      <c r="A81" s="697"/>
      <c r="B81" s="496" t="s">
        <v>272</v>
      </c>
      <c r="C81" s="730">
        <v>3</v>
      </c>
      <c r="D81" s="169"/>
      <c r="E81" s="173"/>
      <c r="F81" s="174"/>
      <c r="G81" s="167">
        <f>'Семестровка уск виправлено'!E104</f>
        <v>3.5</v>
      </c>
      <c r="H81" s="168">
        <f t="shared" si="8"/>
        <v>105</v>
      </c>
      <c r="I81" s="163">
        <f>J81+K81+L81</f>
        <v>45</v>
      </c>
      <c r="J81" s="169">
        <f>'Семестровка уск виправлено'!H104</f>
        <v>30</v>
      </c>
      <c r="K81" s="169"/>
      <c r="L81" s="169">
        <f>'Семестровка уск виправлено'!J104</f>
        <v>15</v>
      </c>
      <c r="M81" s="170">
        <f>H81-I81</f>
        <v>60</v>
      </c>
      <c r="N81" s="155"/>
      <c r="O81" s="153"/>
      <c r="P81" s="219"/>
      <c r="Q81" s="155">
        <v>4</v>
      </c>
      <c r="R81" s="486"/>
      <c r="S81" s="486"/>
      <c r="T81" s="152"/>
      <c r="U81" s="153"/>
      <c r="V81" s="154"/>
      <c r="W81" s="155"/>
      <c r="X81" s="154"/>
      <c r="AD81" s="100">
        <f t="shared" si="7"/>
        <v>4</v>
      </c>
    </row>
    <row r="83" spans="1:32" x14ac:dyDescent="0.25">
      <c r="A83" s="201" t="s">
        <v>315</v>
      </c>
      <c r="B83" s="621" t="s">
        <v>83</v>
      </c>
      <c r="C83" s="163"/>
      <c r="D83" s="169"/>
      <c r="E83" s="173"/>
      <c r="F83" s="174"/>
      <c r="G83" s="167">
        <f>G84+G87</f>
        <v>6</v>
      </c>
      <c r="H83" s="167">
        <f>H84+H87</f>
        <v>180</v>
      </c>
      <c r="I83" s="221"/>
      <c r="J83" s="222"/>
      <c r="K83" s="222">
        <f>K86+K87</f>
        <v>0</v>
      </c>
      <c r="L83" s="222"/>
      <c r="M83" s="223"/>
      <c r="N83" s="155"/>
      <c r="O83" s="153"/>
      <c r="P83" s="219"/>
      <c r="Q83" s="155"/>
      <c r="R83" s="486"/>
      <c r="S83" s="486"/>
      <c r="T83" s="152"/>
      <c r="U83" s="153"/>
      <c r="V83" s="154"/>
      <c r="W83" s="155"/>
      <c r="X83" s="154"/>
      <c r="AD83" s="100">
        <f t="shared" si="7"/>
        <v>0</v>
      </c>
    </row>
    <row r="84" spans="1:32" x14ac:dyDescent="0.25">
      <c r="A84" s="224"/>
      <c r="B84" s="616" t="s">
        <v>83</v>
      </c>
      <c r="C84" s="163"/>
      <c r="D84" s="169"/>
      <c r="E84" s="173"/>
      <c r="F84" s="174"/>
      <c r="G84" s="214">
        <f>G85+G86</f>
        <v>5</v>
      </c>
      <c r="H84" s="208">
        <f t="shared" ref="H84:H89" si="9">G84*30</f>
        <v>150</v>
      </c>
      <c r="I84" s="221"/>
      <c r="J84" s="222"/>
      <c r="K84" s="222"/>
      <c r="L84" s="222"/>
      <c r="M84" s="223"/>
      <c r="N84" s="155"/>
      <c r="O84" s="153"/>
      <c r="P84" s="219"/>
      <c r="Q84" s="155"/>
      <c r="R84" s="486"/>
      <c r="S84" s="486"/>
      <c r="T84" s="152"/>
      <c r="U84" s="153"/>
      <c r="V84" s="154"/>
      <c r="W84" s="152"/>
      <c r="X84" s="154"/>
      <c r="AD84" s="100">
        <f t="shared" si="7"/>
        <v>0</v>
      </c>
    </row>
    <row r="85" spans="1:32" x14ac:dyDescent="0.25">
      <c r="A85" s="201"/>
      <c r="B85" s="459" t="s">
        <v>300</v>
      </c>
      <c r="C85" s="163"/>
      <c r="D85" s="169"/>
      <c r="E85" s="173"/>
      <c r="F85" s="174"/>
      <c r="G85" s="214">
        <f>'Семестровка уск виправлено'!D103</f>
        <v>2</v>
      </c>
      <c r="H85" s="208">
        <f t="shared" si="9"/>
        <v>60</v>
      </c>
      <c r="I85" s="221"/>
      <c r="J85" s="222"/>
      <c r="K85" s="222"/>
      <c r="L85" s="222"/>
      <c r="M85" s="223"/>
      <c r="N85" s="155"/>
      <c r="O85" s="153"/>
      <c r="P85" s="219"/>
      <c r="Q85" s="155"/>
      <c r="R85" s="486"/>
      <c r="S85" s="486"/>
      <c r="T85" s="152"/>
      <c r="U85" s="153"/>
      <c r="V85" s="154"/>
      <c r="W85" s="152"/>
      <c r="X85" s="154"/>
      <c r="AD85" s="100">
        <f t="shared" si="7"/>
        <v>0</v>
      </c>
    </row>
    <row r="86" spans="1:32" x14ac:dyDescent="0.25">
      <c r="A86" s="201" t="s">
        <v>344</v>
      </c>
      <c r="B86" s="460" t="s">
        <v>272</v>
      </c>
      <c r="C86" s="226">
        <v>3</v>
      </c>
      <c r="D86" s="227"/>
      <c r="E86" s="227"/>
      <c r="F86" s="228"/>
      <c r="G86" s="229">
        <f>'Семестровка уск виправлено'!E103</f>
        <v>3</v>
      </c>
      <c r="H86" s="208">
        <f t="shared" si="9"/>
        <v>90</v>
      </c>
      <c r="I86" s="149">
        <f>J86+K86+L86</f>
        <v>30</v>
      </c>
      <c r="J86" s="204">
        <f>'Семестровка уск виправлено'!H103</f>
        <v>15</v>
      </c>
      <c r="K86" s="204"/>
      <c r="L86" s="204">
        <f>'Семестровка уск виправлено'!J103</f>
        <v>15</v>
      </c>
      <c r="M86" s="209">
        <f>H86-I86</f>
        <v>60</v>
      </c>
      <c r="N86" s="230"/>
      <c r="O86" s="231"/>
      <c r="P86" s="232"/>
      <c r="Q86" s="230">
        <f>'Семестровка уск виправлено'!L103</f>
        <v>2</v>
      </c>
      <c r="R86" s="633"/>
      <c r="S86" s="633"/>
      <c r="T86" s="233"/>
      <c r="U86" s="231"/>
      <c r="V86" s="232"/>
      <c r="W86" s="233"/>
      <c r="X86" s="232"/>
      <c r="AD86" s="100">
        <f t="shared" si="7"/>
        <v>2</v>
      </c>
    </row>
    <row r="87" spans="1:32" ht="19.5" customHeight="1" x14ac:dyDescent="0.25">
      <c r="A87" s="201" t="s">
        <v>345</v>
      </c>
      <c r="B87" s="597" t="s">
        <v>84</v>
      </c>
      <c r="C87" s="575"/>
      <c r="D87" s="576"/>
      <c r="E87" s="576"/>
      <c r="F87" s="577" t="s">
        <v>349</v>
      </c>
      <c r="G87" s="229">
        <v>1</v>
      </c>
      <c r="H87" s="578">
        <f t="shared" si="9"/>
        <v>30</v>
      </c>
      <c r="I87" s="579">
        <f>J87+K87+L87</f>
        <v>0</v>
      </c>
      <c r="J87" s="576"/>
      <c r="K87" s="576"/>
      <c r="L87" s="576"/>
      <c r="M87" s="577">
        <f>H87-I87</f>
        <v>30</v>
      </c>
      <c r="N87" s="579"/>
      <c r="O87" s="580"/>
      <c r="P87" s="577"/>
      <c r="Q87" s="579"/>
      <c r="R87" s="204"/>
      <c r="S87" s="204"/>
      <c r="T87" s="632"/>
      <c r="U87" s="580"/>
      <c r="V87" s="577"/>
      <c r="W87" s="579"/>
      <c r="X87" s="577"/>
      <c r="AD87" s="100">
        <f t="shared" si="7"/>
        <v>0</v>
      </c>
    </row>
    <row r="88" spans="1:32" ht="34.5" customHeight="1" x14ac:dyDescent="0.25">
      <c r="A88" s="201" t="s">
        <v>316</v>
      </c>
      <c r="B88" s="520" t="s">
        <v>104</v>
      </c>
      <c r="C88" s="582"/>
      <c r="D88" s="204" t="s">
        <v>64</v>
      </c>
      <c r="E88" s="204"/>
      <c r="F88" s="204"/>
      <c r="G88" s="518">
        <f>'Семестровка уск виправлено'!E71</f>
        <v>1</v>
      </c>
      <c r="H88" s="578">
        <f t="shared" si="9"/>
        <v>30</v>
      </c>
      <c r="I88" s="579">
        <f>J88+K88+L88</f>
        <v>10</v>
      </c>
      <c r="J88" s="204"/>
      <c r="K88" s="204"/>
      <c r="L88" s="204">
        <f>'Семестровка уск виправлено'!J71</f>
        <v>10</v>
      </c>
      <c r="M88" s="204">
        <f>H88-I88</f>
        <v>20</v>
      </c>
      <c r="N88" s="585"/>
      <c r="O88" s="204"/>
      <c r="P88" s="583">
        <f>'Семестровка уск виправлено'!L71</f>
        <v>1</v>
      </c>
      <c r="Q88" s="204"/>
      <c r="R88" s="204"/>
      <c r="S88" s="204"/>
      <c r="T88" s="585"/>
      <c r="U88" s="204"/>
      <c r="V88" s="204"/>
      <c r="W88" s="204"/>
      <c r="X88" s="204"/>
      <c r="AD88" s="100">
        <f t="shared" si="7"/>
        <v>1</v>
      </c>
    </row>
    <row r="89" spans="1:32" ht="19.5" customHeight="1" x14ac:dyDescent="0.25">
      <c r="A89" s="1541" t="s">
        <v>303</v>
      </c>
      <c r="B89" s="1542"/>
      <c r="C89" s="1542"/>
      <c r="D89" s="1542"/>
      <c r="E89" s="1542"/>
      <c r="F89" s="1543"/>
      <c r="G89" s="518">
        <f>SUMIF(B49:B88,"*_*",G49:G88)</f>
        <v>26.5</v>
      </c>
      <c r="H89" s="578">
        <f t="shared" si="9"/>
        <v>795</v>
      </c>
      <c r="I89" s="204"/>
      <c r="J89" s="204"/>
      <c r="K89" s="204"/>
      <c r="L89" s="204"/>
      <c r="M89" s="204"/>
      <c r="N89" s="204"/>
      <c r="O89" s="204"/>
      <c r="P89" s="583"/>
      <c r="Q89" s="204"/>
      <c r="R89" s="204"/>
      <c r="S89" s="204"/>
      <c r="T89" s="204"/>
      <c r="U89" s="204"/>
      <c r="V89" s="204"/>
      <c r="W89" s="204"/>
      <c r="X89" s="204"/>
      <c r="AD89" s="100">
        <f t="shared" si="7"/>
        <v>0</v>
      </c>
      <c r="AF89" s="127">
        <f>G89*30</f>
        <v>795</v>
      </c>
    </row>
    <row r="90" spans="1:32" ht="19.5" customHeight="1" thickBot="1" x14ac:dyDescent="0.3">
      <c r="A90" s="1541" t="s">
        <v>298</v>
      </c>
      <c r="B90" s="1542"/>
      <c r="C90" s="1542"/>
      <c r="D90" s="1542"/>
      <c r="E90" s="1542"/>
      <c r="F90" s="1543"/>
      <c r="G90" s="518">
        <f>SUMIF($AD49:$AD88,"&gt;0",G49:G88)+G87+G62+G54</f>
        <v>43</v>
      </c>
      <c r="H90" s="518">
        <f t="shared" ref="H90:M90" si="10">SUMIF($AD49:$AD88,"&gt;0",H49:H88)+H87+H62+H54</f>
        <v>1290</v>
      </c>
      <c r="I90" s="518">
        <f t="shared" si="10"/>
        <v>508</v>
      </c>
      <c r="J90" s="518">
        <f t="shared" si="10"/>
        <v>297</v>
      </c>
      <c r="K90" s="518">
        <f t="shared" si="10"/>
        <v>0</v>
      </c>
      <c r="L90" s="518">
        <f t="shared" si="10"/>
        <v>211</v>
      </c>
      <c r="M90" s="518">
        <f t="shared" si="10"/>
        <v>782</v>
      </c>
      <c r="N90" s="204">
        <f t="shared" ref="N90:S90" si="11">SUM(N49:N89)</f>
        <v>9</v>
      </c>
      <c r="O90" s="204" t="e">
        <f t="shared" si="11"/>
        <v>#REF!</v>
      </c>
      <c r="P90" s="204">
        <f t="shared" si="11"/>
        <v>18</v>
      </c>
      <c r="Q90" s="204">
        <f t="shared" si="11"/>
        <v>12</v>
      </c>
      <c r="R90" s="204">
        <f t="shared" si="11"/>
        <v>0</v>
      </c>
      <c r="S90" s="204">
        <f t="shared" si="11"/>
        <v>0</v>
      </c>
      <c r="T90" s="204"/>
      <c r="U90" s="204"/>
      <c r="V90" s="204"/>
      <c r="W90" s="204"/>
      <c r="X90" s="204"/>
      <c r="AD90" s="100"/>
      <c r="AF90" s="127">
        <f>G90*30</f>
        <v>1290</v>
      </c>
    </row>
    <row r="91" spans="1:32" ht="16.5" thickBot="1" x14ac:dyDescent="0.3">
      <c r="A91" s="1545" t="s">
        <v>205</v>
      </c>
      <c r="B91" s="1546"/>
      <c r="C91" s="1546"/>
      <c r="D91" s="1546"/>
      <c r="E91" s="1546"/>
      <c r="F91" s="1547"/>
      <c r="G91" s="584">
        <f>G89+G90</f>
        <v>69.5</v>
      </c>
      <c r="H91" s="584">
        <f>H89+H90</f>
        <v>2085</v>
      </c>
      <c r="I91" s="699"/>
      <c r="J91" s="330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245">
        <f>SUM(Y58:Y87)</f>
        <v>0</v>
      </c>
      <c r="Z91" s="244">
        <f>SUM(Z58:Z87)</f>
        <v>0</v>
      </c>
      <c r="AA91" s="244">
        <f>SUM(AA58:AA87)</f>
        <v>0</v>
      </c>
      <c r="AB91" s="244">
        <f>SUM(AB58:AB87)</f>
        <v>0</v>
      </c>
      <c r="AC91" s="244">
        <f>SUM(AC58:AC87)</f>
        <v>0</v>
      </c>
      <c r="AF91" s="127">
        <f>G91*30</f>
        <v>2085</v>
      </c>
    </row>
    <row r="92" spans="1:32" x14ac:dyDescent="0.25">
      <c r="A92" s="1573" t="s">
        <v>206</v>
      </c>
      <c r="B92" s="1574"/>
      <c r="C92" s="1574"/>
      <c r="D92" s="1574"/>
      <c r="E92" s="1574"/>
      <c r="F92" s="1574"/>
      <c r="G92" s="1574"/>
      <c r="H92" s="1601"/>
      <c r="I92" s="1601"/>
      <c r="J92" s="1574"/>
      <c r="K92" s="1574"/>
      <c r="L92" s="1574"/>
      <c r="M92" s="1574"/>
      <c r="N92" s="1574"/>
      <c r="O92" s="1574"/>
      <c r="P92" s="1574"/>
      <c r="Q92" s="1574"/>
      <c r="R92" s="1574"/>
      <c r="S92" s="1574"/>
      <c r="T92" s="1574"/>
      <c r="U92" s="1574"/>
      <c r="V92" s="1574"/>
      <c r="W92" s="1574"/>
      <c r="X92" s="1575"/>
    </row>
    <row r="93" spans="1:32" ht="31.5" x14ac:dyDescent="0.25">
      <c r="A93" s="483" t="s">
        <v>325</v>
      </c>
      <c r="B93" s="676" t="s">
        <v>320</v>
      </c>
      <c r="C93" s="483"/>
      <c r="D93" s="483"/>
      <c r="E93" s="483"/>
      <c r="F93" s="483"/>
      <c r="G93" s="717">
        <f>'Семестровка уск виправлено'!D35</f>
        <v>4.5</v>
      </c>
      <c r="H93" s="718">
        <f>G93*30</f>
        <v>135</v>
      </c>
      <c r="I93" s="677"/>
      <c r="J93" s="677"/>
      <c r="K93" s="677"/>
      <c r="L93" s="677"/>
      <c r="M93" s="677"/>
      <c r="N93" s="677"/>
      <c r="O93" s="677"/>
      <c r="P93" s="677"/>
      <c r="Q93" s="677"/>
      <c r="R93" s="677"/>
      <c r="S93" s="677"/>
      <c r="T93" s="677"/>
      <c r="U93" s="677"/>
      <c r="V93" s="677"/>
      <c r="W93" s="483"/>
      <c r="X93" s="483"/>
    </row>
    <row r="94" spans="1:32" ht="31.5" x14ac:dyDescent="0.25">
      <c r="A94" s="483" t="s">
        <v>326</v>
      </c>
      <c r="B94" s="676" t="s">
        <v>321</v>
      </c>
      <c r="C94" s="483"/>
      <c r="D94" s="483"/>
      <c r="E94" s="483"/>
      <c r="F94" s="483"/>
      <c r="G94" s="677">
        <f>'Семестровка уск виправлено'!D56</f>
        <v>4.5</v>
      </c>
      <c r="H94" s="675">
        <f>G94*30</f>
        <v>135</v>
      </c>
      <c r="I94" s="677"/>
      <c r="J94" s="677"/>
      <c r="K94" s="677"/>
      <c r="L94" s="677"/>
      <c r="M94" s="677"/>
      <c r="N94" s="677"/>
      <c r="O94" s="677"/>
      <c r="P94" s="677"/>
      <c r="Q94" s="677"/>
      <c r="R94" s="677"/>
      <c r="S94" s="677"/>
      <c r="T94" s="677"/>
      <c r="U94" s="677"/>
      <c r="V94" s="677"/>
      <c r="W94" s="483"/>
      <c r="X94" s="483"/>
    </row>
    <row r="95" spans="1:32" ht="31.5" x14ac:dyDescent="0.25">
      <c r="A95" s="483" t="s">
        <v>327</v>
      </c>
      <c r="B95" s="676" t="s">
        <v>322</v>
      </c>
      <c r="C95" s="483"/>
      <c r="D95" s="483"/>
      <c r="E95" s="483"/>
      <c r="F95" s="483"/>
      <c r="G95" s="677">
        <f>'Семестровка уск виправлено'!D97</f>
        <v>4.5</v>
      </c>
      <c r="H95" s="675">
        <f>G95*30</f>
        <v>135</v>
      </c>
      <c r="I95" s="677"/>
      <c r="J95" s="677"/>
      <c r="K95" s="677"/>
      <c r="L95" s="677"/>
      <c r="M95" s="677"/>
      <c r="N95" s="677"/>
      <c r="O95" s="677"/>
      <c r="P95" s="677"/>
      <c r="Q95" s="677"/>
      <c r="R95" s="677"/>
      <c r="S95" s="677"/>
      <c r="T95" s="677"/>
      <c r="U95" s="677"/>
      <c r="V95" s="677"/>
      <c r="W95" s="483"/>
      <c r="X95" s="483"/>
    </row>
    <row r="96" spans="1:32" s="100" customFormat="1" x14ac:dyDescent="0.25">
      <c r="A96" s="483" t="s">
        <v>328</v>
      </c>
      <c r="B96" s="259" t="s">
        <v>45</v>
      </c>
      <c r="C96" s="260"/>
      <c r="D96" s="261" t="s">
        <v>204</v>
      </c>
      <c r="E96" s="261"/>
      <c r="F96" s="262"/>
      <c r="G96" s="700">
        <f>'Семестровка уск виправлено'!E129</f>
        <v>6</v>
      </c>
      <c r="H96" s="701">
        <f>G96*30</f>
        <v>180</v>
      </c>
      <c r="I96" s="176">
        <f>J96+K96+L96</f>
        <v>0</v>
      </c>
      <c r="J96" s="177"/>
      <c r="K96" s="177"/>
      <c r="L96" s="177"/>
      <c r="M96" s="178">
        <f>H96-I96</f>
        <v>180</v>
      </c>
      <c r="N96" s="702"/>
      <c r="O96" s="703"/>
      <c r="P96" s="704"/>
      <c r="Q96" s="705"/>
      <c r="R96" s="703"/>
      <c r="S96" s="703"/>
      <c r="T96" s="705"/>
      <c r="U96" s="703"/>
      <c r="V96" s="704"/>
      <c r="W96" s="705"/>
      <c r="X96" s="704"/>
    </row>
    <row r="97" spans="1:32" s="100" customFormat="1" x14ac:dyDescent="0.25">
      <c r="A97" s="1541" t="s">
        <v>334</v>
      </c>
      <c r="B97" s="1542"/>
      <c r="C97" s="1542"/>
      <c r="D97" s="1542"/>
      <c r="E97" s="1542"/>
      <c r="F97" s="1543"/>
      <c r="G97" s="677">
        <f>G93+G94+G95</f>
        <v>13.5</v>
      </c>
      <c r="H97" s="677">
        <f>H93+H94+H95</f>
        <v>405</v>
      </c>
      <c r="I97" s="169"/>
      <c r="J97" s="169"/>
      <c r="K97" s="169"/>
      <c r="L97" s="169"/>
      <c r="M97" s="169"/>
      <c r="N97" s="706"/>
      <c r="O97" s="706"/>
      <c r="P97" s="136"/>
      <c r="Q97" s="706"/>
      <c r="R97" s="706"/>
      <c r="S97" s="706"/>
      <c r="T97" s="706"/>
      <c r="U97" s="706"/>
      <c r="V97" s="136"/>
      <c r="W97" s="706"/>
      <c r="X97" s="136"/>
      <c r="AF97" s="127">
        <f>G97*30</f>
        <v>405</v>
      </c>
    </row>
    <row r="98" spans="1:32" s="100" customFormat="1" x14ac:dyDescent="0.25">
      <c r="A98" s="1541" t="s">
        <v>298</v>
      </c>
      <c r="B98" s="1542"/>
      <c r="C98" s="1542"/>
      <c r="D98" s="1542"/>
      <c r="E98" s="1542"/>
      <c r="F98" s="1543"/>
      <c r="G98" s="677">
        <f>G96</f>
        <v>6</v>
      </c>
      <c r="H98" s="677">
        <f>H96</f>
        <v>180</v>
      </c>
      <c r="I98" s="677">
        <f t="shared" ref="I98:X98" si="12">I96</f>
        <v>0</v>
      </c>
      <c r="J98" s="677">
        <f t="shared" si="12"/>
        <v>0</v>
      </c>
      <c r="K98" s="677">
        <f t="shared" si="12"/>
        <v>0</v>
      </c>
      <c r="L98" s="677">
        <f t="shared" si="12"/>
        <v>0</v>
      </c>
      <c r="M98" s="677">
        <f t="shared" si="12"/>
        <v>180</v>
      </c>
      <c r="N98" s="677">
        <f t="shared" si="12"/>
        <v>0</v>
      </c>
      <c r="O98" s="677">
        <f t="shared" si="12"/>
        <v>0</v>
      </c>
      <c r="P98" s="677">
        <f t="shared" si="12"/>
        <v>0</v>
      </c>
      <c r="Q98" s="677">
        <f t="shared" si="12"/>
        <v>0</v>
      </c>
      <c r="R98" s="677">
        <f t="shared" si="12"/>
        <v>0</v>
      </c>
      <c r="S98" s="677">
        <f t="shared" si="12"/>
        <v>0</v>
      </c>
      <c r="T98" s="677">
        <f t="shared" si="12"/>
        <v>0</v>
      </c>
      <c r="U98" s="677">
        <f t="shared" si="12"/>
        <v>0</v>
      </c>
      <c r="V98" s="677">
        <f t="shared" si="12"/>
        <v>0</v>
      </c>
      <c r="W98" s="677">
        <f t="shared" si="12"/>
        <v>0</v>
      </c>
      <c r="X98" s="677">
        <f t="shared" si="12"/>
        <v>0</v>
      </c>
      <c r="AF98" s="127">
        <f>G98*30</f>
        <v>180</v>
      </c>
    </row>
    <row r="99" spans="1:32" s="100" customFormat="1" ht="16.5" thickBot="1" x14ac:dyDescent="0.3">
      <c r="A99" s="1600" t="s">
        <v>210</v>
      </c>
      <c r="B99" s="1601"/>
      <c r="C99" s="1601"/>
      <c r="D99" s="1601"/>
      <c r="E99" s="1601"/>
      <c r="F99" s="1602"/>
      <c r="G99" s="678">
        <f>G97+G98</f>
        <v>19.5</v>
      </c>
      <c r="H99" s="678">
        <f>H97+H98</f>
        <v>585</v>
      </c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AF99" s="127">
        <f>G99*30</f>
        <v>585</v>
      </c>
    </row>
    <row r="100" spans="1:32" ht="16.5" thickBot="1" x14ac:dyDescent="0.3">
      <c r="A100" s="1573" t="s">
        <v>211</v>
      </c>
      <c r="B100" s="1574"/>
      <c r="C100" s="1574"/>
      <c r="D100" s="1574"/>
      <c r="E100" s="1574"/>
      <c r="F100" s="1574"/>
      <c r="G100" s="1574"/>
      <c r="H100" s="1574"/>
      <c r="I100" s="1574"/>
      <c r="J100" s="1574"/>
      <c r="K100" s="1574"/>
      <c r="L100" s="1574"/>
      <c r="M100" s="1574"/>
      <c r="N100" s="1574"/>
      <c r="O100" s="1574"/>
      <c r="P100" s="1574"/>
      <c r="Q100" s="1574"/>
      <c r="R100" s="1574"/>
      <c r="S100" s="1574"/>
      <c r="T100" s="1574"/>
      <c r="U100" s="1574"/>
      <c r="V100" s="1574"/>
      <c r="W100" s="1574"/>
      <c r="X100" s="1575"/>
    </row>
    <row r="101" spans="1:32" s="100" customFormat="1" ht="16.5" thickBot="1" x14ac:dyDescent="0.3">
      <c r="A101" s="274" t="s">
        <v>329</v>
      </c>
      <c r="B101" s="275" t="s">
        <v>43</v>
      </c>
      <c r="C101" s="276"/>
      <c r="D101" s="277"/>
      <c r="E101" s="277"/>
      <c r="F101" s="278"/>
      <c r="G101" s="279">
        <f>'Семестровка уск виправлено'!E130</f>
        <v>3</v>
      </c>
      <c r="H101" s="280">
        <f>G101*30</f>
        <v>90</v>
      </c>
      <c r="I101" s="281">
        <f>J101+K101+L101</f>
        <v>0</v>
      </c>
      <c r="J101" s="282"/>
      <c r="K101" s="282"/>
      <c r="L101" s="282"/>
      <c r="M101" s="194">
        <f>H101-I101</f>
        <v>90</v>
      </c>
      <c r="N101" s="283"/>
      <c r="O101" s="284"/>
      <c r="P101" s="285"/>
      <c r="Q101" s="286"/>
      <c r="R101" s="760"/>
      <c r="S101" s="760"/>
      <c r="T101" s="283"/>
      <c r="U101" s="284"/>
      <c r="V101" s="285"/>
      <c r="W101" s="286"/>
      <c r="X101" s="287"/>
    </row>
    <row r="102" spans="1:32" s="100" customFormat="1" ht="32.25" thickBot="1" x14ac:dyDescent="0.3">
      <c r="A102" s="274" t="s">
        <v>330</v>
      </c>
      <c r="B102" s="289" t="s">
        <v>214</v>
      </c>
      <c r="C102" s="290">
        <v>4</v>
      </c>
      <c r="D102" s="291"/>
      <c r="E102" s="291"/>
      <c r="F102" s="292"/>
      <c r="G102" s="293">
        <f>'Семестровка уск виправлено'!E131</f>
        <v>3</v>
      </c>
      <c r="H102" s="294">
        <f>G102*30</f>
        <v>90</v>
      </c>
      <c r="I102" s="295">
        <f>J102+K102+L102</f>
        <v>0</v>
      </c>
      <c r="J102" s="296"/>
      <c r="K102" s="296"/>
      <c r="L102" s="296"/>
      <c r="M102" s="297">
        <f>H102-I102</f>
        <v>90</v>
      </c>
      <c r="N102" s="298"/>
      <c r="O102" s="299"/>
      <c r="P102" s="300"/>
      <c r="Q102" s="301"/>
      <c r="R102" s="760"/>
      <c r="S102" s="760"/>
      <c r="T102" s="298"/>
      <c r="U102" s="299"/>
      <c r="V102" s="300"/>
      <c r="W102" s="301"/>
      <c r="X102" s="302"/>
    </row>
    <row r="103" spans="1:32" s="100" customFormat="1" ht="16.5" thickBot="1" x14ac:dyDescent="0.3">
      <c r="A103" s="1576" t="s">
        <v>215</v>
      </c>
      <c r="B103" s="1577"/>
      <c r="C103" s="1577"/>
      <c r="D103" s="1577"/>
      <c r="E103" s="1577"/>
      <c r="F103" s="1578"/>
      <c r="G103" s="712">
        <f>SUM(G101:G102)</f>
        <v>6</v>
      </c>
      <c r="H103" s="713">
        <f>SUM(H101:H102)</f>
        <v>180</v>
      </c>
      <c r="I103" s="713">
        <f t="shared" ref="I103:X103" si="13">I101</f>
        <v>0</v>
      </c>
      <c r="J103" s="713">
        <f t="shared" si="13"/>
        <v>0</v>
      </c>
      <c r="K103" s="713">
        <f t="shared" si="13"/>
        <v>0</v>
      </c>
      <c r="L103" s="713">
        <f t="shared" si="13"/>
        <v>0</v>
      </c>
      <c r="M103" s="713">
        <f>SUM(M101:M102)</f>
        <v>180</v>
      </c>
      <c r="N103" s="713">
        <f t="shared" si="13"/>
        <v>0</v>
      </c>
      <c r="O103" s="713">
        <f t="shared" si="13"/>
        <v>0</v>
      </c>
      <c r="P103" s="713">
        <f t="shared" si="13"/>
        <v>0</v>
      </c>
      <c r="Q103" s="713">
        <f t="shared" si="13"/>
        <v>0</v>
      </c>
      <c r="R103" s="713"/>
      <c r="S103" s="713">
        <f t="shared" si="13"/>
        <v>0</v>
      </c>
      <c r="T103" s="713">
        <f t="shared" si="13"/>
        <v>0</v>
      </c>
      <c r="U103" s="713">
        <f t="shared" si="13"/>
        <v>0</v>
      </c>
      <c r="V103" s="713">
        <f t="shared" si="13"/>
        <v>0</v>
      </c>
      <c r="W103" s="713">
        <f t="shared" si="13"/>
        <v>0</v>
      </c>
      <c r="X103" s="273">
        <f t="shared" si="13"/>
        <v>0</v>
      </c>
    </row>
    <row r="104" spans="1:32" s="100" customFormat="1" ht="16.5" thickBot="1" x14ac:dyDescent="0.3">
      <c r="A104" s="1579" t="s">
        <v>335</v>
      </c>
      <c r="B104" s="1580"/>
      <c r="C104" s="1580"/>
      <c r="D104" s="1580"/>
      <c r="E104" s="1580"/>
      <c r="F104" s="1580"/>
      <c r="G104" s="677">
        <f>G89+G97+G45</f>
        <v>80.5</v>
      </c>
      <c r="H104" s="677">
        <f>H89+H97+H45</f>
        <v>2415</v>
      </c>
      <c r="I104" s="716"/>
      <c r="J104" s="716"/>
      <c r="K104" s="716"/>
      <c r="L104" s="716"/>
      <c r="M104" s="716"/>
      <c r="N104" s="716"/>
      <c r="O104" s="716"/>
      <c r="P104" s="716"/>
      <c r="Q104" s="716"/>
      <c r="R104" s="716"/>
      <c r="S104" s="716"/>
      <c r="T104" s="716"/>
      <c r="U104" s="716"/>
      <c r="V104" s="716"/>
      <c r="W104" s="716"/>
      <c r="X104" s="716"/>
      <c r="AF104" s="127">
        <f>G104*30</f>
        <v>2415</v>
      </c>
    </row>
    <row r="105" spans="1:32" s="100" customFormat="1" ht="16.5" customHeight="1" thickBot="1" x14ac:dyDescent="0.3">
      <c r="A105" s="1579" t="s">
        <v>336</v>
      </c>
      <c r="B105" s="1580"/>
      <c r="C105" s="1580"/>
      <c r="D105" s="1580"/>
      <c r="E105" s="1580"/>
      <c r="F105" s="1580"/>
      <c r="G105" s="677">
        <f>G90+G98+G46+G103</f>
        <v>77</v>
      </c>
      <c r="H105" s="677">
        <f>H90+H98+H46+H103</f>
        <v>2310</v>
      </c>
      <c r="I105" s="677">
        <f t="shared" ref="I105:S105" si="14">I90+I98+I46+I103</f>
        <v>837</v>
      </c>
      <c r="J105" s="677">
        <f t="shared" si="14"/>
        <v>425</v>
      </c>
      <c r="K105" s="677">
        <f t="shared" si="14"/>
        <v>0</v>
      </c>
      <c r="L105" s="677">
        <f t="shared" si="14"/>
        <v>412</v>
      </c>
      <c r="M105" s="677">
        <f t="shared" si="14"/>
        <v>1473</v>
      </c>
      <c r="N105" s="677">
        <f t="shared" si="14"/>
        <v>24.466666666666669</v>
      </c>
      <c r="O105" s="677" t="e">
        <f t="shared" si="14"/>
        <v>#REF!</v>
      </c>
      <c r="P105" s="677">
        <f t="shared" si="14"/>
        <v>18</v>
      </c>
      <c r="Q105" s="677">
        <f t="shared" si="14"/>
        <v>12</v>
      </c>
      <c r="R105" s="677">
        <f t="shared" si="14"/>
        <v>4.5</v>
      </c>
      <c r="S105" s="677">
        <f t="shared" si="14"/>
        <v>0</v>
      </c>
      <c r="T105" s="716"/>
      <c r="U105" s="716"/>
      <c r="V105" s="716"/>
      <c r="W105" s="716"/>
      <c r="X105" s="716"/>
      <c r="AF105" s="127">
        <f>G105*30</f>
        <v>2310</v>
      </c>
    </row>
    <row r="106" spans="1:32" ht="16.5" thickBot="1" x14ac:dyDescent="0.3">
      <c r="A106" s="1579" t="s">
        <v>216</v>
      </c>
      <c r="B106" s="1580"/>
      <c r="C106" s="1580"/>
      <c r="D106" s="1580"/>
      <c r="E106" s="1580"/>
      <c r="F106" s="1580"/>
      <c r="G106" s="714">
        <f>G104+G105</f>
        <v>157.5</v>
      </c>
      <c r="H106" s="714">
        <f>H104+H105</f>
        <v>4725</v>
      </c>
      <c r="I106" s="715"/>
      <c r="J106" s="715"/>
      <c r="K106" s="715"/>
      <c r="L106" s="715"/>
      <c r="M106" s="715"/>
      <c r="N106" s="715"/>
      <c r="O106" s="715"/>
      <c r="P106" s="715"/>
      <c r="Q106" s="715"/>
      <c r="R106" s="715"/>
      <c r="S106" s="715"/>
      <c r="T106" s="715"/>
      <c r="U106" s="715"/>
      <c r="V106" s="715"/>
      <c r="W106" s="715"/>
      <c r="X106" s="715"/>
      <c r="Y106" s="100">
        <f>30*G106</f>
        <v>4725</v>
      </c>
      <c r="AF106" s="127">
        <f>G106*30</f>
        <v>4725</v>
      </c>
    </row>
    <row r="107" spans="1:32" x14ac:dyDescent="0.25">
      <c r="A107" s="1593" t="s">
        <v>217</v>
      </c>
      <c r="B107" s="1594"/>
      <c r="C107" s="1594"/>
      <c r="D107" s="1594"/>
      <c r="E107" s="1594"/>
      <c r="F107" s="1594"/>
      <c r="G107" s="1594"/>
      <c r="H107" s="1594"/>
      <c r="I107" s="1594"/>
      <c r="J107" s="1594"/>
      <c r="K107" s="1594"/>
      <c r="L107" s="1594"/>
      <c r="M107" s="1594"/>
      <c r="N107" s="1594"/>
      <c r="O107" s="1594"/>
      <c r="P107" s="1594"/>
      <c r="Q107" s="1594"/>
      <c r="R107" s="1594"/>
      <c r="S107" s="1594"/>
      <c r="T107" s="1594"/>
      <c r="U107" s="1594"/>
      <c r="V107" s="1594"/>
      <c r="W107" s="1594"/>
      <c r="X107" s="1595"/>
    </row>
    <row r="108" spans="1:32" x14ac:dyDescent="0.25">
      <c r="A108" s="1596" t="s">
        <v>218</v>
      </c>
      <c r="B108" s="1597"/>
      <c r="C108" s="1597"/>
      <c r="D108" s="1597"/>
      <c r="E108" s="1597"/>
      <c r="F108" s="1597"/>
      <c r="G108" s="1597"/>
      <c r="H108" s="1597"/>
      <c r="I108" s="1597"/>
      <c r="J108" s="1597"/>
      <c r="K108" s="1597"/>
      <c r="L108" s="1597"/>
      <c r="M108" s="1597"/>
      <c r="N108" s="1597"/>
      <c r="O108" s="1597"/>
      <c r="P108" s="1597"/>
      <c r="Q108" s="1597"/>
      <c r="R108" s="1597"/>
      <c r="S108" s="1597"/>
      <c r="T108" s="1597"/>
      <c r="U108" s="1597"/>
      <c r="V108" s="1597"/>
      <c r="W108" s="1597"/>
      <c r="X108" s="1598"/>
    </row>
    <row r="109" spans="1:32" x14ac:dyDescent="0.25">
      <c r="A109" s="611" t="s">
        <v>219</v>
      </c>
      <c r="B109" s="610" t="s">
        <v>77</v>
      </c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</row>
    <row r="110" spans="1:32" ht="31.5" x14ac:dyDescent="0.25">
      <c r="A110" s="1599" t="s">
        <v>282</v>
      </c>
      <c r="B110" s="600" t="s">
        <v>323</v>
      </c>
      <c r="C110" s="601"/>
      <c r="D110" s="602"/>
      <c r="E110" s="602"/>
      <c r="F110" s="603"/>
      <c r="G110" s="604">
        <f>'Семестровка уск виправлено'!D65</f>
        <v>3.5</v>
      </c>
      <c r="H110" s="605">
        <f>G110*30</f>
        <v>105</v>
      </c>
      <c r="I110" s="606"/>
      <c r="J110" s="607"/>
      <c r="K110" s="607"/>
      <c r="L110" s="607"/>
      <c r="M110" s="608"/>
      <c r="N110" s="601"/>
      <c r="O110" s="609"/>
      <c r="P110" s="603"/>
      <c r="Q110" s="601"/>
      <c r="R110" s="517"/>
      <c r="S110" s="517"/>
      <c r="T110" s="634"/>
      <c r="U110" s="609"/>
      <c r="V110" s="603"/>
      <c r="W110" s="601"/>
      <c r="X110" s="603"/>
      <c r="AD110" s="100">
        <f t="shared" ref="AD110:AD130" si="15">SUM(N110:S110)</f>
        <v>0</v>
      </c>
    </row>
    <row r="111" spans="1:32" ht="16.5" thickBot="1" x14ac:dyDescent="0.3">
      <c r="A111" s="1599"/>
      <c r="B111" s="593" t="s">
        <v>275</v>
      </c>
      <c r="C111" s="107"/>
      <c r="D111" s="751"/>
      <c r="E111" s="751"/>
      <c r="F111" s="511"/>
      <c r="G111" s="512"/>
      <c r="H111" s="513"/>
      <c r="I111" s="514"/>
      <c r="J111" s="515"/>
      <c r="K111" s="515"/>
      <c r="L111" s="515"/>
      <c r="M111" s="516"/>
      <c r="N111" s="107"/>
      <c r="O111" s="109"/>
      <c r="P111" s="511"/>
      <c r="Q111" s="107"/>
      <c r="R111" s="517"/>
      <c r="S111" s="517"/>
      <c r="T111" s="635"/>
      <c r="U111" s="109"/>
      <c r="V111" s="511"/>
      <c r="W111" s="107"/>
      <c r="X111" s="511"/>
      <c r="AD111" s="100">
        <f t="shared" si="15"/>
        <v>0</v>
      </c>
    </row>
    <row r="112" spans="1:32" x14ac:dyDescent="0.25">
      <c r="A112" s="1582" t="s">
        <v>283</v>
      </c>
      <c r="B112" s="520" t="s">
        <v>324</v>
      </c>
      <c r="C112" s="517"/>
      <c r="D112" s="517"/>
      <c r="E112" s="517"/>
      <c r="F112" s="517"/>
      <c r="G112" s="518">
        <f>'Семестровка уск виправлено'!D67</f>
        <v>3</v>
      </c>
      <c r="H112" s="313">
        <f>G112*30</f>
        <v>90</v>
      </c>
      <c r="I112" s="519"/>
      <c r="J112" s="519"/>
      <c r="K112" s="519"/>
      <c r="L112" s="519"/>
      <c r="M112" s="519"/>
      <c r="N112" s="517"/>
      <c r="O112" s="517"/>
      <c r="P112" s="517"/>
      <c r="Q112" s="517"/>
      <c r="R112" s="517"/>
      <c r="S112" s="517"/>
      <c r="T112" s="517"/>
      <c r="U112" s="517"/>
      <c r="V112" s="517"/>
      <c r="W112" s="517"/>
      <c r="X112" s="517"/>
      <c r="AD112" s="100">
        <f t="shared" si="15"/>
        <v>0</v>
      </c>
    </row>
    <row r="113" spans="1:30" x14ac:dyDescent="0.25">
      <c r="A113" s="1583"/>
      <c r="B113" s="520" t="s">
        <v>276</v>
      </c>
      <c r="C113" s="517"/>
      <c r="D113" s="517"/>
      <c r="E113" s="517"/>
      <c r="F113" s="517"/>
      <c r="G113" s="518"/>
      <c r="H113" s="519"/>
      <c r="I113" s="519"/>
      <c r="J113" s="519"/>
      <c r="K113" s="519"/>
      <c r="L113" s="519"/>
      <c r="M113" s="519"/>
      <c r="N113" s="517"/>
      <c r="O113" s="517"/>
      <c r="P113" s="517"/>
      <c r="Q113" s="517"/>
      <c r="R113" s="517"/>
      <c r="S113" s="517"/>
      <c r="T113" s="517"/>
      <c r="U113" s="517"/>
      <c r="V113" s="517"/>
      <c r="W113" s="517"/>
      <c r="X113" s="517"/>
      <c r="AD113" s="100">
        <f t="shared" si="15"/>
        <v>0</v>
      </c>
    </row>
    <row r="114" spans="1:30" x14ac:dyDescent="0.25">
      <c r="A114" s="1584" t="s">
        <v>331</v>
      </c>
      <c r="B114" s="520" t="s">
        <v>15</v>
      </c>
      <c r="C114" s="517"/>
      <c r="D114" s="517"/>
      <c r="E114" s="517"/>
      <c r="F114" s="517"/>
      <c r="G114" s="518">
        <f>G115+G116</f>
        <v>3</v>
      </c>
      <c r="H114" s="519">
        <f>G114*30</f>
        <v>90</v>
      </c>
      <c r="I114" s="519">
        <f>J114+K114+L114</f>
        <v>0</v>
      </c>
      <c r="J114" s="519"/>
      <c r="K114" s="519"/>
      <c r="L114" s="519"/>
      <c r="M114" s="519"/>
      <c r="N114" s="517"/>
      <c r="O114" s="517"/>
      <c r="P114" s="517"/>
      <c r="Q114" s="517"/>
      <c r="R114" s="517"/>
      <c r="S114" s="517"/>
      <c r="T114" s="517"/>
      <c r="U114" s="517"/>
      <c r="V114" s="517"/>
      <c r="W114" s="517"/>
      <c r="X114" s="517"/>
      <c r="AD114" s="100">
        <f t="shared" si="15"/>
        <v>0</v>
      </c>
    </row>
    <row r="115" spans="1:30" x14ac:dyDescent="0.25">
      <c r="A115" s="1585"/>
      <c r="B115" s="459" t="s">
        <v>300</v>
      </c>
      <c r="C115" s="517"/>
      <c r="D115" s="517"/>
      <c r="E115" s="517"/>
      <c r="F115" s="517"/>
      <c r="G115" s="518">
        <f>'Семестровка уск виправлено'!D11</f>
        <v>1</v>
      </c>
      <c r="H115" s="519">
        <f t="shared" ref="H115:H134" si="16">G115*30</f>
        <v>30</v>
      </c>
      <c r="I115" s="519"/>
      <c r="J115" s="519"/>
      <c r="K115" s="519"/>
      <c r="L115" s="519"/>
      <c r="M115" s="519"/>
      <c r="N115" s="517"/>
      <c r="O115" s="517"/>
      <c r="P115" s="517"/>
      <c r="Q115" s="517"/>
      <c r="R115" s="517"/>
      <c r="S115" s="517"/>
      <c r="T115" s="517"/>
      <c r="U115" s="517"/>
      <c r="V115" s="517"/>
      <c r="W115" s="517"/>
      <c r="X115" s="517"/>
      <c r="AD115" s="100">
        <f t="shared" si="15"/>
        <v>0</v>
      </c>
    </row>
    <row r="116" spans="1:30" x14ac:dyDescent="0.25">
      <c r="A116" s="1585"/>
      <c r="B116" s="460" t="s">
        <v>272</v>
      </c>
      <c r="C116" s="517"/>
      <c r="D116" s="517">
        <v>1</v>
      </c>
      <c r="E116" s="517"/>
      <c r="F116" s="517"/>
      <c r="G116" s="518">
        <f>'Семестровка уск виправлено'!E11</f>
        <v>2</v>
      </c>
      <c r="H116" s="519">
        <f t="shared" si="16"/>
        <v>60</v>
      </c>
      <c r="I116" s="519">
        <f>J116+K116+L116</f>
        <v>30</v>
      </c>
      <c r="J116" s="519">
        <f>'Семестровка уск виправлено'!I11</f>
        <v>0</v>
      </c>
      <c r="K116" s="519"/>
      <c r="L116" s="519">
        <f>'Семестровка уск виправлено'!K11</f>
        <v>30</v>
      </c>
      <c r="M116" s="519">
        <f>H116-I116</f>
        <v>30</v>
      </c>
      <c r="N116" s="517">
        <v>2</v>
      </c>
      <c r="O116" s="517"/>
      <c r="P116" s="517"/>
      <c r="Q116" s="517"/>
      <c r="R116" s="517"/>
      <c r="S116" s="517"/>
      <c r="T116" s="517"/>
      <c r="U116" s="517"/>
      <c r="V116" s="517"/>
      <c r="W116" s="517"/>
      <c r="X116" s="517"/>
      <c r="AD116" s="100">
        <f t="shared" si="15"/>
        <v>2</v>
      </c>
    </row>
    <row r="117" spans="1:30" x14ac:dyDescent="0.25">
      <c r="A117" s="1585"/>
      <c r="B117" s="520" t="s">
        <v>273</v>
      </c>
      <c r="C117" s="517"/>
      <c r="D117" s="517"/>
      <c r="E117" s="517"/>
      <c r="F117" s="517"/>
      <c r="G117" s="518">
        <f>G118+G119</f>
        <v>3</v>
      </c>
      <c r="H117" s="519">
        <f t="shared" si="16"/>
        <v>90</v>
      </c>
      <c r="I117" s="519"/>
      <c r="J117" s="519"/>
      <c r="K117" s="519"/>
      <c r="L117" s="519"/>
      <c r="M117" s="519"/>
      <c r="N117" s="517"/>
      <c r="O117" s="517"/>
      <c r="P117" s="517"/>
      <c r="Q117" s="517"/>
      <c r="R117" s="517"/>
      <c r="S117" s="517"/>
      <c r="T117" s="517"/>
      <c r="U117" s="517"/>
      <c r="V117" s="517"/>
      <c r="W117" s="517"/>
      <c r="X117" s="517"/>
      <c r="AD117" s="100">
        <f t="shared" si="15"/>
        <v>0</v>
      </c>
    </row>
    <row r="118" spans="1:30" x14ac:dyDescent="0.25">
      <c r="A118" s="1585"/>
      <c r="B118" s="459" t="s">
        <v>271</v>
      </c>
      <c r="C118" s="517"/>
      <c r="D118" s="517"/>
      <c r="E118" s="517"/>
      <c r="F118" s="517"/>
      <c r="G118" s="518">
        <f>G115</f>
        <v>1</v>
      </c>
      <c r="H118" s="519">
        <f t="shared" si="16"/>
        <v>30</v>
      </c>
      <c r="I118" s="519"/>
      <c r="J118" s="519"/>
      <c r="K118" s="519"/>
      <c r="L118" s="519"/>
      <c r="M118" s="519"/>
      <c r="N118" s="517"/>
      <c r="O118" s="517"/>
      <c r="P118" s="517"/>
      <c r="Q118" s="517"/>
      <c r="R118" s="517"/>
      <c r="S118" s="517"/>
      <c r="T118" s="517"/>
      <c r="U118" s="517"/>
      <c r="V118" s="517"/>
      <c r="W118" s="517"/>
      <c r="X118" s="517"/>
      <c r="AD118" s="100">
        <f t="shared" si="15"/>
        <v>0</v>
      </c>
    </row>
    <row r="119" spans="1:30" x14ac:dyDescent="0.25">
      <c r="A119" s="1586"/>
      <c r="B119" s="460" t="s">
        <v>272</v>
      </c>
      <c r="C119" s="517"/>
      <c r="D119" s="517">
        <v>1</v>
      </c>
      <c r="E119" s="517"/>
      <c r="F119" s="517"/>
      <c r="G119" s="518">
        <f>G116</f>
        <v>2</v>
      </c>
      <c r="H119" s="519">
        <f t="shared" si="16"/>
        <v>60</v>
      </c>
      <c r="I119" s="519">
        <f>J119+K119+L119</f>
        <v>30</v>
      </c>
      <c r="J119" s="519">
        <v>15</v>
      </c>
      <c r="K119" s="519"/>
      <c r="L119" s="519">
        <v>15</v>
      </c>
      <c r="M119" s="519">
        <f>H119-I119</f>
        <v>30</v>
      </c>
      <c r="N119" s="517">
        <v>2</v>
      </c>
      <c r="O119" s="517"/>
      <c r="P119" s="517"/>
      <c r="Q119" s="517"/>
      <c r="R119" s="517"/>
      <c r="S119" s="517"/>
      <c r="T119" s="517"/>
      <c r="U119" s="517"/>
      <c r="V119" s="517"/>
      <c r="W119" s="517"/>
      <c r="X119" s="517"/>
      <c r="AD119" s="100"/>
    </row>
    <row r="120" spans="1:30" x14ac:dyDescent="0.25">
      <c r="A120" s="1584" t="s">
        <v>332</v>
      </c>
      <c r="B120" s="520" t="s">
        <v>15</v>
      </c>
      <c r="C120" s="517"/>
      <c r="D120" s="517"/>
      <c r="E120" s="517"/>
      <c r="F120" s="517"/>
      <c r="G120" s="518">
        <f>G121+G122</f>
        <v>4</v>
      </c>
      <c r="H120" s="519">
        <f t="shared" si="16"/>
        <v>120</v>
      </c>
      <c r="I120" s="519"/>
      <c r="J120" s="519"/>
      <c r="K120" s="519"/>
      <c r="L120" s="519"/>
      <c r="M120" s="519"/>
      <c r="N120" s="517"/>
      <c r="O120" s="517"/>
      <c r="P120" s="517"/>
      <c r="Q120" s="517"/>
      <c r="R120" s="517"/>
      <c r="S120" s="517"/>
      <c r="T120" s="517"/>
      <c r="U120" s="517"/>
      <c r="V120" s="517"/>
      <c r="W120" s="517"/>
      <c r="X120" s="517"/>
      <c r="AD120" s="100">
        <f t="shared" si="15"/>
        <v>0</v>
      </c>
    </row>
    <row r="121" spans="1:30" x14ac:dyDescent="0.25">
      <c r="A121" s="1585"/>
      <c r="B121" s="459" t="s">
        <v>300</v>
      </c>
      <c r="C121" s="517"/>
      <c r="D121" s="517"/>
      <c r="E121" s="517"/>
      <c r="F121" s="517"/>
      <c r="G121" s="518">
        <f>'Семестровка уск виправлено'!D57</f>
        <v>2</v>
      </c>
      <c r="H121" s="519">
        <f t="shared" si="16"/>
        <v>60</v>
      </c>
      <c r="I121" s="519"/>
      <c r="J121" s="519"/>
      <c r="K121" s="519"/>
      <c r="L121" s="519"/>
      <c r="M121" s="519"/>
      <c r="N121" s="517"/>
      <c r="O121" s="517"/>
      <c r="P121" s="517"/>
      <c r="Q121" s="517"/>
      <c r="R121" s="517"/>
      <c r="S121" s="517"/>
      <c r="T121" s="517"/>
      <c r="U121" s="517"/>
      <c r="V121" s="517"/>
      <c r="W121" s="517"/>
      <c r="X121" s="517"/>
      <c r="AD121" s="100">
        <f t="shared" si="15"/>
        <v>0</v>
      </c>
    </row>
    <row r="122" spans="1:30" x14ac:dyDescent="0.25">
      <c r="A122" s="1585"/>
      <c r="B122" s="460" t="s">
        <v>272</v>
      </c>
      <c r="C122" s="517"/>
      <c r="D122" s="517" t="s">
        <v>63</v>
      </c>
      <c r="E122" s="517"/>
      <c r="F122" s="517"/>
      <c r="G122" s="518">
        <f>'Семестровка уск виправлено'!E57</f>
        <v>2</v>
      </c>
      <c r="H122" s="519">
        <f t="shared" si="16"/>
        <v>60</v>
      </c>
      <c r="I122" s="613">
        <f>J122+K122+L122</f>
        <v>18</v>
      </c>
      <c r="J122" s="519"/>
      <c r="K122" s="519"/>
      <c r="L122" s="519">
        <f>'Семестровка уск виправлено'!J57</f>
        <v>18</v>
      </c>
      <c r="M122" s="519">
        <f>H122-I122</f>
        <v>42</v>
      </c>
      <c r="N122" s="517"/>
      <c r="O122" s="567">
        <v>2</v>
      </c>
      <c r="P122" s="517"/>
      <c r="Q122" s="517"/>
      <c r="R122" s="517"/>
      <c r="S122" s="517"/>
      <c r="T122" s="517"/>
      <c r="U122" s="517"/>
      <c r="V122" s="517"/>
      <c r="W122" s="517"/>
      <c r="X122" s="517"/>
      <c r="AD122" s="100">
        <f t="shared" si="15"/>
        <v>2</v>
      </c>
    </row>
    <row r="123" spans="1:30" x14ac:dyDescent="0.25">
      <c r="A123" s="1585"/>
      <c r="B123" s="520" t="s">
        <v>274</v>
      </c>
      <c r="C123" s="517"/>
      <c r="D123" s="517"/>
      <c r="E123" s="517"/>
      <c r="F123" s="517"/>
      <c r="G123" s="518">
        <f>G124+G125</f>
        <v>4</v>
      </c>
      <c r="H123" s="519">
        <f t="shared" si="16"/>
        <v>120</v>
      </c>
      <c r="I123" s="519"/>
      <c r="J123" s="519"/>
      <c r="K123" s="519"/>
      <c r="L123" s="519"/>
      <c r="M123" s="519"/>
      <c r="N123" s="517"/>
      <c r="O123" s="517"/>
      <c r="P123" s="517"/>
      <c r="Q123" s="517"/>
      <c r="R123" s="517"/>
      <c r="S123" s="517"/>
      <c r="T123" s="517"/>
      <c r="U123" s="517"/>
      <c r="V123" s="517"/>
      <c r="W123" s="517"/>
      <c r="X123" s="517"/>
      <c r="AD123" s="100">
        <f t="shared" si="15"/>
        <v>0</v>
      </c>
    </row>
    <row r="124" spans="1:30" x14ac:dyDescent="0.25">
      <c r="A124" s="1585"/>
      <c r="B124" s="459" t="s">
        <v>271</v>
      </c>
      <c r="C124" s="517"/>
      <c r="D124" s="517"/>
      <c r="E124" s="517"/>
      <c r="F124" s="517"/>
      <c r="G124" s="518">
        <f>G121</f>
        <v>2</v>
      </c>
      <c r="H124" s="519">
        <f t="shared" si="16"/>
        <v>60</v>
      </c>
      <c r="I124" s="519"/>
      <c r="J124" s="519"/>
      <c r="K124" s="519"/>
      <c r="L124" s="519"/>
      <c r="M124" s="519"/>
      <c r="N124" s="517"/>
      <c r="O124" s="517"/>
      <c r="P124" s="517"/>
      <c r="Q124" s="517"/>
      <c r="R124" s="517"/>
      <c r="S124" s="517"/>
      <c r="T124" s="517"/>
      <c r="U124" s="517"/>
      <c r="V124" s="517"/>
      <c r="W124" s="517"/>
      <c r="X124" s="517"/>
      <c r="AD124" s="100">
        <f t="shared" si="15"/>
        <v>0</v>
      </c>
    </row>
    <row r="125" spans="1:30" x14ac:dyDescent="0.25">
      <c r="A125" s="1586"/>
      <c r="B125" s="460" t="s">
        <v>272</v>
      </c>
      <c r="C125" s="517"/>
      <c r="D125" s="517">
        <v>2</v>
      </c>
      <c r="E125" s="517"/>
      <c r="F125" s="517"/>
      <c r="G125" s="518">
        <f>G122</f>
        <v>2</v>
      </c>
      <c r="H125" s="519">
        <f t="shared" si="16"/>
        <v>60</v>
      </c>
      <c r="I125" s="519">
        <f>J125+K125+L125</f>
        <v>18</v>
      </c>
      <c r="J125" s="519">
        <v>9</v>
      </c>
      <c r="K125" s="519"/>
      <c r="L125" s="519">
        <v>9</v>
      </c>
      <c r="M125" s="519">
        <f>H125-I125</f>
        <v>42</v>
      </c>
      <c r="N125" s="517"/>
      <c r="O125" s="567">
        <v>2</v>
      </c>
      <c r="P125" s="517"/>
      <c r="Q125" s="517"/>
      <c r="R125" s="517"/>
      <c r="S125" s="517"/>
      <c r="T125" s="517"/>
      <c r="U125" s="517"/>
      <c r="V125" s="517"/>
      <c r="W125" s="517"/>
      <c r="X125" s="517"/>
      <c r="AD125" s="100"/>
    </row>
    <row r="126" spans="1:30" x14ac:dyDescent="0.25">
      <c r="A126" s="1584" t="s">
        <v>333</v>
      </c>
      <c r="B126" s="520" t="s">
        <v>15</v>
      </c>
      <c r="C126" s="517"/>
      <c r="D126" s="517"/>
      <c r="E126" s="517"/>
      <c r="F126" s="517"/>
      <c r="G126" s="518">
        <f>G127+G128</f>
        <v>3</v>
      </c>
      <c r="H126" s="519">
        <f t="shared" si="16"/>
        <v>90</v>
      </c>
      <c r="I126" s="519"/>
      <c r="J126" s="519"/>
      <c r="K126" s="519"/>
      <c r="L126" s="519"/>
      <c r="M126" s="519"/>
      <c r="N126" s="517"/>
      <c r="O126" s="567"/>
      <c r="P126" s="517"/>
      <c r="Q126" s="517"/>
      <c r="R126" s="517"/>
      <c r="S126" s="517"/>
      <c r="T126" s="517"/>
      <c r="U126" s="517"/>
      <c r="V126" s="517"/>
      <c r="W126" s="517"/>
      <c r="X126" s="517"/>
      <c r="AD126" s="100">
        <f t="shared" si="15"/>
        <v>0</v>
      </c>
    </row>
    <row r="127" spans="1:30" x14ac:dyDescent="0.25">
      <c r="A127" s="1585"/>
      <c r="B127" s="459" t="s">
        <v>300</v>
      </c>
      <c r="C127" s="517"/>
      <c r="D127" s="517"/>
      <c r="E127" s="517"/>
      <c r="F127" s="517"/>
      <c r="G127" s="518">
        <f>'Семестровка уск виправлено'!D98</f>
        <v>1</v>
      </c>
      <c r="H127" s="519">
        <f t="shared" si="16"/>
        <v>30</v>
      </c>
      <c r="I127" s="519"/>
      <c r="J127" s="519"/>
      <c r="K127" s="519"/>
      <c r="L127" s="519"/>
      <c r="M127" s="519"/>
      <c r="N127" s="517"/>
      <c r="O127" s="567"/>
      <c r="P127" s="517"/>
      <c r="Q127" s="517"/>
      <c r="R127" s="517"/>
      <c r="S127" s="517"/>
      <c r="T127" s="517"/>
      <c r="U127" s="517"/>
      <c r="V127" s="517"/>
      <c r="W127" s="517"/>
      <c r="X127" s="517"/>
      <c r="AD127" s="100">
        <f t="shared" si="15"/>
        <v>0</v>
      </c>
    </row>
    <row r="128" spans="1:30" x14ac:dyDescent="0.25">
      <c r="A128" s="1585"/>
      <c r="B128" s="460" t="s">
        <v>272</v>
      </c>
      <c r="C128" s="517"/>
      <c r="D128" s="517">
        <v>3</v>
      </c>
      <c r="E128" s="517"/>
      <c r="F128" s="517"/>
      <c r="G128" s="518">
        <f>'Семестровка уск виправлено'!E98</f>
        <v>2</v>
      </c>
      <c r="H128" s="519">
        <f t="shared" si="16"/>
        <v>60</v>
      </c>
      <c r="I128" s="519">
        <f>J128+K128+L128</f>
        <v>30</v>
      </c>
      <c r="J128" s="519"/>
      <c r="K128" s="519"/>
      <c r="L128" s="519">
        <f>'Семестровка уск виправлено'!J98</f>
        <v>30</v>
      </c>
      <c r="M128" s="519">
        <f>H128-I128</f>
        <v>30</v>
      </c>
      <c r="N128" s="517"/>
      <c r="O128" s="567"/>
      <c r="P128" s="517"/>
      <c r="Q128" s="517">
        <f>'Семестровка уск виправлено'!L98</f>
        <v>2</v>
      </c>
      <c r="R128" s="517"/>
      <c r="S128" s="517"/>
      <c r="T128" s="517"/>
      <c r="U128" s="517"/>
      <c r="V128" s="517"/>
      <c r="W128" s="517"/>
      <c r="X128" s="517"/>
      <c r="AD128" s="100">
        <f t="shared" si="15"/>
        <v>2</v>
      </c>
    </row>
    <row r="129" spans="1:30" x14ac:dyDescent="0.25">
      <c r="A129" s="1585"/>
      <c r="B129" s="520" t="s">
        <v>284</v>
      </c>
      <c r="C129" s="517"/>
      <c r="D129" s="517"/>
      <c r="E129" s="517"/>
      <c r="F129" s="517"/>
      <c r="G129" s="518">
        <f>G126</f>
        <v>3</v>
      </c>
      <c r="H129" s="519">
        <f t="shared" si="16"/>
        <v>90</v>
      </c>
      <c r="I129" s="519"/>
      <c r="J129" s="519"/>
      <c r="K129" s="519"/>
      <c r="L129" s="519"/>
      <c r="M129" s="519"/>
      <c r="N129" s="517"/>
      <c r="O129" s="567"/>
      <c r="P129" s="517"/>
      <c r="Q129" s="517"/>
      <c r="R129" s="517"/>
      <c r="S129" s="517"/>
      <c r="T129" s="517"/>
      <c r="U129" s="517"/>
      <c r="V129" s="517"/>
      <c r="W129" s="517"/>
      <c r="X129" s="517"/>
      <c r="AD129" s="100">
        <f t="shared" si="15"/>
        <v>0</v>
      </c>
    </row>
    <row r="130" spans="1:30" x14ac:dyDescent="0.25">
      <c r="A130" s="1585"/>
      <c r="B130" s="459" t="s">
        <v>271</v>
      </c>
      <c r="C130" s="517"/>
      <c r="D130" s="517"/>
      <c r="E130" s="517"/>
      <c r="F130" s="517"/>
      <c r="G130" s="518">
        <f>G127</f>
        <v>1</v>
      </c>
      <c r="H130" s="519">
        <f t="shared" si="16"/>
        <v>30</v>
      </c>
      <c r="I130" s="519"/>
      <c r="J130" s="519"/>
      <c r="K130" s="519"/>
      <c r="L130" s="519"/>
      <c r="M130" s="519"/>
      <c r="N130" s="517"/>
      <c r="O130" s="567"/>
      <c r="P130" s="517"/>
      <c r="Q130" s="517"/>
      <c r="R130" s="517"/>
      <c r="S130" s="517"/>
      <c r="T130" s="517"/>
      <c r="U130" s="517"/>
      <c r="V130" s="517"/>
      <c r="W130" s="517"/>
      <c r="X130" s="517"/>
      <c r="AD130" s="100">
        <f t="shared" si="15"/>
        <v>0</v>
      </c>
    </row>
    <row r="131" spans="1:30" x14ac:dyDescent="0.25">
      <c r="A131" s="1586"/>
      <c r="B131" s="460" t="s">
        <v>272</v>
      </c>
      <c r="C131" s="517"/>
      <c r="D131" s="517">
        <v>3</v>
      </c>
      <c r="E131" s="517"/>
      <c r="F131" s="517"/>
      <c r="G131" s="518">
        <f>G128</f>
        <v>2</v>
      </c>
      <c r="H131" s="519">
        <f t="shared" si="16"/>
        <v>60</v>
      </c>
      <c r="I131" s="519">
        <f>J131+K131+L131</f>
        <v>30</v>
      </c>
      <c r="J131" s="519">
        <v>15</v>
      </c>
      <c r="K131" s="519"/>
      <c r="L131" s="519">
        <v>15</v>
      </c>
      <c r="M131" s="519">
        <f>H131-I131</f>
        <v>30</v>
      </c>
      <c r="N131" s="517"/>
      <c r="O131" s="567"/>
      <c r="P131" s="517"/>
      <c r="Q131" s="517">
        <v>2</v>
      </c>
      <c r="R131" s="517"/>
      <c r="S131" s="517"/>
      <c r="T131" s="517"/>
      <c r="U131" s="517"/>
      <c r="V131" s="517"/>
      <c r="W131" s="517"/>
      <c r="X131" s="517"/>
      <c r="AD131" s="100"/>
    </row>
    <row r="132" spans="1:30" x14ac:dyDescent="0.25">
      <c r="A132" s="1541" t="s">
        <v>334</v>
      </c>
      <c r="B132" s="1542"/>
      <c r="C132" s="1542"/>
      <c r="D132" s="1542"/>
      <c r="E132" s="1542"/>
      <c r="F132" s="1543"/>
      <c r="G132" s="518">
        <f>SUMIF(B109:B131,"*_*",G109:G131)</f>
        <v>10.5</v>
      </c>
      <c r="H132" s="519">
        <f t="shared" si="16"/>
        <v>315</v>
      </c>
      <c r="I132" s="519"/>
      <c r="J132" s="519"/>
      <c r="K132" s="519"/>
      <c r="L132" s="519"/>
      <c r="M132" s="519"/>
      <c r="N132" s="517"/>
      <c r="O132" s="567"/>
      <c r="P132" s="517"/>
      <c r="Q132" s="517"/>
      <c r="R132" s="517"/>
      <c r="S132" s="517"/>
      <c r="T132" s="517"/>
      <c r="U132" s="517"/>
      <c r="V132" s="517"/>
      <c r="W132" s="517"/>
      <c r="X132" s="517"/>
    </row>
    <row r="133" spans="1:30" x14ac:dyDescent="0.25">
      <c r="A133" s="1541" t="s">
        <v>298</v>
      </c>
      <c r="B133" s="1542"/>
      <c r="C133" s="1542"/>
      <c r="D133" s="1542"/>
      <c r="E133" s="1542"/>
      <c r="F133" s="1543"/>
      <c r="G133" s="518">
        <f>SUMIF($AD109:$AD131,"&gt;0",G109:G131)</f>
        <v>6</v>
      </c>
      <c r="H133" s="518">
        <f>SUMIF($AD109:$AD131,"&gt;0",H109:H131)</f>
        <v>180</v>
      </c>
      <c r="I133" s="518">
        <f t="shared" ref="I133:Q133" si="17">SUMIF($AD109:$AD131,"&gt;0",I109:I131)</f>
        <v>78</v>
      </c>
      <c r="J133" s="518">
        <f t="shared" si="17"/>
        <v>0</v>
      </c>
      <c r="K133" s="518">
        <f t="shared" si="17"/>
        <v>0</v>
      </c>
      <c r="L133" s="518">
        <f t="shared" si="17"/>
        <v>78</v>
      </c>
      <c r="M133" s="518">
        <f t="shared" si="17"/>
        <v>102</v>
      </c>
      <c r="N133" s="518">
        <f t="shared" si="17"/>
        <v>2</v>
      </c>
      <c r="O133" s="518">
        <f t="shared" si="17"/>
        <v>2</v>
      </c>
      <c r="P133" s="518">
        <f t="shared" si="17"/>
        <v>0</v>
      </c>
      <c r="Q133" s="518">
        <f t="shared" si="17"/>
        <v>2</v>
      </c>
      <c r="R133" s="517"/>
      <c r="S133" s="517"/>
      <c r="T133" s="517"/>
      <c r="U133" s="517"/>
      <c r="V133" s="517"/>
      <c r="W133" s="517"/>
      <c r="X133" s="517"/>
    </row>
    <row r="134" spans="1:30" ht="16.5" thickBot="1" x14ac:dyDescent="0.3">
      <c r="A134" s="1581" t="s">
        <v>222</v>
      </c>
      <c r="B134" s="1581"/>
      <c r="C134" s="1581"/>
      <c r="D134" s="1581"/>
      <c r="E134" s="1581"/>
      <c r="F134" s="1581"/>
      <c r="G134" s="707">
        <f>G132+G133</f>
        <v>16.5</v>
      </c>
      <c r="H134" s="519">
        <f t="shared" si="16"/>
        <v>495</v>
      </c>
      <c r="I134" s="708"/>
      <c r="J134" s="708"/>
      <c r="K134" s="708"/>
      <c r="L134" s="708"/>
      <c r="M134" s="708"/>
      <c r="N134" s="708"/>
      <c r="O134" s="708"/>
      <c r="P134" s="708"/>
      <c r="Q134" s="708"/>
      <c r="R134" s="708"/>
      <c r="S134" s="708"/>
      <c r="T134" s="708"/>
      <c r="U134" s="708"/>
      <c r="V134" s="708"/>
      <c r="W134" s="708"/>
      <c r="X134" s="708"/>
      <c r="Y134" s="330">
        <f>SUM(Y110:Y111)</f>
        <v>0</v>
      </c>
      <c r="Z134" s="329">
        <f>SUM(Z110:Z111)</f>
        <v>0</v>
      </c>
      <c r="AA134" s="329">
        <f>SUM(AA110:AA111)</f>
        <v>0</v>
      </c>
      <c r="AB134" s="329">
        <f>SUM(AB110:AB111)</f>
        <v>0</v>
      </c>
      <c r="AC134" s="329">
        <f>SUM(AC110:AC111)</f>
        <v>0</v>
      </c>
    </row>
    <row r="135" spans="1:30" ht="16.5" thickBot="1" x14ac:dyDescent="0.3">
      <c r="A135" s="1587" t="s">
        <v>223</v>
      </c>
      <c r="B135" s="1588"/>
      <c r="C135" s="1588"/>
      <c r="D135" s="1588"/>
      <c r="E135" s="1588"/>
      <c r="F135" s="1588"/>
      <c r="G135" s="1588"/>
      <c r="H135" s="1588"/>
      <c r="I135" s="1589"/>
      <c r="J135" s="1589"/>
      <c r="K135" s="1589"/>
      <c r="L135" s="1589"/>
      <c r="M135" s="1589"/>
      <c r="N135" s="1588"/>
      <c r="O135" s="1588"/>
      <c r="P135" s="1588"/>
      <c r="Q135" s="1588"/>
      <c r="R135" s="1589"/>
      <c r="S135" s="1589"/>
      <c r="T135" s="1588"/>
      <c r="U135" s="1588"/>
      <c r="V135" s="1588"/>
      <c r="W135" s="1588"/>
      <c r="X135" s="1590"/>
    </row>
    <row r="136" spans="1:30" x14ac:dyDescent="0.25">
      <c r="A136" s="1591" t="s">
        <v>224</v>
      </c>
      <c r="B136" s="594" t="s">
        <v>225</v>
      </c>
      <c r="C136" s="332"/>
      <c r="D136" s="332" t="s">
        <v>64</v>
      </c>
      <c r="E136" s="332"/>
      <c r="F136" s="332"/>
      <c r="G136" s="333">
        <f>'Семестровка уск виправлено'!E81</f>
        <v>5</v>
      </c>
      <c r="H136" s="334">
        <f>G136*30</f>
        <v>150</v>
      </c>
      <c r="I136" s="335">
        <f>J136+L136+K136</f>
        <v>54</v>
      </c>
      <c r="J136" s="336">
        <f>'Семестровка уск виправлено'!H81</f>
        <v>27</v>
      </c>
      <c r="K136" s="336"/>
      <c r="L136" s="336">
        <f>'Семестровка уск виправлено'!J81</f>
        <v>27</v>
      </c>
      <c r="M136" s="337">
        <f>H136-I136</f>
        <v>96</v>
      </c>
      <c r="N136" s="338"/>
      <c r="O136" s="339"/>
      <c r="P136" s="596">
        <f>'Семестровка уск виправлено'!L81</f>
        <v>6</v>
      </c>
      <c r="Q136" s="636"/>
      <c r="R136" s="332"/>
      <c r="S136" s="332"/>
      <c r="T136" s="338"/>
      <c r="U136" s="339"/>
      <c r="V136" s="340"/>
      <c r="W136" s="342"/>
      <c r="X136" s="340"/>
      <c r="AD136" s="100">
        <f t="shared" ref="AD136:AD171" si="18">SUM(N136:S136)</f>
        <v>6</v>
      </c>
    </row>
    <row r="137" spans="1:30" ht="16.5" customHeight="1" x14ac:dyDescent="0.25">
      <c r="A137" s="1592"/>
      <c r="B137" s="595" t="s">
        <v>226</v>
      </c>
      <c r="C137" s="344"/>
      <c r="D137" s="227"/>
      <c r="E137" s="345"/>
      <c r="F137" s="346"/>
      <c r="G137" s="347"/>
      <c r="H137" s="348"/>
      <c r="I137" s="349"/>
      <c r="J137" s="350"/>
      <c r="K137" s="350">
        <f>SUM(K138:K143)</f>
        <v>0</v>
      </c>
      <c r="L137" s="350"/>
      <c r="M137" s="351"/>
      <c r="N137" s="352"/>
      <c r="O137" s="353"/>
      <c r="P137" s="354"/>
      <c r="Q137" s="366"/>
      <c r="R137" s="332"/>
      <c r="S137" s="332"/>
      <c r="T137" s="352"/>
      <c r="U137" s="353"/>
      <c r="V137" s="354"/>
      <c r="W137" s="355"/>
      <c r="X137" s="354"/>
      <c r="AD137" s="100">
        <f t="shared" si="18"/>
        <v>0</v>
      </c>
    </row>
    <row r="138" spans="1:30" x14ac:dyDescent="0.25">
      <c r="A138" s="1561" t="s">
        <v>227</v>
      </c>
      <c r="B138" s="616" t="s">
        <v>228</v>
      </c>
      <c r="C138" s="344"/>
      <c r="D138" s="159"/>
      <c r="E138" s="345"/>
      <c r="F138" s="346"/>
      <c r="G138" s="347"/>
      <c r="H138" s="357"/>
      <c r="I138" s="358"/>
      <c r="J138" s="359"/>
      <c r="K138" s="360"/>
      <c r="L138" s="360"/>
      <c r="M138" s="361"/>
      <c r="N138" s="233"/>
      <c r="O138" s="231"/>
      <c r="P138" s="232"/>
      <c r="Q138" s="637"/>
      <c r="R138" s="633"/>
      <c r="S138" s="633"/>
      <c r="T138" s="233"/>
      <c r="U138" s="231"/>
      <c r="V138" s="232"/>
      <c r="W138" s="230"/>
      <c r="X138" s="354"/>
      <c r="AD138" s="100">
        <f t="shared" si="18"/>
        <v>0</v>
      </c>
    </row>
    <row r="139" spans="1:30" x14ac:dyDescent="0.25">
      <c r="A139" s="1562"/>
      <c r="B139" s="595" t="s">
        <v>229</v>
      </c>
      <c r="C139" s="344"/>
      <c r="D139" s="227"/>
      <c r="E139" s="345"/>
      <c r="F139" s="346"/>
      <c r="G139" s="347">
        <f>G140+G141</f>
        <v>5</v>
      </c>
      <c r="H139" s="357">
        <f>G139*30</f>
        <v>150</v>
      </c>
      <c r="I139" s="358"/>
      <c r="J139" s="359"/>
      <c r="K139" s="360"/>
      <c r="L139" s="360"/>
      <c r="M139" s="361"/>
      <c r="N139" s="233"/>
      <c r="O139" s="231"/>
      <c r="P139" s="232"/>
      <c r="Q139" s="637"/>
      <c r="R139" s="633"/>
      <c r="S139" s="633"/>
      <c r="T139" s="233"/>
      <c r="U139" s="231"/>
      <c r="V139" s="232"/>
      <c r="W139" s="230"/>
      <c r="X139" s="354"/>
      <c r="AD139" s="100">
        <f t="shared" si="18"/>
        <v>0</v>
      </c>
    </row>
    <row r="140" spans="1:30" x14ac:dyDescent="0.25">
      <c r="A140" s="1562"/>
      <c r="B140" s="459" t="s">
        <v>300</v>
      </c>
      <c r="C140" s="344"/>
      <c r="D140" s="227"/>
      <c r="E140" s="345"/>
      <c r="F140" s="346"/>
      <c r="G140" s="347">
        <f>'Семестровка уск виправлено'!D100</f>
        <v>2</v>
      </c>
      <c r="H140" s="357">
        <f>G140*30</f>
        <v>60</v>
      </c>
      <c r="I140" s="358"/>
      <c r="J140" s="359"/>
      <c r="K140" s="360"/>
      <c r="L140" s="360"/>
      <c r="M140" s="361"/>
      <c r="N140" s="233"/>
      <c r="O140" s="231"/>
      <c r="P140" s="232"/>
      <c r="Q140" s="637"/>
      <c r="R140" s="633"/>
      <c r="S140" s="633"/>
      <c r="T140" s="233"/>
      <c r="U140" s="231"/>
      <c r="V140" s="232"/>
      <c r="W140" s="230"/>
      <c r="X140" s="354"/>
      <c r="AD140" s="100">
        <f t="shared" si="18"/>
        <v>0</v>
      </c>
    </row>
    <row r="141" spans="1:30" x14ac:dyDescent="0.25">
      <c r="A141" s="1563"/>
      <c r="B141" s="460" t="s">
        <v>272</v>
      </c>
      <c r="C141" s="344"/>
      <c r="D141" s="227" t="s">
        <v>188</v>
      </c>
      <c r="E141" s="345"/>
      <c r="F141" s="346"/>
      <c r="G141" s="347">
        <f>'Семестровка уск виправлено'!E99</f>
        <v>3</v>
      </c>
      <c r="H141" s="357">
        <f>G141*30</f>
        <v>90</v>
      </c>
      <c r="I141" s="615">
        <f>J141+L141+K141</f>
        <v>30</v>
      </c>
      <c r="J141" s="359">
        <f>'Семестровка уск виправлено'!H100</f>
        <v>15</v>
      </c>
      <c r="K141" s="359"/>
      <c r="L141" s="359">
        <f>'Семестровка уск виправлено'!J100</f>
        <v>15</v>
      </c>
      <c r="M141" s="361">
        <f>H141-I141</f>
        <v>60</v>
      </c>
      <c r="N141" s="233"/>
      <c r="O141" s="231"/>
      <c r="P141" s="232"/>
      <c r="Q141" s="638">
        <f>'Семестровка уск виправлено'!L100</f>
        <v>2</v>
      </c>
      <c r="R141" s="640"/>
      <c r="S141" s="633"/>
      <c r="T141" s="233"/>
      <c r="U141" s="231"/>
      <c r="V141" s="232"/>
      <c r="W141" s="230"/>
      <c r="X141" s="354"/>
      <c r="AD141" s="100">
        <f t="shared" si="18"/>
        <v>2</v>
      </c>
    </row>
    <row r="142" spans="1:30" x14ac:dyDescent="0.25">
      <c r="A142" s="1561" t="s">
        <v>230</v>
      </c>
      <c r="B142" s="709" t="s">
        <v>235</v>
      </c>
      <c r="C142" s="359"/>
      <c r="D142" s="710"/>
      <c r="E142" s="710"/>
      <c r="F142" s="711"/>
      <c r="G142" s="711"/>
      <c r="H142" s="711"/>
      <c r="I142" s="641"/>
      <c r="J142" s="641"/>
      <c r="K142" s="641"/>
      <c r="L142" s="641"/>
      <c r="M142" s="641"/>
      <c r="N142" s="641"/>
      <c r="O142" s="641"/>
      <c r="P142" s="641"/>
      <c r="Q142" s="641"/>
      <c r="R142" s="641"/>
      <c r="S142" s="633"/>
      <c r="T142" s="233"/>
      <c r="U142" s="231"/>
      <c r="V142" s="232"/>
      <c r="W142" s="230"/>
      <c r="X142" s="354"/>
      <c r="AD142" s="100">
        <f t="shared" si="18"/>
        <v>0</v>
      </c>
    </row>
    <row r="143" spans="1:30" x14ac:dyDescent="0.25">
      <c r="A143" s="1562"/>
      <c r="B143" s="614" t="s">
        <v>237</v>
      </c>
      <c r="C143" s="344"/>
      <c r="D143" s="227"/>
      <c r="E143" s="345"/>
      <c r="F143" s="346"/>
      <c r="G143" s="347">
        <f>G144+G145</f>
        <v>5</v>
      </c>
      <c r="H143" s="357">
        <f>G143*30</f>
        <v>150</v>
      </c>
      <c r="I143" s="358"/>
      <c r="J143" s="359"/>
      <c r="K143" s="360"/>
      <c r="L143" s="360"/>
      <c r="M143" s="365"/>
      <c r="N143" s="233"/>
      <c r="O143" s="231"/>
      <c r="P143" s="364"/>
      <c r="Q143" s="637"/>
      <c r="R143" s="633"/>
      <c r="S143" s="633"/>
      <c r="T143" s="233"/>
      <c r="U143" s="231"/>
      <c r="V143" s="232"/>
      <c r="W143" s="230"/>
      <c r="X143" s="354"/>
      <c r="AD143" s="100">
        <f t="shared" si="18"/>
        <v>0</v>
      </c>
    </row>
    <row r="144" spans="1:30" x14ac:dyDescent="0.25">
      <c r="A144" s="1562"/>
      <c r="B144" s="459" t="s">
        <v>300</v>
      </c>
      <c r="C144" s="344"/>
      <c r="D144" s="227"/>
      <c r="E144" s="345"/>
      <c r="F144" s="346"/>
      <c r="G144" s="347">
        <f>'Семестровка уск виправлено'!D107</f>
        <v>2</v>
      </c>
      <c r="H144" s="357">
        <f>G144*30</f>
        <v>60</v>
      </c>
      <c r="I144" s="358"/>
      <c r="J144" s="359"/>
      <c r="K144" s="360"/>
      <c r="L144" s="360"/>
      <c r="M144" s="365"/>
      <c r="N144" s="233"/>
      <c r="O144" s="231"/>
      <c r="P144" s="364"/>
      <c r="Q144" s="637"/>
      <c r="R144" s="633"/>
      <c r="S144" s="633"/>
      <c r="T144" s="233"/>
      <c r="U144" s="231"/>
      <c r="V144" s="232"/>
      <c r="W144" s="230"/>
      <c r="X144" s="354"/>
      <c r="AD144" s="100">
        <f t="shared" si="18"/>
        <v>0</v>
      </c>
    </row>
    <row r="145" spans="1:30" x14ac:dyDescent="0.25">
      <c r="A145" s="1563"/>
      <c r="B145" s="460" t="s">
        <v>272</v>
      </c>
      <c r="C145" s="344"/>
      <c r="D145" s="227" t="s">
        <v>236</v>
      </c>
      <c r="E145" s="345"/>
      <c r="F145" s="346"/>
      <c r="G145" s="347">
        <f>'Семестровка уск виправлено'!E107</f>
        <v>3</v>
      </c>
      <c r="H145" s="357">
        <f>G145*30</f>
        <v>90</v>
      </c>
      <c r="I145" s="615">
        <f>J145+L145+K145</f>
        <v>30</v>
      </c>
      <c r="J145" s="359">
        <f>'Семестровка уск виправлено'!H107</f>
        <v>15</v>
      </c>
      <c r="K145" s="359"/>
      <c r="L145" s="359">
        <f>'Семестровка уск виправлено'!J107</f>
        <v>15</v>
      </c>
      <c r="M145" s="361">
        <f>H145-I145</f>
        <v>60</v>
      </c>
      <c r="N145" s="233"/>
      <c r="O145" s="231"/>
      <c r="P145" s="364"/>
      <c r="Q145" s="639">
        <f>'Семестровка уск виправлено'!L107</f>
        <v>2</v>
      </c>
      <c r="R145" s="642"/>
      <c r="S145" s="633"/>
      <c r="T145" s="233"/>
      <c r="U145" s="231"/>
      <c r="V145" s="232"/>
      <c r="W145" s="230"/>
      <c r="X145" s="354"/>
      <c r="AD145" s="100">
        <f t="shared" si="18"/>
        <v>2</v>
      </c>
    </row>
    <row r="146" spans="1:30" ht="31.5" x14ac:dyDescent="0.25">
      <c r="A146" s="1561" t="s">
        <v>234</v>
      </c>
      <c r="B146" s="616" t="s">
        <v>239</v>
      </c>
      <c r="C146" s="344"/>
      <c r="D146" s="227"/>
      <c r="E146" s="227"/>
      <c r="F146" s="227"/>
      <c r="G146" s="619"/>
      <c r="H146" s="619"/>
      <c r="I146" s="619"/>
      <c r="J146" s="619"/>
      <c r="K146" s="619"/>
      <c r="L146" s="619"/>
      <c r="M146" s="619"/>
      <c r="N146" s="619"/>
      <c r="O146" s="619"/>
      <c r="P146" s="619"/>
      <c r="Q146" s="619"/>
      <c r="R146" s="633"/>
      <c r="S146" s="633"/>
      <c r="T146" s="633"/>
      <c r="U146" s="231"/>
      <c r="V146" s="232"/>
      <c r="W146" s="230"/>
      <c r="X146" s="354"/>
      <c r="AD146" s="100">
        <f t="shared" si="18"/>
        <v>0</v>
      </c>
    </row>
    <row r="147" spans="1:30" ht="31.5" x14ac:dyDescent="0.25">
      <c r="A147" s="1562"/>
      <c r="B147" s="616" t="s">
        <v>240</v>
      </c>
      <c r="C147" s="344"/>
      <c r="D147" s="227"/>
      <c r="E147" s="345"/>
      <c r="F147" s="345"/>
      <c r="G147" s="347">
        <f>G148+G149</f>
        <v>5</v>
      </c>
      <c r="H147" s="332">
        <f>G147*30</f>
        <v>150</v>
      </c>
      <c r="I147" s="349"/>
      <c r="J147" s="350"/>
      <c r="K147" s="350"/>
      <c r="L147" s="350"/>
      <c r="M147" s="367"/>
      <c r="N147" s="233"/>
      <c r="O147" s="231"/>
      <c r="P147" s="364"/>
      <c r="Q147" s="637"/>
      <c r="R147" s="633"/>
      <c r="S147" s="633"/>
      <c r="T147" s="233"/>
      <c r="U147" s="231"/>
      <c r="V147" s="232"/>
      <c r="W147" s="230"/>
      <c r="X147" s="354"/>
      <c r="AD147" s="100">
        <f t="shared" si="18"/>
        <v>0</v>
      </c>
    </row>
    <row r="148" spans="1:30" x14ac:dyDescent="0.25">
      <c r="A148" s="1562"/>
      <c r="B148" s="459" t="s">
        <v>300</v>
      </c>
      <c r="C148" s="359"/>
      <c r="D148" s="227"/>
      <c r="E148" s="227"/>
      <c r="F148" s="227"/>
      <c r="G148" s="372">
        <f>'Семестровка уск виправлено'!D124</f>
        <v>1</v>
      </c>
      <c r="H148" s="332">
        <f>G148*30</f>
        <v>30</v>
      </c>
      <c r="I148" s="350"/>
      <c r="J148" s="350"/>
      <c r="K148" s="350"/>
      <c r="L148" s="350"/>
      <c r="M148" s="655"/>
      <c r="N148" s="633"/>
      <c r="O148" s="633"/>
      <c r="P148" s="633"/>
      <c r="Q148" s="633"/>
      <c r="R148" s="633"/>
      <c r="S148" s="633"/>
      <c r="T148" s="233"/>
      <c r="U148" s="231"/>
      <c r="V148" s="232"/>
      <c r="W148" s="230"/>
      <c r="X148" s="354"/>
      <c r="AD148" s="100">
        <f t="shared" si="18"/>
        <v>0</v>
      </c>
    </row>
    <row r="149" spans="1:30" x14ac:dyDescent="0.25">
      <c r="A149" s="1563"/>
      <c r="B149" s="653" t="s">
        <v>272</v>
      </c>
      <c r="C149" s="359"/>
      <c r="D149" s="227" t="s">
        <v>349</v>
      </c>
      <c r="E149" s="227"/>
      <c r="F149" s="227"/>
      <c r="G149" s="372">
        <f>'Семестровка уск виправлено'!E124</f>
        <v>4</v>
      </c>
      <c r="H149" s="332">
        <f>G149*30</f>
        <v>120</v>
      </c>
      <c r="I149" s="655">
        <f>J149+L149+K149</f>
        <v>52</v>
      </c>
      <c r="J149" s="359">
        <f>'Семестровка уск виправлено'!H124</f>
        <v>26</v>
      </c>
      <c r="K149" s="359"/>
      <c r="L149" s="359">
        <f>'Семестровка уск виправлено'!J124</f>
        <v>26</v>
      </c>
      <c r="M149" s="656">
        <f>H149-I149</f>
        <v>68</v>
      </c>
      <c r="N149" s="633"/>
      <c r="O149" s="633"/>
      <c r="P149" s="633"/>
      <c r="Q149" s="633"/>
      <c r="R149" s="633">
        <f>'Семестровка уск виправлено'!L124</f>
        <v>4</v>
      </c>
      <c r="S149" s="633"/>
      <c r="T149" s="233"/>
      <c r="U149" s="231"/>
      <c r="V149" s="232"/>
      <c r="W149" s="230"/>
      <c r="X149" s="354"/>
      <c r="AD149" s="100">
        <f t="shared" si="18"/>
        <v>4</v>
      </c>
    </row>
    <row r="150" spans="1:30" x14ac:dyDescent="0.25">
      <c r="A150" s="1561" t="s">
        <v>238</v>
      </c>
      <c r="B150" s="654" t="s">
        <v>242</v>
      </c>
      <c r="C150" s="359"/>
      <c r="D150" s="619"/>
      <c r="E150" s="619"/>
      <c r="F150" s="619"/>
      <c r="G150" s="619"/>
      <c r="H150" s="619"/>
      <c r="I150" s="619"/>
      <c r="J150" s="619"/>
      <c r="K150" s="619"/>
      <c r="L150" s="619"/>
      <c r="M150" s="619"/>
      <c r="N150" s="619"/>
      <c r="O150" s="619"/>
      <c r="P150" s="619"/>
      <c r="Q150" s="619"/>
      <c r="R150" s="619"/>
      <c r="S150" s="633"/>
      <c r="T150" s="233"/>
      <c r="U150" s="231"/>
      <c r="V150" s="232"/>
      <c r="W150" s="230"/>
      <c r="X150" s="232"/>
      <c r="AD150" s="100">
        <f t="shared" si="18"/>
        <v>0</v>
      </c>
    </row>
    <row r="151" spans="1:30" x14ac:dyDescent="0.25">
      <c r="A151" s="1562"/>
      <c r="B151" s="622" t="s">
        <v>243</v>
      </c>
      <c r="C151" s="344"/>
      <c r="D151" s="227"/>
      <c r="E151" s="345"/>
      <c r="F151" s="346"/>
      <c r="G151" s="347">
        <f>G152+G153</f>
        <v>5</v>
      </c>
      <c r="H151" s="366">
        <f>G151*30</f>
        <v>150</v>
      </c>
      <c r="I151" s="358"/>
      <c r="J151" s="359"/>
      <c r="K151" s="360"/>
      <c r="L151" s="360"/>
      <c r="M151" s="361"/>
      <c r="N151" s="233"/>
      <c r="O151" s="231"/>
      <c r="P151" s="364"/>
      <c r="Q151" s="637"/>
      <c r="R151" s="633"/>
      <c r="S151" s="633"/>
      <c r="T151" s="233"/>
      <c r="U151" s="231"/>
      <c r="V151" s="232"/>
      <c r="W151" s="230"/>
      <c r="X151" s="232"/>
      <c r="AD151" s="100">
        <f t="shared" si="18"/>
        <v>0</v>
      </c>
    </row>
    <row r="152" spans="1:30" x14ac:dyDescent="0.25">
      <c r="A152" s="1562"/>
      <c r="B152" s="459" t="s">
        <v>300</v>
      </c>
      <c r="C152" s="344"/>
      <c r="D152" s="227"/>
      <c r="E152" s="345"/>
      <c r="F152" s="346"/>
      <c r="G152" s="347">
        <f>'Семестровка уск виправлено'!D105</f>
        <v>2</v>
      </c>
      <c r="H152" s="366">
        <f>G152*30</f>
        <v>60</v>
      </c>
      <c r="I152" s="358"/>
      <c r="J152" s="359"/>
      <c r="K152" s="360"/>
      <c r="L152" s="360"/>
      <c r="M152" s="361"/>
      <c r="N152" s="233"/>
      <c r="O152" s="231"/>
      <c r="P152" s="364"/>
      <c r="Q152" s="637"/>
      <c r="R152" s="633"/>
      <c r="S152" s="633"/>
      <c r="T152" s="233"/>
      <c r="U152" s="231"/>
      <c r="V152" s="232"/>
      <c r="W152" s="230"/>
      <c r="X152" s="232"/>
      <c r="AD152" s="100">
        <f t="shared" si="18"/>
        <v>0</v>
      </c>
    </row>
    <row r="153" spans="1:30" x14ac:dyDescent="0.25">
      <c r="A153" s="1563"/>
      <c r="B153" s="460" t="s">
        <v>272</v>
      </c>
      <c r="C153" s="344"/>
      <c r="D153" s="227" t="s">
        <v>188</v>
      </c>
      <c r="E153" s="345"/>
      <c r="F153" s="346"/>
      <c r="G153" s="347">
        <f>'Семестровка уск виправлено'!E105</f>
        <v>3</v>
      </c>
      <c r="H153" s="366">
        <f>G153*30</f>
        <v>90</v>
      </c>
      <c r="I153" s="358">
        <f>J153+L153</f>
        <v>30</v>
      </c>
      <c r="J153" s="359">
        <f>'Семестровка уск виправлено'!H105</f>
        <v>15</v>
      </c>
      <c r="K153" s="359"/>
      <c r="L153" s="359">
        <f>'Семестровка уск виправлено'!J105</f>
        <v>15</v>
      </c>
      <c r="M153" s="361">
        <f>H153-I153</f>
        <v>60</v>
      </c>
      <c r="N153" s="233"/>
      <c r="O153" s="231"/>
      <c r="P153" s="364"/>
      <c r="Q153" s="637">
        <f>'Семестровка уск виправлено'!L105</f>
        <v>2</v>
      </c>
      <c r="R153" s="633"/>
      <c r="S153" s="633"/>
      <c r="T153" s="233"/>
      <c r="U153" s="231"/>
      <c r="V153" s="232"/>
      <c r="W153" s="230"/>
      <c r="X153" s="232"/>
      <c r="AD153" s="100">
        <f t="shared" si="18"/>
        <v>2</v>
      </c>
    </row>
    <row r="154" spans="1:30" ht="31.5" x14ac:dyDescent="0.25">
      <c r="A154" s="1561" t="s">
        <v>241</v>
      </c>
      <c r="B154" s="616" t="s">
        <v>245</v>
      </c>
      <c r="C154" s="344"/>
      <c r="D154" s="360"/>
      <c r="E154" s="346"/>
      <c r="F154" s="345"/>
      <c r="G154" s="347"/>
      <c r="H154" s="357"/>
      <c r="I154" s="358"/>
      <c r="J154" s="359"/>
      <c r="K154" s="360"/>
      <c r="L154" s="360"/>
      <c r="M154" s="361"/>
      <c r="N154" s="233"/>
      <c r="O154" s="231"/>
      <c r="P154" s="364"/>
      <c r="Q154" s="637"/>
      <c r="R154" s="633"/>
      <c r="S154" s="633"/>
      <c r="T154" s="233"/>
      <c r="U154" s="231"/>
      <c r="V154" s="232"/>
      <c r="W154" s="230"/>
      <c r="X154" s="232"/>
      <c r="AD154" s="100">
        <f t="shared" si="18"/>
        <v>0</v>
      </c>
    </row>
    <row r="155" spans="1:30" x14ac:dyDescent="0.25">
      <c r="A155" s="1562"/>
      <c r="B155" s="616" t="s">
        <v>246</v>
      </c>
      <c r="C155" s="344"/>
      <c r="D155" s="360"/>
      <c r="E155" s="346"/>
      <c r="F155" s="345"/>
      <c r="G155" s="347">
        <f>G156+G157</f>
        <v>4</v>
      </c>
      <c r="H155" s="658">
        <f>G155*30</f>
        <v>120</v>
      </c>
      <c r="I155" s="371"/>
      <c r="J155" s="372"/>
      <c r="K155" s="372"/>
      <c r="L155" s="372"/>
      <c r="M155" s="367"/>
      <c r="N155" s="233"/>
      <c r="O155" s="231"/>
      <c r="P155" s="364"/>
      <c r="Q155" s="637"/>
      <c r="R155" s="633"/>
      <c r="S155" s="633"/>
      <c r="T155" s="233"/>
      <c r="U155" s="231"/>
      <c r="V155" s="232"/>
      <c r="W155" s="230"/>
      <c r="X155" s="232"/>
      <c r="AD155" s="100">
        <f t="shared" si="18"/>
        <v>0</v>
      </c>
    </row>
    <row r="156" spans="1:30" x14ac:dyDescent="0.25">
      <c r="A156" s="1562"/>
      <c r="B156" s="459" t="s">
        <v>300</v>
      </c>
      <c r="C156" s="344"/>
      <c r="D156" s="360"/>
      <c r="E156" s="346"/>
      <c r="F156" s="345"/>
      <c r="G156" s="347">
        <f>'Семестровка уск виправлено'!D127</f>
        <v>1.5</v>
      </c>
      <c r="H156" s="658">
        <f>G156*30</f>
        <v>45</v>
      </c>
      <c r="I156" s="371"/>
      <c r="J156" s="372"/>
      <c r="K156" s="372"/>
      <c r="L156" s="372"/>
      <c r="M156" s="367"/>
      <c r="N156" s="233"/>
      <c r="O156" s="231"/>
      <c r="P156" s="364"/>
      <c r="Q156" s="637"/>
      <c r="R156" s="633"/>
      <c r="S156" s="633"/>
      <c r="T156" s="233"/>
      <c r="U156" s="231"/>
      <c r="V156" s="232"/>
      <c r="W156" s="230"/>
      <c r="X156" s="232"/>
      <c r="AD156" s="100">
        <f t="shared" si="18"/>
        <v>0</v>
      </c>
    </row>
    <row r="157" spans="1:30" x14ac:dyDescent="0.25">
      <c r="A157" s="1563"/>
      <c r="B157" s="460" t="s">
        <v>272</v>
      </c>
      <c r="C157" s="344"/>
      <c r="D157" s="360">
        <v>4</v>
      </c>
      <c r="E157" s="346"/>
      <c r="F157" s="345"/>
      <c r="G157" s="347">
        <f>'Семестровка уск виправлено'!E127</f>
        <v>2.5</v>
      </c>
      <c r="H157" s="658">
        <f>G157*30</f>
        <v>75</v>
      </c>
      <c r="I157" s="615">
        <f>J157+L157+K157</f>
        <v>13</v>
      </c>
      <c r="J157" s="359"/>
      <c r="K157" s="359"/>
      <c r="L157" s="359">
        <f>'Семестровка уск виправлено'!J127</f>
        <v>13</v>
      </c>
      <c r="M157" s="361">
        <f>H157-I157</f>
        <v>62</v>
      </c>
      <c r="N157" s="233"/>
      <c r="O157" s="231"/>
      <c r="P157" s="364"/>
      <c r="Q157" s="637"/>
      <c r="R157" s="633">
        <f>'Семестровка уск виправлено'!L127</f>
        <v>2</v>
      </c>
      <c r="S157" s="657"/>
      <c r="T157" s="233"/>
      <c r="U157" s="231"/>
      <c r="V157" s="232"/>
      <c r="W157" s="230"/>
      <c r="X157" s="232"/>
      <c r="AD157" s="100">
        <f t="shared" si="18"/>
        <v>2</v>
      </c>
    </row>
    <row r="158" spans="1:30" x14ac:dyDescent="0.25">
      <c r="A158" s="1561" t="s">
        <v>244</v>
      </c>
      <c r="B158" s="614" t="s">
        <v>248</v>
      </c>
      <c r="C158" s="344"/>
      <c r="D158" s="360"/>
      <c r="E158" s="346"/>
      <c r="F158" s="345"/>
      <c r="G158" s="347"/>
      <c r="H158" s="357"/>
      <c r="I158" s="358"/>
      <c r="J158" s="359"/>
      <c r="K158" s="360"/>
      <c r="L158" s="360"/>
      <c r="M158" s="361"/>
      <c r="N158" s="233"/>
      <c r="O158" s="231"/>
      <c r="P158" s="364"/>
      <c r="Q158" s="637"/>
      <c r="R158" s="633"/>
      <c r="S158" s="633"/>
      <c r="T158" s="233"/>
      <c r="U158" s="231"/>
      <c r="V158" s="232"/>
      <c r="W158" s="230"/>
      <c r="X158" s="232"/>
      <c r="AD158" s="100">
        <f t="shared" si="18"/>
        <v>0</v>
      </c>
    </row>
    <row r="159" spans="1:30" ht="31.5" x14ac:dyDescent="0.25">
      <c r="A159" s="1562"/>
      <c r="B159" s="614" t="s">
        <v>249</v>
      </c>
      <c r="C159" s="344"/>
      <c r="D159" s="360"/>
      <c r="E159" s="346"/>
      <c r="F159" s="345"/>
      <c r="G159" s="347">
        <f>G160+G161</f>
        <v>5</v>
      </c>
      <c r="H159" s="357">
        <f>G159*30</f>
        <v>150</v>
      </c>
      <c r="I159" s="371"/>
      <c r="J159" s="372"/>
      <c r="K159" s="372"/>
      <c r="L159" s="372"/>
      <c r="M159" s="367"/>
      <c r="N159" s="233"/>
      <c r="O159" s="231"/>
      <c r="P159" s="364"/>
      <c r="Q159" s="637"/>
      <c r="R159" s="633"/>
      <c r="S159" s="633"/>
      <c r="T159" s="233"/>
      <c r="U159" s="231"/>
      <c r="V159" s="232"/>
      <c r="W159" s="230"/>
      <c r="X159" s="232"/>
      <c r="AD159" s="100">
        <f t="shared" si="18"/>
        <v>0</v>
      </c>
    </row>
    <row r="160" spans="1:30" x14ac:dyDescent="0.25">
      <c r="A160" s="1562"/>
      <c r="B160" s="459" t="s">
        <v>300</v>
      </c>
      <c r="C160" s="344"/>
      <c r="D160" s="360"/>
      <c r="E160" s="346"/>
      <c r="F160" s="345"/>
      <c r="G160" s="347">
        <f>'Семестровка уск виправлено'!D99</f>
        <v>2</v>
      </c>
      <c r="H160" s="357">
        <f>G160*30</f>
        <v>60</v>
      </c>
      <c r="I160" s="371"/>
      <c r="J160" s="372"/>
      <c r="K160" s="372"/>
      <c r="L160" s="372"/>
      <c r="M160" s="367"/>
      <c r="N160" s="233"/>
      <c r="O160" s="231"/>
      <c r="P160" s="364"/>
      <c r="Q160" s="637"/>
      <c r="R160" s="633"/>
      <c r="S160" s="633"/>
      <c r="T160" s="233"/>
      <c r="U160" s="231"/>
      <c r="V160" s="232"/>
      <c r="W160" s="230"/>
      <c r="X160" s="232"/>
      <c r="AD160" s="100">
        <f t="shared" si="18"/>
        <v>0</v>
      </c>
    </row>
    <row r="161" spans="1:31" x14ac:dyDescent="0.25">
      <c r="A161" s="1563"/>
      <c r="B161" s="460" t="s">
        <v>272</v>
      </c>
      <c r="C161" s="344"/>
      <c r="D161" s="360" t="s">
        <v>188</v>
      </c>
      <c r="E161" s="346"/>
      <c r="F161" s="345"/>
      <c r="G161" s="347">
        <f>'Семестровка уск виправлено'!E99</f>
        <v>3</v>
      </c>
      <c r="H161" s="357">
        <f>G161*30</f>
        <v>90</v>
      </c>
      <c r="I161" s="615">
        <f>J161+L161+K161</f>
        <v>30</v>
      </c>
      <c r="J161" s="372">
        <f>'Семестровка уск виправлено'!H99</f>
        <v>15</v>
      </c>
      <c r="K161" s="372"/>
      <c r="L161" s="372">
        <f>'Семестровка уск виправлено'!J99</f>
        <v>15</v>
      </c>
      <c r="M161" s="361">
        <f>H161-I161</f>
        <v>60</v>
      </c>
      <c r="N161" s="233"/>
      <c r="O161" s="231"/>
      <c r="P161" s="364"/>
      <c r="Q161" s="639">
        <f>'Семестровка уск виправлено'!L99</f>
        <v>2</v>
      </c>
      <c r="R161" s="642"/>
      <c r="S161" s="633"/>
      <c r="T161" s="233"/>
      <c r="U161" s="231"/>
      <c r="V161" s="232"/>
      <c r="W161" s="230"/>
      <c r="X161" s="232"/>
      <c r="AD161" s="100">
        <f t="shared" si="18"/>
        <v>2</v>
      </c>
    </row>
    <row r="162" spans="1:31" ht="31.5" x14ac:dyDescent="0.25">
      <c r="A162" s="1561" t="s">
        <v>247</v>
      </c>
      <c r="B162" s="616" t="s">
        <v>251</v>
      </c>
      <c r="C162" s="344"/>
      <c r="D162" s="360"/>
      <c r="E162" s="346"/>
      <c r="F162" s="227"/>
      <c r="G162" s="619"/>
      <c r="H162" s="619"/>
      <c r="I162" s="619"/>
      <c r="J162" s="619"/>
      <c r="K162" s="619"/>
      <c r="L162" s="619"/>
      <c r="M162" s="619"/>
      <c r="N162" s="619"/>
      <c r="O162" s="619"/>
      <c r="P162" s="619"/>
      <c r="Q162" s="619"/>
      <c r="R162" s="619"/>
      <c r="S162" s="619"/>
      <c r="T162" s="633"/>
      <c r="U162" s="633"/>
      <c r="V162" s="232"/>
      <c r="W162" s="230"/>
      <c r="X162" s="232"/>
      <c r="AD162" s="100">
        <f t="shared" si="18"/>
        <v>0</v>
      </c>
    </row>
    <row r="163" spans="1:31" ht="31.5" x14ac:dyDescent="0.25">
      <c r="A163" s="1562"/>
      <c r="B163" s="616" t="s">
        <v>252</v>
      </c>
      <c r="C163" s="344"/>
      <c r="D163" s="360"/>
      <c r="E163" s="346"/>
      <c r="F163" s="345"/>
      <c r="G163" s="347">
        <f>G164+G165</f>
        <v>4</v>
      </c>
      <c r="H163" s="357">
        <f>G163*30</f>
        <v>120</v>
      </c>
      <c r="I163" s="371"/>
      <c r="J163" s="372"/>
      <c r="K163" s="372"/>
      <c r="L163" s="372"/>
      <c r="M163" s="367"/>
      <c r="N163" s="233"/>
      <c r="O163" s="231"/>
      <c r="P163" s="364"/>
      <c r="Q163" s="637"/>
      <c r="R163" s="633"/>
      <c r="S163" s="633"/>
      <c r="T163" s="233"/>
      <c r="U163" s="231"/>
      <c r="V163" s="232"/>
      <c r="W163" s="230"/>
      <c r="X163" s="232"/>
      <c r="AD163" s="100">
        <f t="shared" si="18"/>
        <v>0</v>
      </c>
    </row>
    <row r="164" spans="1:31" x14ac:dyDescent="0.25">
      <c r="A164" s="1562"/>
      <c r="B164" s="459" t="s">
        <v>300</v>
      </c>
      <c r="C164" s="344"/>
      <c r="D164" s="360"/>
      <c r="E164" s="346"/>
      <c r="F164" s="345"/>
      <c r="G164" s="347">
        <f>'Семестровка уск виправлено'!D126</f>
        <v>0.5</v>
      </c>
      <c r="H164" s="357">
        <f>G164*30</f>
        <v>15</v>
      </c>
      <c r="I164" s="371"/>
      <c r="J164" s="372"/>
      <c r="K164" s="372"/>
      <c r="L164" s="372"/>
      <c r="M164" s="367"/>
      <c r="N164" s="233"/>
      <c r="O164" s="231"/>
      <c r="P164" s="364"/>
      <c r="Q164" s="637"/>
      <c r="R164" s="633"/>
      <c r="S164" s="633"/>
      <c r="T164" s="233"/>
      <c r="U164" s="231"/>
      <c r="V164" s="232"/>
      <c r="W164" s="230"/>
      <c r="X164" s="232"/>
      <c r="AD164" s="100">
        <f t="shared" si="18"/>
        <v>0</v>
      </c>
    </row>
    <row r="165" spans="1:31" x14ac:dyDescent="0.25">
      <c r="A165" s="1563"/>
      <c r="B165" s="460" t="s">
        <v>272</v>
      </c>
      <c r="C165" s="344"/>
      <c r="D165" s="360" t="s">
        <v>349</v>
      </c>
      <c r="E165" s="346"/>
      <c r="F165" s="345"/>
      <c r="G165" s="347">
        <f>'Семестровка уск виправлено'!E126</f>
        <v>3.5</v>
      </c>
      <c r="H165" s="357">
        <f>G165*30</f>
        <v>105</v>
      </c>
      <c r="I165" s="358">
        <f>J165+L165+K165</f>
        <v>39</v>
      </c>
      <c r="J165" s="359">
        <f>'Семестровка уск виправлено'!H126</f>
        <v>26</v>
      </c>
      <c r="K165" s="359"/>
      <c r="L165" s="359">
        <f>'Семестровка уск виправлено'!J126</f>
        <v>13</v>
      </c>
      <c r="M165" s="361">
        <f>H165-I165</f>
        <v>66</v>
      </c>
      <c r="N165" s="233"/>
      <c r="O165" s="231"/>
      <c r="P165" s="364"/>
      <c r="Q165" s="637"/>
      <c r="R165" s="633">
        <f>'Семестровка уск виправлено'!L126</f>
        <v>3</v>
      </c>
      <c r="S165" s="657"/>
      <c r="T165" s="233"/>
      <c r="U165" s="231"/>
      <c r="V165" s="232"/>
      <c r="W165" s="230"/>
      <c r="X165" s="232"/>
      <c r="AD165" s="100">
        <f t="shared" si="18"/>
        <v>3</v>
      </c>
    </row>
    <row r="166" spans="1:31" x14ac:dyDescent="0.25">
      <c r="A166" s="1569" t="s">
        <v>250</v>
      </c>
      <c r="B166" s="614" t="s">
        <v>254</v>
      </c>
      <c r="C166" s="344"/>
      <c r="D166" s="360"/>
      <c r="E166" s="346"/>
      <c r="F166" s="345"/>
      <c r="G166" s="347"/>
      <c r="H166" s="366"/>
      <c r="I166" s="358"/>
      <c r="J166" s="359"/>
      <c r="K166" s="360"/>
      <c r="L166" s="360"/>
      <c r="M166" s="361"/>
      <c r="N166" s="233"/>
      <c r="O166" s="231"/>
      <c r="P166" s="364"/>
      <c r="Q166" s="637"/>
      <c r="R166" s="633"/>
      <c r="S166" s="633"/>
      <c r="T166" s="233"/>
      <c r="U166" s="231"/>
      <c r="V166" s="232"/>
      <c r="W166" s="230"/>
      <c r="X166" s="232"/>
      <c r="AD166" s="100">
        <f t="shared" si="18"/>
        <v>0</v>
      </c>
    </row>
    <row r="167" spans="1:31" x14ac:dyDescent="0.25">
      <c r="A167" s="1570"/>
      <c r="B167" s="674" t="s">
        <v>255</v>
      </c>
      <c r="C167" s="659"/>
      <c r="D167" s="660"/>
      <c r="E167" s="661"/>
      <c r="F167" s="662"/>
      <c r="G167" s="663">
        <f>G168+G169</f>
        <v>5</v>
      </c>
      <c r="H167" s="357">
        <f>G167*30</f>
        <v>150</v>
      </c>
      <c r="I167" s="664"/>
      <c r="J167" s="665"/>
      <c r="K167" s="660"/>
      <c r="L167" s="660"/>
      <c r="M167" s="666"/>
      <c r="N167" s="667"/>
      <c r="O167" s="668"/>
      <c r="P167" s="669"/>
      <c r="Q167" s="670"/>
      <c r="R167" s="671"/>
      <c r="S167" s="671"/>
      <c r="T167" s="667"/>
      <c r="U167" s="668"/>
      <c r="V167" s="672"/>
      <c r="W167" s="673"/>
      <c r="X167" s="672"/>
      <c r="AD167" s="100">
        <f t="shared" si="18"/>
        <v>0</v>
      </c>
    </row>
    <row r="168" spans="1:31" x14ac:dyDescent="0.25">
      <c r="A168" s="1570"/>
      <c r="B168" s="459" t="s">
        <v>300</v>
      </c>
      <c r="C168" s="359"/>
      <c r="D168" s="360"/>
      <c r="E168" s="360"/>
      <c r="F168" s="227"/>
      <c r="G168" s="372">
        <f>'Семестровка уск виправлено'!D128</f>
        <v>1</v>
      </c>
      <c r="H168" s="357">
        <f>G168*30</f>
        <v>30</v>
      </c>
      <c r="I168" s="655"/>
      <c r="J168" s="359"/>
      <c r="K168" s="360"/>
      <c r="L168" s="360"/>
      <c r="M168" s="656"/>
      <c r="N168" s="633"/>
      <c r="O168" s="633"/>
      <c r="P168" s="633"/>
      <c r="Q168" s="633"/>
      <c r="R168" s="633"/>
      <c r="S168" s="633"/>
      <c r="T168" s="633"/>
      <c r="U168" s="633"/>
      <c r="V168" s="633"/>
      <c r="W168" s="633"/>
      <c r="X168" s="633"/>
      <c r="AD168" s="100">
        <f t="shared" si="18"/>
        <v>0</v>
      </c>
    </row>
    <row r="169" spans="1:31" x14ac:dyDescent="0.25">
      <c r="A169" s="1571"/>
      <c r="B169" s="460" t="s">
        <v>272</v>
      </c>
      <c r="C169" s="359"/>
      <c r="D169" s="360"/>
      <c r="E169" s="360"/>
      <c r="F169" s="227"/>
      <c r="G169" s="347">
        <f>'Семестровка уск виправлено'!E128</f>
        <v>4</v>
      </c>
      <c r="H169" s="357">
        <f>G169*30</f>
        <v>120</v>
      </c>
      <c r="I169" s="358">
        <f>J169+L169+K169</f>
        <v>52</v>
      </c>
      <c r="J169" s="359">
        <f>'Семестровка уск виправлено'!H128</f>
        <v>26</v>
      </c>
      <c r="K169" s="359"/>
      <c r="L169" s="359">
        <f>'Семестровка уск виправлено'!J128</f>
        <v>26</v>
      </c>
      <c r="M169" s="361">
        <f>H169-I169</f>
        <v>68</v>
      </c>
      <c r="N169" s="233"/>
      <c r="O169" s="231"/>
      <c r="P169" s="364"/>
      <c r="Q169" s="637"/>
      <c r="R169" s="633">
        <f>'Семестровка уск виправлено'!L128</f>
        <v>4</v>
      </c>
      <c r="S169" s="633"/>
      <c r="T169" s="633"/>
      <c r="U169" s="633"/>
      <c r="V169" s="633"/>
      <c r="W169" s="633"/>
      <c r="X169" s="633"/>
      <c r="AD169" s="100">
        <f t="shared" si="18"/>
        <v>4</v>
      </c>
    </row>
    <row r="170" spans="1:31" x14ac:dyDescent="0.25">
      <c r="A170" s="1541" t="s">
        <v>334</v>
      </c>
      <c r="B170" s="1542"/>
      <c r="C170" s="1542"/>
      <c r="D170" s="1542"/>
      <c r="E170" s="1542"/>
      <c r="F170" s="1543"/>
      <c r="G170" s="372">
        <f>SUMIF(B136:B169,"*_*",G136:G169)</f>
        <v>12</v>
      </c>
      <c r="H170" s="357">
        <f>G170*30</f>
        <v>360</v>
      </c>
      <c r="I170" s="655"/>
      <c r="J170" s="359"/>
      <c r="K170" s="359"/>
      <c r="L170" s="359"/>
      <c r="M170" s="656"/>
      <c r="N170" s="633"/>
      <c r="O170" s="633"/>
      <c r="P170" s="633"/>
      <c r="Q170" s="633"/>
      <c r="R170" s="633"/>
      <c r="S170" s="633"/>
      <c r="T170" s="633"/>
      <c r="U170" s="633"/>
      <c r="V170" s="633"/>
      <c r="W170" s="633"/>
      <c r="X170" s="633"/>
      <c r="AD170" s="100">
        <f t="shared" si="18"/>
        <v>0</v>
      </c>
    </row>
    <row r="171" spans="1:31" ht="16.5" thickBot="1" x14ac:dyDescent="0.3">
      <c r="A171" s="1541" t="s">
        <v>298</v>
      </c>
      <c r="B171" s="1542"/>
      <c r="C171" s="1542"/>
      <c r="D171" s="1542"/>
      <c r="E171" s="1542"/>
      <c r="F171" s="1543"/>
      <c r="G171" s="372">
        <f>SUMIF($AD136:$AD169,"&gt;0",G136:G169)</f>
        <v>31</v>
      </c>
      <c r="H171" s="372">
        <f>SUMIF($AD136:$AD169,"&gt;0",H136:H169)</f>
        <v>930</v>
      </c>
      <c r="I171" s="372">
        <f t="shared" ref="I171:X171" si="19">SUMIF($AD136:$AD169,"&gt;0",I136:I169)</f>
        <v>330</v>
      </c>
      <c r="J171" s="372">
        <f t="shared" si="19"/>
        <v>165</v>
      </c>
      <c r="K171" s="372">
        <f t="shared" si="19"/>
        <v>0</v>
      </c>
      <c r="L171" s="372">
        <f t="shared" si="19"/>
        <v>165</v>
      </c>
      <c r="M171" s="372">
        <f t="shared" si="19"/>
        <v>600</v>
      </c>
      <c r="N171" s="372">
        <f t="shared" si="19"/>
        <v>0</v>
      </c>
      <c r="O171" s="372">
        <f t="shared" si="19"/>
        <v>0</v>
      </c>
      <c r="P171" s="372">
        <f t="shared" si="19"/>
        <v>6</v>
      </c>
      <c r="Q171" s="372">
        <f>SUMIF($AD136:$AD169,"&gt;0",Q136:Q169)</f>
        <v>8</v>
      </c>
      <c r="R171" s="372">
        <f t="shared" si="19"/>
        <v>13</v>
      </c>
      <c r="S171" s="372">
        <f t="shared" si="19"/>
        <v>0</v>
      </c>
      <c r="T171" s="372">
        <f t="shared" si="19"/>
        <v>0</v>
      </c>
      <c r="U171" s="372">
        <f t="shared" si="19"/>
        <v>0</v>
      </c>
      <c r="V171" s="372">
        <f t="shared" si="19"/>
        <v>0</v>
      </c>
      <c r="W171" s="372">
        <f t="shared" si="19"/>
        <v>0</v>
      </c>
      <c r="X171" s="372">
        <f t="shared" si="19"/>
        <v>0</v>
      </c>
      <c r="AD171" s="100">
        <f t="shared" si="18"/>
        <v>27</v>
      </c>
    </row>
    <row r="172" spans="1:31" ht="16.5" thickBot="1" x14ac:dyDescent="0.3">
      <c r="A172" s="1545" t="s">
        <v>256</v>
      </c>
      <c r="B172" s="1546"/>
      <c r="C172" s="1546"/>
      <c r="D172" s="1546"/>
      <c r="E172" s="1546"/>
      <c r="F172" s="1547"/>
      <c r="G172" s="714">
        <f>G170+G171</f>
        <v>43</v>
      </c>
      <c r="H172" s="714">
        <f>H170+H171</f>
        <v>1290</v>
      </c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245">
        <f>SUM(Y136:Y167)</f>
        <v>0</v>
      </c>
      <c r="Z172" s="244">
        <f>SUM(Z136:Z167)</f>
        <v>0</v>
      </c>
      <c r="AA172" s="244">
        <f>SUM(AA136:AA167)</f>
        <v>0</v>
      </c>
      <c r="AB172" s="244">
        <f>SUM(AB136:AB167)</f>
        <v>0</v>
      </c>
      <c r="AC172" s="244">
        <f>SUM(AC136:AC167)</f>
        <v>0</v>
      </c>
      <c r="AE172" s="159">
        <f>G172*30</f>
        <v>1290</v>
      </c>
    </row>
    <row r="173" spans="1:31" ht="16.5" thickBot="1" x14ac:dyDescent="0.3">
      <c r="A173" s="1566" t="s">
        <v>337</v>
      </c>
      <c r="B173" s="1567"/>
      <c r="C173" s="1567"/>
      <c r="D173" s="1567"/>
      <c r="E173" s="1567"/>
      <c r="F173" s="1567"/>
      <c r="G173" s="707">
        <f>G170+G132</f>
        <v>22.5</v>
      </c>
      <c r="H173" s="357">
        <f>G173*30</f>
        <v>675</v>
      </c>
      <c r="I173" s="330"/>
      <c r="J173" s="329"/>
      <c r="K173" s="329"/>
      <c r="L173" s="329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245"/>
      <c r="Z173" s="244"/>
      <c r="AA173" s="244"/>
      <c r="AB173" s="244"/>
      <c r="AC173" s="244"/>
    </row>
    <row r="174" spans="1:31" ht="16.5" thickBot="1" x14ac:dyDescent="0.3">
      <c r="A174" s="1566" t="s">
        <v>338</v>
      </c>
      <c r="B174" s="1567"/>
      <c r="C174" s="1567"/>
      <c r="D174" s="1567"/>
      <c r="E174" s="1567"/>
      <c r="F174" s="1567"/>
      <c r="G174" s="707">
        <f>G171+G133</f>
        <v>37</v>
      </c>
      <c r="H174" s="707">
        <f>H171+H133</f>
        <v>1110</v>
      </c>
      <c r="I174" s="707">
        <f t="shared" ref="I174:S174" si="20">I171+I133</f>
        <v>408</v>
      </c>
      <c r="J174" s="707">
        <f t="shared" si="20"/>
        <v>165</v>
      </c>
      <c r="K174" s="707">
        <f t="shared" si="20"/>
        <v>0</v>
      </c>
      <c r="L174" s="707">
        <f t="shared" si="20"/>
        <v>243</v>
      </c>
      <c r="M174" s="707">
        <f t="shared" si="20"/>
        <v>702</v>
      </c>
      <c r="N174" s="707">
        <f t="shared" si="20"/>
        <v>2</v>
      </c>
      <c r="O174" s="707">
        <f t="shared" si="20"/>
        <v>2</v>
      </c>
      <c r="P174" s="707">
        <f t="shared" si="20"/>
        <v>6</v>
      </c>
      <c r="Q174" s="707">
        <f t="shared" si="20"/>
        <v>10</v>
      </c>
      <c r="R174" s="707">
        <f t="shared" si="20"/>
        <v>13</v>
      </c>
      <c r="S174" s="707">
        <f t="shared" si="20"/>
        <v>0</v>
      </c>
      <c r="T174" s="329"/>
      <c r="U174" s="329"/>
      <c r="V174" s="329"/>
      <c r="W174" s="329"/>
      <c r="X174" s="329"/>
      <c r="Y174" s="245"/>
      <c r="Z174" s="244"/>
      <c r="AA174" s="244"/>
      <c r="AB174" s="244"/>
      <c r="AC174" s="244"/>
    </row>
    <row r="175" spans="1:31" ht="16.5" thickBot="1" x14ac:dyDescent="0.3">
      <c r="A175" s="1566" t="s">
        <v>257</v>
      </c>
      <c r="B175" s="1567"/>
      <c r="C175" s="1567"/>
      <c r="D175" s="1567"/>
      <c r="E175" s="1567"/>
      <c r="F175" s="1568"/>
      <c r="G175" s="732">
        <f>G172+G134</f>
        <v>59.5</v>
      </c>
      <c r="H175" s="733">
        <f>H172+H134</f>
        <v>1785</v>
      </c>
      <c r="I175" s="377"/>
      <c r="J175" s="377"/>
      <c r="K175" s="377"/>
      <c r="L175" s="377"/>
      <c r="M175" s="377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5">
        <f>Y172+Y134</f>
        <v>0</v>
      </c>
      <c r="Z175" s="244">
        <f>Z172+Z134</f>
        <v>0</v>
      </c>
      <c r="AA175" s="244">
        <f>AA172+AA134</f>
        <v>0</v>
      </c>
      <c r="AB175" s="244">
        <f>AB172+AB134</f>
        <v>0</v>
      </c>
      <c r="AC175" s="244">
        <f>AC172+AC134</f>
        <v>0</v>
      </c>
      <c r="AE175" s="159">
        <f>G175*30</f>
        <v>1785</v>
      </c>
    </row>
    <row r="176" spans="1:31" ht="16.5" thickBot="1" x14ac:dyDescent="0.3">
      <c r="A176" s="1565" t="s">
        <v>346</v>
      </c>
      <c r="B176" s="1565"/>
      <c r="C176" s="1565"/>
      <c r="D176" s="1565"/>
      <c r="E176" s="1565"/>
      <c r="F176" s="1565"/>
      <c r="G176" s="732">
        <f>G173+G104</f>
        <v>103</v>
      </c>
      <c r="H176" s="732">
        <f>H173+H104</f>
        <v>3090</v>
      </c>
      <c r="I176" s="377"/>
      <c r="J176" s="377"/>
      <c r="K176" s="377"/>
      <c r="L176" s="377"/>
      <c r="M176" s="377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746"/>
      <c r="Z176" s="746"/>
      <c r="AA176" s="329"/>
      <c r="AB176" s="329"/>
      <c r="AC176" s="329"/>
    </row>
    <row r="177" spans="1:29" ht="16.5" thickBot="1" x14ac:dyDescent="0.3">
      <c r="A177" s="1565" t="s">
        <v>347</v>
      </c>
      <c r="B177" s="1565"/>
      <c r="C177" s="1565"/>
      <c r="D177" s="1565"/>
      <c r="E177" s="1565"/>
      <c r="F177" s="1565"/>
      <c r="G177" s="732">
        <f>G174+G105</f>
        <v>114</v>
      </c>
      <c r="H177" s="732">
        <f t="shared" ref="H177:S177" si="21">H174+H105</f>
        <v>3420</v>
      </c>
      <c r="I177" s="732">
        <f t="shared" si="21"/>
        <v>1245</v>
      </c>
      <c r="J177" s="732">
        <f t="shared" si="21"/>
        <v>590</v>
      </c>
      <c r="K177" s="732">
        <f t="shared" si="21"/>
        <v>0</v>
      </c>
      <c r="L177" s="732">
        <f t="shared" si="21"/>
        <v>655</v>
      </c>
      <c r="M177" s="732">
        <f t="shared" si="21"/>
        <v>2175</v>
      </c>
      <c r="N177" s="747">
        <f t="shared" si="21"/>
        <v>26.466666666666669</v>
      </c>
      <c r="O177" s="747" t="e">
        <f t="shared" si="21"/>
        <v>#REF!</v>
      </c>
      <c r="P177" s="747">
        <f t="shared" si="21"/>
        <v>24</v>
      </c>
      <c r="Q177" s="747">
        <f t="shared" si="21"/>
        <v>22</v>
      </c>
      <c r="R177" s="747">
        <f t="shared" si="21"/>
        <v>17.5</v>
      </c>
      <c r="S177" s="747">
        <f t="shared" si="21"/>
        <v>0</v>
      </c>
      <c r="T177" s="244"/>
      <c r="U177" s="244"/>
      <c r="V177" s="244"/>
      <c r="W177" s="244"/>
      <c r="X177" s="244"/>
      <c r="Y177" s="746"/>
      <c r="Z177" s="746"/>
      <c r="AA177" s="329"/>
      <c r="AB177" s="329"/>
      <c r="AC177" s="329"/>
    </row>
    <row r="178" spans="1:29" s="100" customFormat="1" ht="16.5" thickBot="1" x14ac:dyDescent="0.3">
      <c r="A178" s="1565" t="s">
        <v>258</v>
      </c>
      <c r="B178" s="1565"/>
      <c r="C178" s="1565"/>
      <c r="D178" s="1565"/>
      <c r="E178" s="1565"/>
      <c r="F178" s="1565"/>
      <c r="G178" s="376">
        <f>G175+G106</f>
        <v>217</v>
      </c>
      <c r="H178" s="376">
        <f>H175+H106</f>
        <v>6510</v>
      </c>
      <c r="I178" s="377"/>
      <c r="J178" s="377"/>
      <c r="K178" s="377"/>
      <c r="L178" s="377"/>
      <c r="M178" s="377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AA178" s="378">
        <v>22</v>
      </c>
      <c r="AB178" s="378">
        <v>22</v>
      </c>
      <c r="AC178" s="378">
        <v>22</v>
      </c>
    </row>
    <row r="179" spans="1:29" s="100" customFormat="1" ht="16.5" thickBot="1" x14ac:dyDescent="0.3">
      <c r="A179" s="1544" t="s">
        <v>259</v>
      </c>
      <c r="B179" s="1544"/>
      <c r="C179" s="1544"/>
      <c r="D179" s="1544"/>
      <c r="E179" s="1544"/>
      <c r="F179" s="1544"/>
      <c r="G179" s="1544"/>
      <c r="H179" s="1544"/>
      <c r="I179" s="1544"/>
      <c r="J179" s="1544"/>
      <c r="K179" s="1544"/>
      <c r="L179" s="1544"/>
      <c r="M179" s="1544"/>
      <c r="N179" s="244">
        <f>N178</f>
        <v>0</v>
      </c>
      <c r="O179" s="244">
        <f t="shared" ref="O179:AC179" si="22">O178</f>
        <v>0</v>
      </c>
      <c r="P179" s="244">
        <f t="shared" si="22"/>
        <v>0</v>
      </c>
      <c r="Q179" s="244">
        <f t="shared" si="22"/>
        <v>0</v>
      </c>
      <c r="R179" s="244"/>
      <c r="S179" s="307">
        <f t="shared" si="22"/>
        <v>0</v>
      </c>
      <c r="T179" s="244">
        <f t="shared" si="22"/>
        <v>0</v>
      </c>
      <c r="U179" s="244">
        <f t="shared" si="22"/>
        <v>0</v>
      </c>
      <c r="V179" s="244">
        <f t="shared" si="22"/>
        <v>0</v>
      </c>
      <c r="W179" s="244">
        <f t="shared" si="22"/>
        <v>0</v>
      </c>
      <c r="X179" s="244">
        <f t="shared" si="22"/>
        <v>0</v>
      </c>
      <c r="Y179" s="245">
        <f t="shared" si="22"/>
        <v>0</v>
      </c>
      <c r="Z179" s="244">
        <f t="shared" si="22"/>
        <v>0</v>
      </c>
      <c r="AA179" s="244">
        <f t="shared" si="22"/>
        <v>22</v>
      </c>
      <c r="AB179" s="244">
        <f t="shared" si="22"/>
        <v>22</v>
      </c>
      <c r="AC179" s="244">
        <f t="shared" si="22"/>
        <v>22</v>
      </c>
    </row>
    <row r="180" spans="1:29" s="100" customFormat="1" ht="16.5" thickBot="1" x14ac:dyDescent="0.3">
      <c r="A180" s="1572" t="s">
        <v>260</v>
      </c>
      <c r="B180" s="1572"/>
      <c r="C180" s="1572"/>
      <c r="D180" s="1572"/>
      <c r="E180" s="1572"/>
      <c r="F180" s="1572"/>
      <c r="G180" s="1572"/>
      <c r="H180" s="1572"/>
      <c r="I180" s="1572"/>
      <c r="J180" s="1572"/>
      <c r="K180" s="1572"/>
      <c r="L180" s="1572"/>
      <c r="M180" s="1572"/>
      <c r="N180" s="734">
        <v>3</v>
      </c>
      <c r="O180" s="735"/>
      <c r="P180" s="736">
        <v>3</v>
      </c>
      <c r="Q180" s="736">
        <v>3</v>
      </c>
      <c r="R180" s="755">
        <v>3</v>
      </c>
      <c r="S180" s="759"/>
      <c r="T180" s="379"/>
      <c r="U180" s="379"/>
      <c r="V180" s="379"/>
      <c r="W180" s="379"/>
      <c r="X180" s="379"/>
    </row>
    <row r="181" spans="1:29" s="100" customFormat="1" ht="16.5" thickBot="1" x14ac:dyDescent="0.3">
      <c r="A181" s="1572" t="s">
        <v>261</v>
      </c>
      <c r="B181" s="1572"/>
      <c r="C181" s="1572"/>
      <c r="D181" s="1572"/>
      <c r="E181" s="1572"/>
      <c r="F181" s="1572"/>
      <c r="G181" s="1572"/>
      <c r="H181" s="1572"/>
      <c r="I181" s="1572"/>
      <c r="J181" s="1572"/>
      <c r="K181" s="1572"/>
      <c r="L181" s="1572"/>
      <c r="M181" s="1572"/>
      <c r="N181" s="737">
        <v>4</v>
      </c>
      <c r="O181" s="738"/>
      <c r="P181" s="739">
        <v>4</v>
      </c>
      <c r="Q181" s="739">
        <v>4</v>
      </c>
      <c r="R181" s="756">
        <v>2</v>
      </c>
      <c r="S181" s="759"/>
      <c r="T181" s="381"/>
      <c r="U181" s="381"/>
      <c r="V181" s="381"/>
      <c r="W181" s="381"/>
      <c r="X181" s="381"/>
    </row>
    <row r="182" spans="1:29" s="100" customFormat="1" ht="16.5" thickBot="1" x14ac:dyDescent="0.3">
      <c r="A182" s="1572" t="s">
        <v>262</v>
      </c>
      <c r="B182" s="1572"/>
      <c r="C182" s="1572"/>
      <c r="D182" s="1572"/>
      <c r="E182" s="1572"/>
      <c r="F182" s="1572"/>
      <c r="G182" s="1572"/>
      <c r="H182" s="1572"/>
      <c r="I182" s="1572"/>
      <c r="J182" s="1572"/>
      <c r="K182" s="1572"/>
      <c r="L182" s="1572"/>
      <c r="M182" s="1572"/>
      <c r="N182" s="740"/>
      <c r="O182" s="741"/>
      <c r="P182" s="741"/>
      <c r="Q182" s="742"/>
      <c r="R182" s="757"/>
      <c r="S182" s="759"/>
      <c r="T182" s="384"/>
      <c r="U182" s="384"/>
      <c r="V182" s="384"/>
      <c r="W182" s="384"/>
      <c r="X182" s="384"/>
    </row>
    <row r="183" spans="1:29" s="100" customFormat="1" ht="16.5" thickBot="1" x14ac:dyDescent="0.3">
      <c r="A183" s="1548" t="s">
        <v>263</v>
      </c>
      <c r="B183" s="1548"/>
      <c r="C183" s="1548"/>
      <c r="D183" s="1548"/>
      <c r="E183" s="1548"/>
      <c r="F183" s="1548"/>
      <c r="G183" s="1548"/>
      <c r="H183" s="1548"/>
      <c r="I183" s="1548"/>
      <c r="J183" s="1548"/>
      <c r="K183" s="1548"/>
      <c r="L183" s="1548"/>
      <c r="M183" s="1548"/>
      <c r="N183" s="743"/>
      <c r="O183" s="741"/>
      <c r="P183" s="744">
        <v>1</v>
      </c>
      <c r="Q183" s="745"/>
      <c r="R183" s="758">
        <v>1</v>
      </c>
      <c r="S183" s="759"/>
      <c r="T183" s="388"/>
      <c r="U183" s="387"/>
      <c r="V183" s="388"/>
      <c r="W183" s="388"/>
      <c r="X183" s="388"/>
    </row>
    <row r="184" spans="1:29" s="100" customFormat="1" ht="16.5" thickBot="1" x14ac:dyDescent="0.3">
      <c r="A184" s="1549" t="s">
        <v>264</v>
      </c>
      <c r="B184" s="1550"/>
      <c r="C184" s="1550"/>
      <c r="D184" s="1550"/>
      <c r="E184" s="1550"/>
      <c r="F184" s="1550"/>
      <c r="G184" s="1550"/>
      <c r="H184" s="1550"/>
      <c r="I184" s="1550"/>
      <c r="J184" s="1550"/>
      <c r="K184" s="1550"/>
      <c r="L184" s="1550"/>
      <c r="M184" s="1551"/>
      <c r="N184" s="1552" t="s">
        <v>265</v>
      </c>
      <c r="O184" s="1553"/>
      <c r="P184" s="1554"/>
      <c r="Q184" s="1539">
        <f>G106/G178*100</f>
        <v>72.58064516129032</v>
      </c>
      <c r="R184" s="1556"/>
      <c r="S184" s="1556"/>
      <c r="T184" s="1539" t="s">
        <v>42</v>
      </c>
      <c r="U184" s="1556"/>
      <c r="V184" s="1540"/>
      <c r="W184" s="1539">
        <f>G175/G178*100</f>
        <v>27.419354838709676</v>
      </c>
      <c r="X184" s="1540"/>
      <c r="Y184" s="389">
        <f>SUM(N184:X184)</f>
        <v>100</v>
      </c>
    </row>
    <row r="185" spans="1:29" s="100" customFormat="1" x14ac:dyDescent="0.25">
      <c r="A185" s="390"/>
      <c r="B185" s="390"/>
      <c r="C185" s="390"/>
      <c r="D185" s="390"/>
      <c r="E185" s="390"/>
      <c r="F185" s="390"/>
      <c r="G185" s="390"/>
      <c r="H185" s="390"/>
      <c r="I185" s="390"/>
      <c r="J185" s="390"/>
      <c r="K185" s="390"/>
      <c r="L185" s="390"/>
      <c r="M185" s="390"/>
      <c r="N185" s="391"/>
      <c r="O185" s="391"/>
      <c r="P185" s="391"/>
      <c r="Q185" s="392"/>
      <c r="R185" s="392"/>
      <c r="S185" s="392"/>
      <c r="T185" s="391"/>
      <c r="U185" s="391"/>
      <c r="V185" s="391"/>
      <c r="W185" s="391"/>
      <c r="X185" s="391"/>
    </row>
    <row r="186" spans="1:29" s="100" customFormat="1" x14ac:dyDescent="0.25">
      <c r="A186" s="393"/>
      <c r="B186" s="393"/>
      <c r="C186" s="393"/>
      <c r="D186" s="393"/>
      <c r="E186" s="393"/>
      <c r="F186" s="393"/>
      <c r="G186" s="393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</row>
    <row r="187" spans="1:29" s="100" customFormat="1" x14ac:dyDescent="0.25">
      <c r="A187" s="393"/>
      <c r="B187" s="394"/>
      <c r="C187" s="394"/>
      <c r="D187" s="394"/>
      <c r="E187" s="394"/>
      <c r="F187" s="394"/>
      <c r="G187" s="394"/>
      <c r="H187" s="394"/>
      <c r="I187" s="394"/>
      <c r="J187" s="394"/>
      <c r="K187" s="394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3"/>
      <c r="X187" s="393"/>
    </row>
    <row r="188" spans="1:29" s="100" customFormat="1" x14ac:dyDescent="0.25">
      <c r="A188" s="393"/>
      <c r="B188" s="394" t="s">
        <v>266</v>
      </c>
      <c r="C188" s="394"/>
      <c r="D188" s="1557"/>
      <c r="E188" s="1557"/>
      <c r="F188" s="1558"/>
      <c r="G188" s="1558"/>
      <c r="H188" s="394"/>
      <c r="I188" s="1559" t="s">
        <v>267</v>
      </c>
      <c r="J188" s="1564"/>
      <c r="K188" s="1564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3"/>
      <c r="X188" s="393"/>
    </row>
    <row r="189" spans="1:29" s="100" customFormat="1" x14ac:dyDescent="0.25">
      <c r="A189" s="393"/>
      <c r="B189" s="393"/>
      <c r="C189" s="393"/>
      <c r="D189" s="393"/>
      <c r="E189" s="393"/>
      <c r="F189" s="393"/>
      <c r="G189" s="393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3"/>
      <c r="X189" s="393"/>
    </row>
    <row r="190" spans="1:29" s="100" customFormat="1" x14ac:dyDescent="0.25">
      <c r="A190" s="393"/>
      <c r="B190" s="394" t="s">
        <v>268</v>
      </c>
      <c r="C190" s="394"/>
      <c r="D190" s="1557"/>
      <c r="E190" s="1557"/>
      <c r="F190" s="1558"/>
      <c r="G190" s="1558"/>
      <c r="H190" s="394"/>
      <c r="I190" s="1559" t="s">
        <v>269</v>
      </c>
      <c r="J190" s="1560"/>
      <c r="K190" s="1560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3"/>
      <c r="X190" s="393"/>
    </row>
    <row r="191" spans="1:29" s="100" customFormat="1" x14ac:dyDescent="0.25">
      <c r="A191" s="393"/>
      <c r="B191" s="393"/>
      <c r="C191" s="393"/>
      <c r="D191" s="393"/>
      <c r="E191" s="393"/>
      <c r="F191" s="393"/>
      <c r="G191" s="393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</row>
    <row r="192" spans="1:29" s="100" customFormat="1" x14ac:dyDescent="0.25">
      <c r="A192" s="393"/>
      <c r="B192" s="394" t="s">
        <v>270</v>
      </c>
      <c r="C192" s="394"/>
      <c r="D192" s="1557"/>
      <c r="E192" s="1557"/>
      <c r="F192" s="1558"/>
      <c r="G192" s="1558"/>
      <c r="H192" s="394"/>
      <c r="I192" s="1559" t="s">
        <v>269</v>
      </c>
      <c r="J192" s="1560"/>
      <c r="K192" s="1560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</row>
    <row r="193" spans="1:24" s="100" customFormat="1" x14ac:dyDescent="0.25">
      <c r="A193" s="109"/>
      <c r="B193" s="395"/>
      <c r="C193" s="1555" t="s">
        <v>140</v>
      </c>
      <c r="D193" s="1555"/>
      <c r="E193" s="1555"/>
      <c r="F193" s="1555"/>
      <c r="G193" s="1555"/>
      <c r="H193" s="1555"/>
      <c r="I193" s="1555"/>
      <c r="J193" s="1555"/>
      <c r="K193" s="1555"/>
      <c r="L193" s="396"/>
      <c r="M193" s="396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</row>
  </sheetData>
  <mergeCells count="88"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89:F89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A105:F105"/>
    <mergeCell ref="A106:F106"/>
    <mergeCell ref="A107:X107"/>
    <mergeCell ref="A108:X108"/>
    <mergeCell ref="A110:A111"/>
    <mergeCell ref="A100:X100"/>
    <mergeCell ref="A103:F103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35:X135"/>
    <mergeCell ref="A136:A137"/>
    <mergeCell ref="A126:A131"/>
    <mergeCell ref="A142:A145"/>
    <mergeCell ref="A138:A141"/>
    <mergeCell ref="I188:K188"/>
    <mergeCell ref="A158:A161"/>
    <mergeCell ref="A177:F177"/>
    <mergeCell ref="A173:F173"/>
    <mergeCell ref="A174:F174"/>
    <mergeCell ref="A175:F175"/>
    <mergeCell ref="A176:F176"/>
    <mergeCell ref="A162:A165"/>
    <mergeCell ref="A166:A169"/>
    <mergeCell ref="A178:F178"/>
    <mergeCell ref="A182:M182"/>
    <mergeCell ref="A181:M181"/>
    <mergeCell ref="A180:M180"/>
    <mergeCell ref="C193:K193"/>
    <mergeCell ref="T184:V184"/>
    <mergeCell ref="D190:G190"/>
    <mergeCell ref="I190:K190"/>
    <mergeCell ref="Q184:S184"/>
    <mergeCell ref="D192:G192"/>
    <mergeCell ref="I192:K192"/>
    <mergeCell ref="D188:G188"/>
    <mergeCell ref="W184:X184"/>
    <mergeCell ref="A170:F170"/>
    <mergeCell ref="A179:M179"/>
    <mergeCell ref="A171:F171"/>
    <mergeCell ref="A172:F172"/>
    <mergeCell ref="A183:M183"/>
    <mergeCell ref="A184:M184"/>
    <mergeCell ref="N184:P184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zoomScaleNormal="100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1965" t="s">
        <v>425</v>
      </c>
      <c r="D1" s="1965"/>
      <c r="E1" s="1965"/>
      <c r="F1" s="1965"/>
      <c r="G1" s="1965"/>
      <c r="H1" s="1965"/>
      <c r="I1" s="1965"/>
      <c r="J1" s="1965"/>
      <c r="K1" s="1965"/>
      <c r="L1" s="1965"/>
      <c r="M1" s="1965"/>
      <c r="N1" s="1090"/>
      <c r="O1" s="1090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1964" t="s">
        <v>0</v>
      </c>
      <c r="D4" s="1936" t="s">
        <v>1</v>
      </c>
      <c r="E4" s="1939" t="s">
        <v>2</v>
      </c>
      <c r="F4" s="1939"/>
      <c r="G4" s="1939"/>
      <c r="H4" s="1939"/>
      <c r="I4" s="1939"/>
      <c r="J4" s="1803"/>
      <c r="K4" s="1936" t="s">
        <v>3</v>
      </c>
      <c r="L4" s="1936" t="s">
        <v>4</v>
      </c>
      <c r="M4" s="1936" t="s">
        <v>5</v>
      </c>
      <c r="N4" s="1091"/>
      <c r="O4" s="1091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1964"/>
      <c r="D5" s="1936"/>
      <c r="E5" s="1936" t="s">
        <v>6</v>
      </c>
      <c r="F5" s="1937" t="s">
        <v>7</v>
      </c>
      <c r="G5" s="1937"/>
      <c r="H5" s="1937"/>
      <c r="I5" s="1937"/>
      <c r="J5" s="1936" t="s">
        <v>8</v>
      </c>
      <c r="K5" s="1936"/>
      <c r="L5" s="1936"/>
      <c r="M5" s="1936"/>
      <c r="N5" s="1091"/>
      <c r="O5" s="1091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1964"/>
      <c r="D6" s="1936"/>
      <c r="E6" s="1803"/>
      <c r="F6" s="1936" t="s">
        <v>9</v>
      </c>
      <c r="G6" s="1939" t="s">
        <v>10</v>
      </c>
      <c r="H6" s="1803"/>
      <c r="I6" s="1803"/>
      <c r="J6" s="1803"/>
      <c r="K6" s="1936"/>
      <c r="L6" s="1936"/>
      <c r="M6" s="1936"/>
      <c r="N6" s="1091"/>
      <c r="O6" s="1091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1964"/>
      <c r="D7" s="1936"/>
      <c r="E7" s="1803"/>
      <c r="F7" s="1938"/>
      <c r="G7" s="1936" t="s">
        <v>11</v>
      </c>
      <c r="H7" s="1936" t="s">
        <v>12</v>
      </c>
      <c r="I7" s="1936" t="s">
        <v>13</v>
      </c>
      <c r="J7" s="1803"/>
      <c r="K7" s="1936"/>
      <c r="L7" s="1936"/>
      <c r="M7" s="1936"/>
      <c r="N7" s="1091"/>
      <c r="O7" s="1091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1964"/>
      <c r="D8" s="1936"/>
      <c r="E8" s="1803"/>
      <c r="F8" s="1938"/>
      <c r="G8" s="1936"/>
      <c r="H8" s="1936"/>
      <c r="I8" s="1936"/>
      <c r="J8" s="1803"/>
      <c r="K8" s="1936"/>
      <c r="L8" s="1936"/>
      <c r="M8" s="1936"/>
      <c r="N8" s="1091"/>
      <c r="O8" s="1091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1964"/>
      <c r="D9" s="1936"/>
      <c r="E9" s="1803"/>
      <c r="F9" s="1938"/>
      <c r="G9" s="1936"/>
      <c r="H9" s="1936"/>
      <c r="I9" s="1936"/>
      <c r="J9" s="1803"/>
      <c r="K9" s="1936"/>
      <c r="L9" s="1936"/>
      <c r="M9" s="1936"/>
      <c r="N9" s="1091"/>
      <c r="O9" s="1091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1964"/>
      <c r="D10" s="1936"/>
      <c r="E10" s="1803"/>
      <c r="F10" s="1938"/>
      <c r="G10" s="1936"/>
      <c r="H10" s="1936"/>
      <c r="I10" s="1936"/>
      <c r="J10" s="1803"/>
      <c r="K10" s="1936"/>
      <c r="L10" s="1936"/>
      <c r="M10" s="1936"/>
      <c r="N10" s="1091"/>
      <c r="O10" s="1091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1001">
        <v>3</v>
      </c>
      <c r="E11" s="1092">
        <f>D11*30</f>
        <v>90</v>
      </c>
      <c r="F11" s="1092">
        <f t="shared" ref="F11:F17" si="0">G11+H11+I11</f>
        <v>45</v>
      </c>
      <c r="G11" s="1092"/>
      <c r="H11" s="1092"/>
      <c r="I11" s="1092">
        <v>45</v>
      </c>
      <c r="J11" s="1092">
        <f>E11-F11</f>
        <v>45</v>
      </c>
      <c r="K11" s="1093">
        <f>F11/15</f>
        <v>3</v>
      </c>
      <c r="L11" s="1092" t="s">
        <v>16</v>
      </c>
      <c r="M11" s="1093">
        <f>F11/E11*100</f>
        <v>50</v>
      </c>
      <c r="N11" s="1094" t="s">
        <v>59</v>
      </c>
      <c r="O11" s="1094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426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93">
        <v>3</v>
      </c>
      <c r="E12" s="1092">
        <f t="shared" ref="E12:E17" si="1">D12*30</f>
        <v>90</v>
      </c>
      <c r="F12" s="1092">
        <f t="shared" si="0"/>
        <v>60</v>
      </c>
      <c r="G12" s="1092"/>
      <c r="H12" s="1092"/>
      <c r="I12" s="1092">
        <v>60</v>
      </c>
      <c r="J12" s="1092">
        <f t="shared" ref="J12:J17" si="2">E12-F12</f>
        <v>30</v>
      </c>
      <c r="K12" s="1093">
        <f t="shared" ref="K12:K17" si="3">F12/15</f>
        <v>4</v>
      </c>
      <c r="L12" s="1092" t="s">
        <v>16</v>
      </c>
      <c r="M12" s="1093">
        <f t="shared" ref="M12:M17" si="4">F12/E12*100</f>
        <v>66.666666666666657</v>
      </c>
      <c r="N12" s="1094" t="s">
        <v>59</v>
      </c>
      <c r="O12" s="1094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427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93">
        <v>7</v>
      </c>
      <c r="E13" s="1092">
        <f t="shared" si="1"/>
        <v>210</v>
      </c>
      <c r="F13" s="1092">
        <f t="shared" si="0"/>
        <v>75</v>
      </c>
      <c r="G13" s="1092">
        <v>45</v>
      </c>
      <c r="H13" s="1092"/>
      <c r="I13" s="1092">
        <v>30</v>
      </c>
      <c r="J13" s="1092">
        <f t="shared" si="2"/>
        <v>135</v>
      </c>
      <c r="K13" s="1093">
        <f t="shared" si="3"/>
        <v>5</v>
      </c>
      <c r="L13" s="1092" t="s">
        <v>18</v>
      </c>
      <c r="M13" s="1093">
        <f t="shared" si="4"/>
        <v>35.714285714285715</v>
      </c>
      <c r="N13" s="1094" t="s">
        <v>59</v>
      </c>
      <c r="O13" s="1094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428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93">
        <v>6</v>
      </c>
      <c r="E14" s="1092">
        <f t="shared" si="1"/>
        <v>180</v>
      </c>
      <c r="F14" s="1092">
        <f t="shared" si="0"/>
        <v>75</v>
      </c>
      <c r="G14" s="1092">
        <v>30</v>
      </c>
      <c r="H14" s="1092"/>
      <c r="I14" s="1092">
        <v>45</v>
      </c>
      <c r="J14" s="1092">
        <f t="shared" si="2"/>
        <v>105</v>
      </c>
      <c r="K14" s="1093">
        <f t="shared" si="3"/>
        <v>5</v>
      </c>
      <c r="L14" s="1092" t="s">
        <v>18</v>
      </c>
      <c r="M14" s="1093">
        <f t="shared" si="4"/>
        <v>41.666666666666671</v>
      </c>
      <c r="N14" s="1094" t="s">
        <v>59</v>
      </c>
      <c r="O14" s="1094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429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93">
        <v>5</v>
      </c>
      <c r="E15" s="1092">
        <f t="shared" si="1"/>
        <v>150</v>
      </c>
      <c r="F15" s="1092">
        <f t="shared" si="0"/>
        <v>60</v>
      </c>
      <c r="G15" s="1092">
        <v>30</v>
      </c>
      <c r="H15" s="1092"/>
      <c r="I15" s="1092">
        <v>30</v>
      </c>
      <c r="J15" s="1092">
        <f t="shared" si="2"/>
        <v>90</v>
      </c>
      <c r="K15" s="1093">
        <f t="shared" si="3"/>
        <v>4</v>
      </c>
      <c r="L15" s="1092" t="s">
        <v>18</v>
      </c>
      <c r="M15" s="1093">
        <f t="shared" si="4"/>
        <v>40</v>
      </c>
      <c r="N15" s="1094" t="s">
        <v>56</v>
      </c>
      <c r="O15" s="1094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430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93">
        <v>5</v>
      </c>
      <c r="E16" s="1092">
        <f t="shared" si="1"/>
        <v>150</v>
      </c>
      <c r="F16" s="1092">
        <f t="shared" si="0"/>
        <v>60</v>
      </c>
      <c r="G16" s="1092">
        <v>15</v>
      </c>
      <c r="H16" s="1092">
        <v>45</v>
      </c>
      <c r="I16" s="1092"/>
      <c r="J16" s="1092">
        <f t="shared" si="2"/>
        <v>90</v>
      </c>
      <c r="K16" s="1093">
        <f t="shared" si="3"/>
        <v>4</v>
      </c>
      <c r="L16" s="1092" t="s">
        <v>29</v>
      </c>
      <c r="M16" s="1093">
        <f t="shared" si="4"/>
        <v>40</v>
      </c>
      <c r="N16" s="1094" t="s">
        <v>59</v>
      </c>
      <c r="O16" s="1094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431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93">
        <v>1</v>
      </c>
      <c r="E17" s="1092">
        <f t="shared" si="1"/>
        <v>30</v>
      </c>
      <c r="F17" s="1092">
        <f t="shared" si="0"/>
        <v>15</v>
      </c>
      <c r="G17" s="1092">
        <v>8</v>
      </c>
      <c r="H17" s="1092"/>
      <c r="I17" s="1092">
        <v>7</v>
      </c>
      <c r="J17" s="1092">
        <f t="shared" si="2"/>
        <v>15</v>
      </c>
      <c r="K17" s="1093">
        <f t="shared" si="3"/>
        <v>1</v>
      </c>
      <c r="L17" s="1092" t="s">
        <v>16</v>
      </c>
      <c r="M17" s="1093">
        <f t="shared" si="4"/>
        <v>50</v>
      </c>
      <c r="N17" s="1094" t="s">
        <v>56</v>
      </c>
      <c r="O17" s="1094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430</v>
      </c>
    </row>
    <row r="18" spans="1:30" x14ac:dyDescent="0.25">
      <c r="C18" s="41" t="s">
        <v>22</v>
      </c>
      <c r="D18" s="1095">
        <f t="shared" ref="D18:K18" si="5">SUM(D11:D17)</f>
        <v>30</v>
      </c>
      <c r="E18" s="1079">
        <f t="shared" si="5"/>
        <v>900</v>
      </c>
      <c r="F18" s="1079">
        <f t="shared" si="5"/>
        <v>390</v>
      </c>
      <c r="G18" s="1079">
        <f t="shared" si="5"/>
        <v>128</v>
      </c>
      <c r="H18" s="1079">
        <f t="shared" si="5"/>
        <v>45</v>
      </c>
      <c r="I18" s="1079">
        <f t="shared" si="5"/>
        <v>217</v>
      </c>
      <c r="J18" s="1079">
        <f t="shared" si="5"/>
        <v>510</v>
      </c>
      <c r="K18" s="1079">
        <f t="shared" si="5"/>
        <v>26</v>
      </c>
      <c r="L18" s="1079"/>
      <c r="M18" s="1079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1964" t="s">
        <v>0</v>
      </c>
      <c r="D22" s="1936" t="s">
        <v>1</v>
      </c>
      <c r="E22" s="1939" t="s">
        <v>2</v>
      </c>
      <c r="F22" s="1939"/>
      <c r="G22" s="1939"/>
      <c r="H22" s="1939"/>
      <c r="I22" s="1939"/>
      <c r="J22" s="1803"/>
      <c r="K22" s="1936" t="s">
        <v>3</v>
      </c>
      <c r="L22" s="1936" t="s">
        <v>4</v>
      </c>
      <c r="M22" s="1936" t="s">
        <v>5</v>
      </c>
      <c r="N22" s="1091"/>
      <c r="O22" s="1091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1964"/>
      <c r="D23" s="1936"/>
      <c r="E23" s="1936" t="s">
        <v>6</v>
      </c>
      <c r="F23" s="1937" t="s">
        <v>7</v>
      </c>
      <c r="G23" s="1937"/>
      <c r="H23" s="1937"/>
      <c r="I23" s="1937"/>
      <c r="J23" s="1936" t="s">
        <v>25</v>
      </c>
      <c r="K23" s="1936"/>
      <c r="L23" s="1936"/>
      <c r="M23" s="1936"/>
      <c r="N23" s="1091"/>
      <c r="O23" s="1091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1964"/>
      <c r="D24" s="1936"/>
      <c r="E24" s="1803"/>
      <c r="F24" s="1936" t="s">
        <v>9</v>
      </c>
      <c r="G24" s="1939" t="s">
        <v>10</v>
      </c>
      <c r="H24" s="1803"/>
      <c r="I24" s="1803"/>
      <c r="J24" s="1803"/>
      <c r="K24" s="1936"/>
      <c r="L24" s="1936"/>
      <c r="M24" s="1936"/>
      <c r="N24" s="1091"/>
      <c r="O24" s="1091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1964"/>
      <c r="D25" s="1936"/>
      <c r="E25" s="1803"/>
      <c r="F25" s="1938"/>
      <c r="G25" s="1936" t="s">
        <v>11</v>
      </c>
      <c r="H25" s="1936" t="s">
        <v>12</v>
      </c>
      <c r="I25" s="1936" t="s">
        <v>13</v>
      </c>
      <c r="J25" s="1803"/>
      <c r="K25" s="1936"/>
      <c r="L25" s="1936"/>
      <c r="M25" s="1936"/>
      <c r="N25" s="1091"/>
      <c r="O25" s="1091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1964"/>
      <c r="D26" s="1936"/>
      <c r="E26" s="1803"/>
      <c r="F26" s="1938"/>
      <c r="G26" s="1936"/>
      <c r="H26" s="1936"/>
      <c r="I26" s="1936"/>
      <c r="J26" s="1803"/>
      <c r="K26" s="1936"/>
      <c r="L26" s="1936"/>
      <c r="M26" s="1936"/>
      <c r="N26" s="1091"/>
      <c r="O26" s="1091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1964"/>
      <c r="D27" s="1936"/>
      <c r="E27" s="1803"/>
      <c r="F27" s="1938"/>
      <c r="G27" s="1936"/>
      <c r="H27" s="1936"/>
      <c r="I27" s="1936"/>
      <c r="J27" s="1803"/>
      <c r="K27" s="1936"/>
      <c r="L27" s="1936"/>
      <c r="M27" s="1936"/>
      <c r="N27" s="1091"/>
      <c r="O27" s="1091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1964"/>
      <c r="D28" s="1936"/>
      <c r="E28" s="1803"/>
      <c r="F28" s="1938"/>
      <c r="G28" s="1936"/>
      <c r="H28" s="1936"/>
      <c r="I28" s="1936"/>
      <c r="J28" s="1803"/>
      <c r="K28" s="1936"/>
      <c r="L28" s="1936"/>
      <c r="M28" s="1936"/>
      <c r="N28" s="1091"/>
      <c r="O28" s="1091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1001">
        <v>3</v>
      </c>
      <c r="E29" s="1092">
        <f>D29*30</f>
        <v>90</v>
      </c>
      <c r="F29" s="1092">
        <f>G29+H29+I29</f>
        <v>36</v>
      </c>
      <c r="G29" s="1092"/>
      <c r="H29" s="1092"/>
      <c r="I29" s="1092">
        <v>36</v>
      </c>
      <c r="J29" s="1092">
        <f>E29-F29</f>
        <v>54</v>
      </c>
      <c r="K29" s="1093">
        <f>F29/18</f>
        <v>2</v>
      </c>
      <c r="L29" s="1092" t="s">
        <v>16</v>
      </c>
      <c r="M29" s="1093">
        <f>F29/E29*100</f>
        <v>40</v>
      </c>
      <c r="N29" s="1094" t="s">
        <v>59</v>
      </c>
      <c r="O29" s="1094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426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93">
        <v>3.5</v>
      </c>
      <c r="E30" s="1092">
        <f t="shared" ref="E30:E36" si="6">D30*30</f>
        <v>105</v>
      </c>
      <c r="F30" s="1092">
        <f t="shared" ref="F30:F36" si="7">G30+H30+I30</f>
        <v>72</v>
      </c>
      <c r="G30" s="1092"/>
      <c r="H30" s="1092"/>
      <c r="I30" s="1092">
        <v>72</v>
      </c>
      <c r="J30" s="1092">
        <f t="shared" ref="J30:J36" si="8">E30-F30</f>
        <v>33</v>
      </c>
      <c r="K30" s="1093">
        <f t="shared" ref="K30:K36" si="9">F30/18</f>
        <v>4</v>
      </c>
      <c r="L30" s="1092" t="s">
        <v>16</v>
      </c>
      <c r="M30" s="1093">
        <f t="shared" ref="M30:M36" si="10">F30/E30*100</f>
        <v>68.571428571428569</v>
      </c>
      <c r="N30" s="1094" t="s">
        <v>59</v>
      </c>
      <c r="O30" s="1094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427</v>
      </c>
    </row>
    <row r="31" spans="1:30" x14ac:dyDescent="0.25">
      <c r="A31" s="50" t="s">
        <v>16</v>
      </c>
      <c r="B31" s="50" t="s">
        <v>14</v>
      </c>
      <c r="C31" s="23" t="s">
        <v>432</v>
      </c>
      <c r="D31" s="1093">
        <v>6</v>
      </c>
      <c r="E31" s="1092">
        <f t="shared" si="6"/>
        <v>180</v>
      </c>
      <c r="F31" s="1092">
        <f t="shared" si="7"/>
        <v>72</v>
      </c>
      <c r="G31" s="1092">
        <v>36</v>
      </c>
      <c r="H31" s="1092"/>
      <c r="I31" s="1092">
        <v>36</v>
      </c>
      <c r="J31" s="1092">
        <f t="shared" si="8"/>
        <v>108</v>
      </c>
      <c r="K31" s="1093">
        <f t="shared" si="9"/>
        <v>4</v>
      </c>
      <c r="L31" s="1092" t="s">
        <v>18</v>
      </c>
      <c r="M31" s="1093">
        <f t="shared" si="10"/>
        <v>40</v>
      </c>
      <c r="N31" s="1094" t="s">
        <v>59</v>
      </c>
      <c r="O31" s="1094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429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93">
        <v>6</v>
      </c>
      <c r="E32" s="1092">
        <f t="shared" si="6"/>
        <v>180</v>
      </c>
      <c r="F32" s="1092">
        <f t="shared" si="7"/>
        <v>72</v>
      </c>
      <c r="G32" s="1092">
        <v>36</v>
      </c>
      <c r="H32" s="1092"/>
      <c r="I32" s="1092">
        <v>36</v>
      </c>
      <c r="J32" s="1092">
        <f t="shared" si="8"/>
        <v>108</v>
      </c>
      <c r="K32" s="1093">
        <f t="shared" si="9"/>
        <v>4</v>
      </c>
      <c r="L32" s="1092" t="s">
        <v>18</v>
      </c>
      <c r="M32" s="1093">
        <f t="shared" si="10"/>
        <v>40</v>
      </c>
      <c r="N32" s="1094" t="s">
        <v>56</v>
      </c>
      <c r="O32" s="1094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430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93">
        <v>4</v>
      </c>
      <c r="E33" s="1092">
        <f t="shared" si="6"/>
        <v>120</v>
      </c>
      <c r="F33" s="1092">
        <f t="shared" si="7"/>
        <v>54</v>
      </c>
      <c r="G33" s="1092">
        <v>18</v>
      </c>
      <c r="H33" s="1092"/>
      <c r="I33" s="1092">
        <v>36</v>
      </c>
      <c r="J33" s="1092">
        <f t="shared" si="8"/>
        <v>66</v>
      </c>
      <c r="K33" s="1093">
        <f t="shared" si="9"/>
        <v>3</v>
      </c>
      <c r="L33" s="1092" t="s">
        <v>18</v>
      </c>
      <c r="M33" s="1093">
        <f t="shared" si="10"/>
        <v>45</v>
      </c>
      <c r="N33" s="1094" t="s">
        <v>59</v>
      </c>
      <c r="O33" s="1094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428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93">
        <v>4.5</v>
      </c>
      <c r="E34" s="1092">
        <f t="shared" si="6"/>
        <v>135</v>
      </c>
      <c r="F34" s="1092">
        <f t="shared" si="7"/>
        <v>18</v>
      </c>
      <c r="G34" s="1092"/>
      <c r="H34" s="1092"/>
      <c r="I34" s="1092">
        <v>18</v>
      </c>
      <c r="J34" s="1092">
        <f t="shared" si="8"/>
        <v>117</v>
      </c>
      <c r="K34" s="1093">
        <f t="shared" si="9"/>
        <v>1</v>
      </c>
      <c r="L34" s="1092" t="s">
        <v>16</v>
      </c>
      <c r="M34" s="1093">
        <f t="shared" si="10"/>
        <v>13.333333333333334</v>
      </c>
      <c r="N34" s="1094" t="s">
        <v>55</v>
      </c>
      <c r="O34" s="1094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433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93">
        <v>3</v>
      </c>
      <c r="E35" s="1092">
        <f t="shared" si="6"/>
        <v>90</v>
      </c>
      <c r="F35" s="1092">
        <f t="shared" si="7"/>
        <v>36</v>
      </c>
      <c r="G35" s="1092">
        <v>18</v>
      </c>
      <c r="H35" s="1092"/>
      <c r="I35" s="1092">
        <v>18</v>
      </c>
      <c r="J35" s="1092">
        <f t="shared" si="8"/>
        <v>54</v>
      </c>
      <c r="K35" s="1093">
        <f t="shared" si="9"/>
        <v>2</v>
      </c>
      <c r="L35" s="1092" t="s">
        <v>29</v>
      </c>
      <c r="M35" s="1093">
        <f t="shared" si="10"/>
        <v>40</v>
      </c>
      <c r="N35" s="1094" t="s">
        <v>59</v>
      </c>
      <c r="O35" s="1094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426</v>
      </c>
    </row>
    <row r="36" spans="1:30" x14ac:dyDescent="0.25">
      <c r="C36" s="23"/>
      <c r="D36" s="1093"/>
      <c r="E36" s="1092">
        <f t="shared" si="6"/>
        <v>0</v>
      </c>
      <c r="F36" s="1092">
        <f t="shared" si="7"/>
        <v>0</v>
      </c>
      <c r="G36" s="1092"/>
      <c r="H36" s="1092"/>
      <c r="I36" s="1092"/>
      <c r="J36" s="1092">
        <f t="shared" si="8"/>
        <v>0</v>
      </c>
      <c r="K36" s="1093">
        <f t="shared" si="9"/>
        <v>0</v>
      </c>
      <c r="L36" s="1092"/>
      <c r="M36" s="1093" t="e">
        <f t="shared" si="10"/>
        <v>#DIV/0!</v>
      </c>
      <c r="N36" s="1094"/>
      <c r="O36" s="1094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95">
        <f>SUM(D29:D36)</f>
        <v>30</v>
      </c>
      <c r="E37" s="1079">
        <f t="shared" ref="E37:K37" si="11">SUM(E29:E36)</f>
        <v>900</v>
      </c>
      <c r="F37" s="1079">
        <f t="shared" si="11"/>
        <v>360</v>
      </c>
      <c r="G37" s="1079">
        <f t="shared" si="11"/>
        <v>108</v>
      </c>
      <c r="H37" s="1079">
        <f t="shared" si="11"/>
        <v>0</v>
      </c>
      <c r="I37" s="1079">
        <f t="shared" si="11"/>
        <v>252</v>
      </c>
      <c r="J37" s="1079">
        <f t="shared" si="11"/>
        <v>540</v>
      </c>
      <c r="K37" s="1079">
        <f t="shared" si="11"/>
        <v>20</v>
      </c>
      <c r="L37" s="1079"/>
      <c r="M37" s="1079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1964" t="s">
        <v>0</v>
      </c>
      <c r="D44" s="1936" t="s">
        <v>1</v>
      </c>
      <c r="E44" s="1939" t="s">
        <v>2</v>
      </c>
      <c r="F44" s="1939"/>
      <c r="G44" s="1939"/>
      <c r="H44" s="1939"/>
      <c r="I44" s="1939"/>
      <c r="J44" s="1803"/>
      <c r="K44" s="1936" t="s">
        <v>3</v>
      </c>
      <c r="L44" s="1936" t="s">
        <v>4</v>
      </c>
      <c r="M44" s="1936" t="s">
        <v>5</v>
      </c>
      <c r="N44" s="1091"/>
      <c r="O44" s="109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1964"/>
      <c r="D45" s="1936"/>
      <c r="E45" s="1936" t="s">
        <v>6</v>
      </c>
      <c r="F45" s="1937" t="s">
        <v>7</v>
      </c>
      <c r="G45" s="1937"/>
      <c r="H45" s="1937"/>
      <c r="I45" s="1937"/>
      <c r="J45" s="1936" t="s">
        <v>25</v>
      </c>
      <c r="K45" s="1936"/>
      <c r="L45" s="1936"/>
      <c r="M45" s="1936"/>
      <c r="N45" s="1091"/>
      <c r="O45" s="109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1964"/>
      <c r="D46" s="1936"/>
      <c r="E46" s="1803"/>
      <c r="F46" s="1936" t="s">
        <v>9</v>
      </c>
      <c r="G46" s="1939" t="s">
        <v>10</v>
      </c>
      <c r="H46" s="1803"/>
      <c r="I46" s="1803"/>
      <c r="J46" s="1803"/>
      <c r="K46" s="1936"/>
      <c r="L46" s="1936"/>
      <c r="M46" s="1936"/>
      <c r="N46" s="1091"/>
      <c r="O46" s="1091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1964"/>
      <c r="D47" s="1936"/>
      <c r="E47" s="1803"/>
      <c r="F47" s="1938"/>
      <c r="G47" s="1936" t="s">
        <v>11</v>
      </c>
      <c r="H47" s="1936" t="s">
        <v>12</v>
      </c>
      <c r="I47" s="1936" t="s">
        <v>13</v>
      </c>
      <c r="J47" s="1803"/>
      <c r="K47" s="1936"/>
      <c r="L47" s="1936"/>
      <c r="M47" s="1936"/>
      <c r="N47" s="1091"/>
      <c r="O47" s="1091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1964"/>
      <c r="D48" s="1936"/>
      <c r="E48" s="1803"/>
      <c r="F48" s="1938"/>
      <c r="G48" s="1936"/>
      <c r="H48" s="1936"/>
      <c r="I48" s="1936"/>
      <c r="J48" s="1803"/>
      <c r="K48" s="1936"/>
      <c r="L48" s="1936"/>
      <c r="M48" s="1936"/>
      <c r="N48" s="1091"/>
      <c r="O48" s="1091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1964"/>
      <c r="D49" s="1936"/>
      <c r="E49" s="1803"/>
      <c r="F49" s="1938"/>
      <c r="G49" s="1936"/>
      <c r="H49" s="1936"/>
      <c r="I49" s="1936"/>
      <c r="J49" s="1803"/>
      <c r="K49" s="1936"/>
      <c r="L49" s="1936"/>
      <c r="M49" s="1936"/>
      <c r="N49" s="1091"/>
      <c r="O49" s="1091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1964"/>
      <c r="D50" s="1936"/>
      <c r="E50" s="1803"/>
      <c r="F50" s="1938"/>
      <c r="G50" s="1936"/>
      <c r="H50" s="1936"/>
      <c r="I50" s="1936"/>
      <c r="J50" s="1803"/>
      <c r="K50" s="1936"/>
      <c r="L50" s="1936"/>
      <c r="M50" s="1936"/>
      <c r="N50" s="1091"/>
      <c r="O50" s="1091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424</v>
      </c>
      <c r="D51" s="1001">
        <v>3</v>
      </c>
      <c r="E51" s="1092">
        <f>D51*30</f>
        <v>90</v>
      </c>
      <c r="F51" s="1092">
        <f>G51+H51+I51</f>
        <v>45</v>
      </c>
      <c r="G51" s="1092"/>
      <c r="H51" s="1092"/>
      <c r="I51" s="1092">
        <v>45</v>
      </c>
      <c r="J51" s="1092">
        <f>E51-F51</f>
        <v>45</v>
      </c>
      <c r="K51" s="1093">
        <f t="shared" ref="K51:K57" si="12">F51/15</f>
        <v>3</v>
      </c>
      <c r="L51" s="1092" t="s">
        <v>16</v>
      </c>
      <c r="M51" s="1093">
        <f>F51/E51*100</f>
        <v>50</v>
      </c>
      <c r="N51" s="1094" t="s">
        <v>59</v>
      </c>
      <c r="O51" s="1094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426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93">
        <v>3</v>
      </c>
      <c r="E52" s="1092">
        <f t="shared" ref="E52:E58" si="13">D52*30</f>
        <v>90</v>
      </c>
      <c r="F52" s="1092">
        <f t="shared" ref="F52:F58" si="14">G52+H52+I52</f>
        <v>60</v>
      </c>
      <c r="G52" s="1092"/>
      <c r="H52" s="1092"/>
      <c r="I52" s="1092">
        <v>60</v>
      </c>
      <c r="J52" s="1092">
        <f t="shared" ref="J52:J58" si="15">E52-F52</f>
        <v>30</v>
      </c>
      <c r="K52" s="1093">
        <f t="shared" si="12"/>
        <v>4</v>
      </c>
      <c r="L52" s="1092" t="s">
        <v>16</v>
      </c>
      <c r="M52" s="1093">
        <f t="shared" ref="M52:M58" si="16">F52/E52*100</f>
        <v>66.666666666666657</v>
      </c>
      <c r="N52" s="1094" t="s">
        <v>59</v>
      </c>
      <c r="O52" s="1094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427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93">
        <v>5</v>
      </c>
      <c r="E53" s="1092">
        <f t="shared" si="13"/>
        <v>150</v>
      </c>
      <c r="F53" s="1092">
        <f t="shared" si="14"/>
        <v>60</v>
      </c>
      <c r="G53" s="1092">
        <v>30</v>
      </c>
      <c r="H53" s="1092">
        <v>15</v>
      </c>
      <c r="I53" s="1092">
        <v>15</v>
      </c>
      <c r="J53" s="1092">
        <f t="shared" si="15"/>
        <v>90</v>
      </c>
      <c r="K53" s="1093">
        <f t="shared" si="12"/>
        <v>4</v>
      </c>
      <c r="L53" s="1092" t="s">
        <v>29</v>
      </c>
      <c r="M53" s="1093">
        <f t="shared" si="16"/>
        <v>40</v>
      </c>
      <c r="N53" s="1094" t="s">
        <v>55</v>
      </c>
      <c r="O53" s="1094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433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93">
        <v>5</v>
      </c>
      <c r="E54" s="1092">
        <f t="shared" si="13"/>
        <v>150</v>
      </c>
      <c r="F54" s="1092">
        <f t="shared" si="14"/>
        <v>60</v>
      </c>
      <c r="G54" s="1092">
        <v>30</v>
      </c>
      <c r="H54" s="1092"/>
      <c r="I54" s="1092">
        <v>30</v>
      </c>
      <c r="J54" s="1092">
        <f t="shared" si="15"/>
        <v>90</v>
      </c>
      <c r="K54" s="1093">
        <f t="shared" si="12"/>
        <v>4</v>
      </c>
      <c r="L54" s="1092" t="s">
        <v>18</v>
      </c>
      <c r="M54" s="1093">
        <f t="shared" si="16"/>
        <v>40</v>
      </c>
      <c r="N54" s="1094" t="s">
        <v>56</v>
      </c>
      <c r="O54" s="1094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96" t="s">
        <v>430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93">
        <v>6</v>
      </c>
      <c r="E55" s="1092">
        <f t="shared" si="13"/>
        <v>180</v>
      </c>
      <c r="F55" s="1092">
        <f t="shared" si="14"/>
        <v>60</v>
      </c>
      <c r="G55" s="1092">
        <v>30</v>
      </c>
      <c r="H55" s="1092"/>
      <c r="I55" s="1092">
        <v>30</v>
      </c>
      <c r="J55" s="1092">
        <f t="shared" si="15"/>
        <v>120</v>
      </c>
      <c r="K55" s="1093">
        <f t="shared" si="12"/>
        <v>4</v>
      </c>
      <c r="L55" s="1092" t="s">
        <v>18</v>
      </c>
      <c r="M55" s="1093">
        <f t="shared" si="16"/>
        <v>33.333333333333329</v>
      </c>
      <c r="N55" s="1094" t="s">
        <v>57</v>
      </c>
      <c r="O55" s="1094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434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93">
        <v>5</v>
      </c>
      <c r="E56" s="1092">
        <f t="shared" si="13"/>
        <v>150</v>
      </c>
      <c r="F56" s="1092">
        <f t="shared" si="14"/>
        <v>60</v>
      </c>
      <c r="G56" s="1092">
        <v>30</v>
      </c>
      <c r="H56" s="1092"/>
      <c r="I56" s="1092">
        <v>30</v>
      </c>
      <c r="J56" s="1092">
        <f t="shared" si="15"/>
        <v>90</v>
      </c>
      <c r="K56" s="1093">
        <f t="shared" si="12"/>
        <v>4</v>
      </c>
      <c r="L56" s="1092" t="s">
        <v>18</v>
      </c>
      <c r="M56" s="1093">
        <f t="shared" si="16"/>
        <v>40</v>
      </c>
      <c r="N56" s="1094" t="s">
        <v>58</v>
      </c>
      <c r="O56" s="1094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435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93">
        <v>3</v>
      </c>
      <c r="E57" s="1092">
        <f t="shared" si="13"/>
        <v>90</v>
      </c>
      <c r="F57" s="1092">
        <f t="shared" si="14"/>
        <v>30</v>
      </c>
      <c r="G57" s="1092">
        <v>15</v>
      </c>
      <c r="H57" s="1092"/>
      <c r="I57" s="1092">
        <v>15</v>
      </c>
      <c r="J57" s="1092">
        <f t="shared" si="15"/>
        <v>60</v>
      </c>
      <c r="K57" s="1093">
        <f t="shared" si="12"/>
        <v>2</v>
      </c>
      <c r="L57" s="1092" t="s">
        <v>16</v>
      </c>
      <c r="M57" s="1093">
        <f t="shared" si="16"/>
        <v>33.333333333333329</v>
      </c>
      <c r="N57" s="1094" t="s">
        <v>58</v>
      </c>
      <c r="O57" s="1094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435</v>
      </c>
    </row>
    <row r="58" spans="1:30" ht="12.75" x14ac:dyDescent="0.2">
      <c r="C58" s="23"/>
      <c r="D58" s="1093"/>
      <c r="E58" s="1092">
        <f t="shared" si="13"/>
        <v>0</v>
      </c>
      <c r="F58" s="1092">
        <f t="shared" si="14"/>
        <v>0</v>
      </c>
      <c r="G58" s="1092"/>
      <c r="H58" s="1092"/>
      <c r="I58" s="1092"/>
      <c r="J58" s="1092">
        <f t="shared" si="15"/>
        <v>0</v>
      </c>
      <c r="K58" s="1093">
        <f>F58/18</f>
        <v>0</v>
      </c>
      <c r="L58" s="1092"/>
      <c r="M58" s="1093" t="e">
        <f t="shared" si="16"/>
        <v>#DIV/0!</v>
      </c>
      <c r="N58" s="1094"/>
      <c r="O58" s="1094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95">
        <f>SUM(D51:D58)</f>
        <v>30</v>
      </c>
      <c r="E59" s="1079">
        <f>SUM(E51:E58)</f>
        <v>900</v>
      </c>
      <c r="F59" s="1079">
        <f t="shared" ref="F59:L59" si="17">SUM(F51:F58)</f>
        <v>375</v>
      </c>
      <c r="G59" s="1079">
        <f t="shared" si="17"/>
        <v>135</v>
      </c>
      <c r="H59" s="1079">
        <f t="shared" si="17"/>
        <v>15</v>
      </c>
      <c r="I59" s="1079">
        <f t="shared" si="17"/>
        <v>225</v>
      </c>
      <c r="J59" s="1079">
        <f t="shared" si="17"/>
        <v>525</v>
      </c>
      <c r="K59" s="1079">
        <f t="shared" si="17"/>
        <v>25</v>
      </c>
      <c r="L59" s="1079">
        <f t="shared" si="17"/>
        <v>0</v>
      </c>
      <c r="M59" s="1079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436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1964" t="s">
        <v>0</v>
      </c>
      <c r="D63" s="1936" t="s">
        <v>1</v>
      </c>
      <c r="E63" s="1939" t="s">
        <v>2</v>
      </c>
      <c r="F63" s="1939"/>
      <c r="G63" s="1939"/>
      <c r="H63" s="1939"/>
      <c r="I63" s="1939"/>
      <c r="J63" s="1803"/>
      <c r="K63" s="1936" t="s">
        <v>3</v>
      </c>
      <c r="L63" s="1936" t="s">
        <v>4</v>
      </c>
      <c r="M63" s="1936" t="s">
        <v>5</v>
      </c>
      <c r="N63" s="1091"/>
      <c r="O63" s="1091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1964"/>
      <c r="D64" s="1936"/>
      <c r="E64" s="1936" t="s">
        <v>6</v>
      </c>
      <c r="F64" s="1937" t="s">
        <v>7</v>
      </c>
      <c r="G64" s="1937"/>
      <c r="H64" s="1937"/>
      <c r="I64" s="1937"/>
      <c r="J64" s="1936" t="s">
        <v>25</v>
      </c>
      <c r="K64" s="1936"/>
      <c r="L64" s="1936"/>
      <c r="M64" s="1936"/>
      <c r="N64" s="1091"/>
      <c r="O64" s="1091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1964"/>
      <c r="D65" s="1936"/>
      <c r="E65" s="1803"/>
      <c r="F65" s="1936" t="s">
        <v>9</v>
      </c>
      <c r="G65" s="1939" t="s">
        <v>10</v>
      </c>
      <c r="H65" s="1803"/>
      <c r="I65" s="1803"/>
      <c r="J65" s="1803"/>
      <c r="K65" s="1936"/>
      <c r="L65" s="1936"/>
      <c r="M65" s="1936"/>
      <c r="N65" s="1091"/>
      <c r="O65" s="1091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1964"/>
      <c r="D66" s="1936"/>
      <c r="E66" s="1803"/>
      <c r="F66" s="1938"/>
      <c r="G66" s="1936" t="s">
        <v>11</v>
      </c>
      <c r="H66" s="1936" t="s">
        <v>12</v>
      </c>
      <c r="I66" s="1936" t="s">
        <v>13</v>
      </c>
      <c r="J66" s="1803"/>
      <c r="K66" s="1936"/>
      <c r="L66" s="1936"/>
      <c r="M66" s="1936"/>
      <c r="N66" s="1091"/>
      <c r="O66" s="1091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1964"/>
      <c r="D67" s="1936"/>
      <c r="E67" s="1803"/>
      <c r="F67" s="1938"/>
      <c r="G67" s="1936"/>
      <c r="H67" s="1936"/>
      <c r="I67" s="1936"/>
      <c r="J67" s="1803"/>
      <c r="K67" s="1936"/>
      <c r="L67" s="1936"/>
      <c r="M67" s="1936"/>
      <c r="N67" s="1091"/>
      <c r="O67" s="1091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1964"/>
      <c r="D68" s="1936"/>
      <c r="E68" s="1803"/>
      <c r="F68" s="1938"/>
      <c r="G68" s="1936"/>
      <c r="H68" s="1936"/>
      <c r="I68" s="1936"/>
      <c r="J68" s="1803"/>
      <c r="K68" s="1936"/>
      <c r="L68" s="1936"/>
      <c r="M68" s="1936"/>
      <c r="N68" s="1091"/>
      <c r="O68" s="1091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1964"/>
      <c r="D69" s="1936"/>
      <c r="E69" s="1803"/>
      <c r="F69" s="1938"/>
      <c r="G69" s="1936"/>
      <c r="H69" s="1936"/>
      <c r="I69" s="1936"/>
      <c r="J69" s="1803"/>
      <c r="K69" s="1936"/>
      <c r="L69" s="1936"/>
      <c r="M69" s="1936"/>
      <c r="N69" s="1091"/>
      <c r="O69" s="1091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437</v>
      </c>
      <c r="D70" s="1001">
        <v>4.5</v>
      </c>
      <c r="E70" s="1092">
        <f>D70*30</f>
        <v>135</v>
      </c>
      <c r="F70" s="1092">
        <f>G70+H70+I70</f>
        <v>0</v>
      </c>
      <c r="G70" s="1092"/>
      <c r="H70" s="1092"/>
      <c r="I70" s="1092"/>
      <c r="J70" s="1092">
        <f>E70-F70</f>
        <v>135</v>
      </c>
      <c r="K70" s="1093">
        <f>F70/18</f>
        <v>0</v>
      </c>
      <c r="L70" s="1092" t="s">
        <v>29</v>
      </c>
      <c r="M70" s="1093">
        <f>F70/E70*100</f>
        <v>0</v>
      </c>
      <c r="N70" s="1094" t="s">
        <v>55</v>
      </c>
      <c r="O70" s="1094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433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93">
        <v>4</v>
      </c>
      <c r="E71" s="1092">
        <f t="shared" ref="E71:E77" si="18">D71*30</f>
        <v>120</v>
      </c>
      <c r="F71" s="1092">
        <f t="shared" ref="F71:F77" si="19">G71+H71+I71</f>
        <v>54</v>
      </c>
      <c r="G71" s="1092"/>
      <c r="H71" s="1092"/>
      <c r="I71" s="1092">
        <v>54</v>
      </c>
      <c r="J71" s="1092">
        <f t="shared" ref="J71:J77" si="20">E71-F71</f>
        <v>66</v>
      </c>
      <c r="K71" s="1093">
        <f t="shared" ref="K71:K77" si="21">F71/18</f>
        <v>3</v>
      </c>
      <c r="L71" s="1092" t="s">
        <v>29</v>
      </c>
      <c r="M71" s="1093">
        <f t="shared" ref="M71:M77" si="22">F71/E71*100</f>
        <v>45</v>
      </c>
      <c r="N71" s="1094" t="s">
        <v>59</v>
      </c>
      <c r="O71" s="1094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7" t="s">
        <v>426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93">
        <v>4</v>
      </c>
      <c r="E72" s="1092">
        <f t="shared" si="18"/>
        <v>120</v>
      </c>
      <c r="F72" s="1092">
        <f t="shared" si="19"/>
        <v>72</v>
      </c>
      <c r="G72" s="1092"/>
      <c r="H72" s="1092"/>
      <c r="I72" s="1092">
        <v>72</v>
      </c>
      <c r="J72" s="1092">
        <f t="shared" si="20"/>
        <v>48</v>
      </c>
      <c r="K72" s="1093">
        <f t="shared" si="21"/>
        <v>4</v>
      </c>
      <c r="L72" s="1092" t="s">
        <v>29</v>
      </c>
      <c r="M72" s="1093">
        <f t="shared" si="22"/>
        <v>60</v>
      </c>
      <c r="N72" s="1094" t="s">
        <v>59</v>
      </c>
      <c r="O72" s="1094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427</v>
      </c>
    </row>
    <row r="73" spans="1:30" ht="12.75" x14ac:dyDescent="0.2">
      <c r="A73" s="50" t="s">
        <v>13</v>
      </c>
      <c r="B73" s="50" t="s">
        <v>14</v>
      </c>
      <c r="C73" s="1082" t="s">
        <v>35</v>
      </c>
      <c r="D73" s="1093">
        <v>4</v>
      </c>
      <c r="E73" s="1092">
        <f t="shared" si="18"/>
        <v>120</v>
      </c>
      <c r="F73" s="1092">
        <f t="shared" si="19"/>
        <v>54</v>
      </c>
      <c r="G73" s="1092">
        <v>18</v>
      </c>
      <c r="H73" s="1092"/>
      <c r="I73" s="1092">
        <v>36</v>
      </c>
      <c r="J73" s="1092">
        <f t="shared" si="20"/>
        <v>66</v>
      </c>
      <c r="K73" s="1093">
        <f t="shared" si="21"/>
        <v>3</v>
      </c>
      <c r="L73" s="1092" t="s">
        <v>18</v>
      </c>
      <c r="M73" s="1093">
        <f t="shared" si="22"/>
        <v>45</v>
      </c>
      <c r="N73" s="1094" t="s">
        <v>57</v>
      </c>
      <c r="O73" s="1094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7" t="s">
        <v>434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93">
        <v>5</v>
      </c>
      <c r="E74" s="1092">
        <f t="shared" si="18"/>
        <v>150</v>
      </c>
      <c r="F74" s="1092">
        <f t="shared" si="19"/>
        <v>72</v>
      </c>
      <c r="G74" s="1092">
        <v>36</v>
      </c>
      <c r="H74" s="1092"/>
      <c r="I74" s="1092">
        <v>36</v>
      </c>
      <c r="J74" s="1092">
        <f t="shared" si="20"/>
        <v>78</v>
      </c>
      <c r="K74" s="1093">
        <f t="shared" si="21"/>
        <v>4</v>
      </c>
      <c r="L74" s="1092" t="s">
        <v>18</v>
      </c>
      <c r="M74" s="1093">
        <f t="shared" si="22"/>
        <v>48</v>
      </c>
      <c r="N74" s="1094" t="s">
        <v>58</v>
      </c>
      <c r="O74" s="1094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7" t="s">
        <v>435</v>
      </c>
    </row>
    <row r="75" spans="1:30" ht="12.75" x14ac:dyDescent="0.2">
      <c r="A75" s="50" t="s">
        <v>13</v>
      </c>
      <c r="B75" s="50" t="s">
        <v>14</v>
      </c>
      <c r="C75" s="23" t="s">
        <v>277</v>
      </c>
      <c r="D75" s="1093">
        <v>4</v>
      </c>
      <c r="E75" s="1092">
        <f t="shared" si="18"/>
        <v>120</v>
      </c>
      <c r="F75" s="1092">
        <f t="shared" si="19"/>
        <v>54</v>
      </c>
      <c r="G75" s="1092">
        <v>18</v>
      </c>
      <c r="H75" s="1092"/>
      <c r="I75" s="1092">
        <v>36</v>
      </c>
      <c r="J75" s="1092">
        <f t="shared" si="20"/>
        <v>66</v>
      </c>
      <c r="K75" s="1093">
        <f t="shared" si="21"/>
        <v>3</v>
      </c>
      <c r="L75" s="1092" t="s">
        <v>18</v>
      </c>
      <c r="M75" s="1093">
        <f t="shared" si="22"/>
        <v>45</v>
      </c>
      <c r="N75" s="1094" t="s">
        <v>55</v>
      </c>
      <c r="O75" s="1094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7" t="s">
        <v>433</v>
      </c>
    </row>
    <row r="76" spans="1:30" ht="12.75" x14ac:dyDescent="0.2">
      <c r="A76" s="50" t="s">
        <v>16</v>
      </c>
      <c r="B76" s="50" t="s">
        <v>31</v>
      </c>
      <c r="C76" s="23" t="s">
        <v>438</v>
      </c>
      <c r="D76" s="1093">
        <v>3.5</v>
      </c>
      <c r="E76" s="1092">
        <f t="shared" si="18"/>
        <v>105</v>
      </c>
      <c r="F76" s="1092">
        <f t="shared" si="19"/>
        <v>36</v>
      </c>
      <c r="G76" s="1092">
        <v>18</v>
      </c>
      <c r="H76" s="1092"/>
      <c r="I76" s="1092">
        <v>18</v>
      </c>
      <c r="J76" s="1092">
        <f t="shared" si="20"/>
        <v>69</v>
      </c>
      <c r="K76" s="1093">
        <f t="shared" si="21"/>
        <v>2</v>
      </c>
      <c r="L76" s="1092" t="s">
        <v>16</v>
      </c>
      <c r="M76" s="1093">
        <f t="shared" si="22"/>
        <v>34.285714285714285</v>
      </c>
      <c r="N76" s="1094" t="s">
        <v>58</v>
      </c>
      <c r="O76" s="1094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7" t="s">
        <v>435</v>
      </c>
    </row>
    <row r="77" spans="1:30" ht="25.5" x14ac:dyDescent="0.2">
      <c r="A77" s="50" t="s">
        <v>13</v>
      </c>
      <c r="B77" s="50" t="s">
        <v>14</v>
      </c>
      <c r="C77" s="23" t="s">
        <v>439</v>
      </c>
      <c r="D77" s="1093">
        <v>1</v>
      </c>
      <c r="E77" s="1092">
        <f t="shared" si="18"/>
        <v>30</v>
      </c>
      <c r="F77" s="1092">
        <f t="shared" si="19"/>
        <v>15</v>
      </c>
      <c r="G77" s="1092"/>
      <c r="H77" s="1092"/>
      <c r="I77" s="1092">
        <v>15</v>
      </c>
      <c r="J77" s="1092">
        <f t="shared" si="20"/>
        <v>15</v>
      </c>
      <c r="K77" s="1093">
        <f t="shared" si="21"/>
        <v>0.83333333333333337</v>
      </c>
      <c r="L77" s="1092" t="s">
        <v>16</v>
      </c>
      <c r="M77" s="1093">
        <f t="shared" si="22"/>
        <v>50</v>
      </c>
      <c r="N77" s="1094" t="s">
        <v>55</v>
      </c>
      <c r="O77" s="1094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433</v>
      </c>
    </row>
    <row r="78" spans="1:30" ht="12.75" x14ac:dyDescent="0.2">
      <c r="C78" s="41" t="s">
        <v>22</v>
      </c>
      <c r="D78" s="1095">
        <f t="shared" ref="D78:K78" si="23">SUM(D70:D77)</f>
        <v>30</v>
      </c>
      <c r="E78" s="1079">
        <f t="shared" si="23"/>
        <v>900</v>
      </c>
      <c r="F78" s="1079">
        <f t="shared" si="23"/>
        <v>357</v>
      </c>
      <c r="G78" s="1079">
        <f t="shared" si="23"/>
        <v>90</v>
      </c>
      <c r="H78" s="1079">
        <f t="shared" si="23"/>
        <v>0</v>
      </c>
      <c r="I78" s="1079">
        <f t="shared" si="23"/>
        <v>267</v>
      </c>
      <c r="J78" s="1079">
        <f t="shared" si="23"/>
        <v>543</v>
      </c>
      <c r="K78" s="1079">
        <f t="shared" si="23"/>
        <v>19.833333333333332</v>
      </c>
      <c r="L78" s="1079"/>
      <c r="M78" s="1079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440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1964" t="s">
        <v>0</v>
      </c>
      <c r="D86" s="1936" t="s">
        <v>1</v>
      </c>
      <c r="E86" s="1939" t="s">
        <v>2</v>
      </c>
      <c r="F86" s="1939"/>
      <c r="G86" s="1939"/>
      <c r="H86" s="1939"/>
      <c r="I86" s="1939"/>
      <c r="J86" s="1803"/>
      <c r="K86" s="1936" t="s">
        <v>3</v>
      </c>
      <c r="L86" s="1936" t="s">
        <v>4</v>
      </c>
      <c r="M86" s="1936" t="s">
        <v>5</v>
      </c>
      <c r="N86" s="1091"/>
      <c r="O86" s="1091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1964"/>
      <c r="D87" s="1936"/>
      <c r="E87" s="1936" t="s">
        <v>6</v>
      </c>
      <c r="F87" s="1937" t="s">
        <v>7</v>
      </c>
      <c r="G87" s="1937"/>
      <c r="H87" s="1937"/>
      <c r="I87" s="1937"/>
      <c r="J87" s="1936" t="s">
        <v>25</v>
      </c>
      <c r="K87" s="1936"/>
      <c r="L87" s="1936"/>
      <c r="M87" s="1936"/>
      <c r="N87" s="1091"/>
      <c r="O87" s="1091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1964"/>
      <c r="D88" s="1936"/>
      <c r="E88" s="1803"/>
      <c r="F88" s="1936" t="s">
        <v>9</v>
      </c>
      <c r="G88" s="1939" t="s">
        <v>10</v>
      </c>
      <c r="H88" s="1803"/>
      <c r="I88" s="1803"/>
      <c r="J88" s="1803"/>
      <c r="K88" s="1936"/>
      <c r="L88" s="1936"/>
      <c r="M88" s="1936"/>
      <c r="N88" s="1091"/>
      <c r="O88" s="1091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1964"/>
      <c r="D89" s="1936"/>
      <c r="E89" s="1803"/>
      <c r="F89" s="1938"/>
      <c r="G89" s="1936" t="s">
        <v>11</v>
      </c>
      <c r="H89" s="1936" t="s">
        <v>12</v>
      </c>
      <c r="I89" s="1936" t="s">
        <v>13</v>
      </c>
      <c r="J89" s="1803"/>
      <c r="K89" s="1936"/>
      <c r="L89" s="1936"/>
      <c r="M89" s="1936"/>
      <c r="N89" s="1091"/>
      <c r="O89" s="1091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1964"/>
      <c r="D90" s="1936"/>
      <c r="E90" s="1803"/>
      <c r="F90" s="1938"/>
      <c r="G90" s="1936"/>
      <c r="H90" s="1936"/>
      <c r="I90" s="1936"/>
      <c r="J90" s="1803"/>
      <c r="K90" s="1936"/>
      <c r="L90" s="1936"/>
      <c r="M90" s="1936"/>
      <c r="N90" s="1091"/>
      <c r="O90" s="1091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1964"/>
      <c r="D91" s="1936"/>
      <c r="E91" s="1803"/>
      <c r="F91" s="1938"/>
      <c r="G91" s="1936"/>
      <c r="H91" s="1936"/>
      <c r="I91" s="1936"/>
      <c r="J91" s="1803"/>
      <c r="K91" s="1936"/>
      <c r="L91" s="1936"/>
      <c r="M91" s="1936"/>
      <c r="N91" s="1091"/>
      <c r="O91" s="1091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1964"/>
      <c r="D92" s="1936"/>
      <c r="E92" s="1803"/>
      <c r="F92" s="1938"/>
      <c r="G92" s="1936"/>
      <c r="H92" s="1936"/>
      <c r="I92" s="1936"/>
      <c r="J92" s="1803"/>
      <c r="K92" s="1936"/>
      <c r="L92" s="1936"/>
      <c r="M92" s="1936"/>
      <c r="N92" s="1091"/>
      <c r="O92" s="1091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1001">
        <v>3</v>
      </c>
      <c r="E93" s="1092">
        <f t="shared" ref="E93:E99" si="24">D93*30</f>
        <v>90</v>
      </c>
      <c r="F93" s="1092">
        <f t="shared" ref="F93:F99" si="25">G93+H93+I93</f>
        <v>45</v>
      </c>
      <c r="G93" s="1092"/>
      <c r="H93" s="1092"/>
      <c r="I93" s="1092">
        <v>45</v>
      </c>
      <c r="J93" s="1092">
        <f t="shared" ref="J93:J99" si="26">E93-F93</f>
        <v>45</v>
      </c>
      <c r="K93" s="1093">
        <f t="shared" ref="K93:K98" si="27">F93/15</f>
        <v>3</v>
      </c>
      <c r="L93" s="1092" t="s">
        <v>16</v>
      </c>
      <c r="M93" s="1093">
        <f t="shared" ref="M93:M99" si="28">F93/E93*100</f>
        <v>50</v>
      </c>
      <c r="N93" s="1094" t="s">
        <v>59</v>
      </c>
      <c r="O93" s="1094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430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93">
        <v>6</v>
      </c>
      <c r="E94" s="1092">
        <f t="shared" si="24"/>
        <v>180</v>
      </c>
      <c r="F94" s="1092">
        <f t="shared" si="25"/>
        <v>60</v>
      </c>
      <c r="G94" s="1092">
        <v>30</v>
      </c>
      <c r="H94" s="1092"/>
      <c r="I94" s="1092">
        <v>30</v>
      </c>
      <c r="J94" s="1092">
        <f t="shared" si="26"/>
        <v>120</v>
      </c>
      <c r="K94" s="1093">
        <f t="shared" si="27"/>
        <v>4</v>
      </c>
      <c r="L94" s="1092" t="s">
        <v>18</v>
      </c>
      <c r="M94" s="1093">
        <f t="shared" si="28"/>
        <v>33.333333333333329</v>
      </c>
      <c r="N94" s="1094" t="s">
        <v>55</v>
      </c>
      <c r="O94" s="1094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433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93">
        <v>5</v>
      </c>
      <c r="E95" s="1092">
        <f t="shared" si="24"/>
        <v>150</v>
      </c>
      <c r="F95" s="1092">
        <f t="shared" si="25"/>
        <v>60</v>
      </c>
      <c r="G95" s="1092">
        <v>30</v>
      </c>
      <c r="H95" s="1092"/>
      <c r="I95" s="1092">
        <v>30</v>
      </c>
      <c r="J95" s="1092">
        <f t="shared" si="26"/>
        <v>90</v>
      </c>
      <c r="K95" s="1093">
        <f t="shared" si="27"/>
        <v>4</v>
      </c>
      <c r="L95" s="1092" t="s">
        <v>18</v>
      </c>
      <c r="M95" s="1093">
        <f t="shared" si="28"/>
        <v>40</v>
      </c>
      <c r="N95" s="1094" t="s">
        <v>55</v>
      </c>
      <c r="O95" s="1094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433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93">
        <v>4</v>
      </c>
      <c r="E96" s="1092">
        <f t="shared" si="24"/>
        <v>120</v>
      </c>
      <c r="F96" s="1092">
        <f t="shared" si="25"/>
        <v>45</v>
      </c>
      <c r="G96" s="1092">
        <v>15</v>
      </c>
      <c r="H96" s="1092"/>
      <c r="I96" s="1092">
        <v>30</v>
      </c>
      <c r="J96" s="1092">
        <f t="shared" si="26"/>
        <v>75</v>
      </c>
      <c r="K96" s="1093">
        <f t="shared" si="27"/>
        <v>3</v>
      </c>
      <c r="L96" s="1092" t="s">
        <v>29</v>
      </c>
      <c r="M96" s="1093">
        <f t="shared" si="28"/>
        <v>37.5</v>
      </c>
      <c r="N96" s="1094" t="s">
        <v>56</v>
      </c>
      <c r="O96" s="1094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430</v>
      </c>
    </row>
    <row r="97" spans="1:30" ht="12.75" x14ac:dyDescent="0.2">
      <c r="A97" s="50" t="s">
        <v>13</v>
      </c>
      <c r="B97" s="50" t="s">
        <v>31</v>
      </c>
      <c r="C97" s="1098" t="s">
        <v>81</v>
      </c>
      <c r="D97" s="1093">
        <v>5</v>
      </c>
      <c r="E97" s="1092">
        <f t="shared" si="24"/>
        <v>150</v>
      </c>
      <c r="F97" s="1092">
        <f t="shared" si="25"/>
        <v>60</v>
      </c>
      <c r="G97" s="1092">
        <v>30</v>
      </c>
      <c r="H97" s="1092"/>
      <c r="I97" s="1092">
        <v>30</v>
      </c>
      <c r="J97" s="1092">
        <f t="shared" si="26"/>
        <v>90</v>
      </c>
      <c r="K97" s="1093">
        <f t="shared" si="27"/>
        <v>4</v>
      </c>
      <c r="L97" s="1092" t="s">
        <v>29</v>
      </c>
      <c r="M97" s="1093">
        <f t="shared" si="28"/>
        <v>40</v>
      </c>
      <c r="N97" s="1094" t="s">
        <v>55</v>
      </c>
      <c r="O97" s="1094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433</v>
      </c>
    </row>
    <row r="98" spans="1:30" ht="12.75" x14ac:dyDescent="0.2">
      <c r="A98" s="50" t="s">
        <v>13</v>
      </c>
      <c r="B98" s="50" t="s">
        <v>14</v>
      </c>
      <c r="C98" s="1082" t="s">
        <v>91</v>
      </c>
      <c r="D98" s="1093">
        <v>6</v>
      </c>
      <c r="E98" s="1092">
        <f t="shared" si="24"/>
        <v>180</v>
      </c>
      <c r="F98" s="1092">
        <f t="shared" si="25"/>
        <v>60</v>
      </c>
      <c r="G98" s="1092">
        <v>30</v>
      </c>
      <c r="H98" s="1092"/>
      <c r="I98" s="1092">
        <v>30</v>
      </c>
      <c r="J98" s="1092">
        <f t="shared" si="26"/>
        <v>120</v>
      </c>
      <c r="K98" s="1093">
        <f t="shared" si="27"/>
        <v>4</v>
      </c>
      <c r="L98" s="1092" t="s">
        <v>18</v>
      </c>
      <c r="M98" s="1093">
        <f t="shared" si="28"/>
        <v>33.333333333333329</v>
      </c>
      <c r="N98" s="1094" t="s">
        <v>55</v>
      </c>
      <c r="O98" s="1094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433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93">
        <v>1</v>
      </c>
      <c r="E99" s="1092">
        <f t="shared" si="24"/>
        <v>30</v>
      </c>
      <c r="F99" s="1092">
        <f t="shared" si="25"/>
        <v>0</v>
      </c>
      <c r="G99" s="1092"/>
      <c r="H99" s="1092"/>
      <c r="I99" s="1092"/>
      <c r="J99" s="1092">
        <f t="shared" si="26"/>
        <v>30</v>
      </c>
      <c r="K99" s="1093">
        <f>F99/18</f>
        <v>0</v>
      </c>
      <c r="L99" s="1092" t="s">
        <v>29</v>
      </c>
      <c r="M99" s="1093">
        <f t="shared" si="28"/>
        <v>0</v>
      </c>
      <c r="N99" s="1094" t="s">
        <v>55</v>
      </c>
      <c r="O99" s="1094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433</v>
      </c>
    </row>
    <row r="100" spans="1:30" ht="15" customHeight="1" x14ac:dyDescent="0.2">
      <c r="C100" s="41" t="s">
        <v>22</v>
      </c>
      <c r="D100" s="1095">
        <f t="shared" ref="D100:M100" si="29">SUM(D93:D99)</f>
        <v>30</v>
      </c>
      <c r="E100" s="1079">
        <f t="shared" si="29"/>
        <v>900</v>
      </c>
      <c r="F100" s="1079">
        <f t="shared" si="29"/>
        <v>330</v>
      </c>
      <c r="G100" s="1079">
        <f t="shared" si="29"/>
        <v>135</v>
      </c>
      <c r="H100" s="1079">
        <f t="shared" si="29"/>
        <v>0</v>
      </c>
      <c r="I100" s="1079">
        <f t="shared" si="29"/>
        <v>195</v>
      </c>
      <c r="J100" s="1079">
        <f t="shared" si="29"/>
        <v>570</v>
      </c>
      <c r="K100" s="1079">
        <f t="shared" si="29"/>
        <v>22</v>
      </c>
      <c r="L100" s="1079">
        <f t="shared" si="29"/>
        <v>0</v>
      </c>
      <c r="M100" s="1079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441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1964" t="s">
        <v>0</v>
      </c>
      <c r="D105" s="1936" t="s">
        <v>1</v>
      </c>
      <c r="E105" s="1939" t="s">
        <v>2</v>
      </c>
      <c r="F105" s="1939"/>
      <c r="G105" s="1939"/>
      <c r="H105" s="1939"/>
      <c r="I105" s="1939"/>
      <c r="J105" s="1803"/>
      <c r="K105" s="1936" t="s">
        <v>3</v>
      </c>
      <c r="L105" s="1936" t="s">
        <v>4</v>
      </c>
      <c r="M105" s="1936" t="s">
        <v>5</v>
      </c>
      <c r="N105" s="1091"/>
      <c r="O105" s="1091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1964"/>
      <c r="D106" s="1936"/>
      <c r="E106" s="1936" t="s">
        <v>6</v>
      </c>
      <c r="F106" s="1937" t="s">
        <v>7</v>
      </c>
      <c r="G106" s="1937"/>
      <c r="H106" s="1937"/>
      <c r="I106" s="1937"/>
      <c r="J106" s="1936" t="s">
        <v>25</v>
      </c>
      <c r="K106" s="1936"/>
      <c r="L106" s="1936"/>
      <c r="M106" s="1936"/>
      <c r="N106" s="1091"/>
      <c r="O106" s="1091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1964"/>
      <c r="D107" s="1936"/>
      <c r="E107" s="1803"/>
      <c r="F107" s="1936" t="s">
        <v>9</v>
      </c>
      <c r="G107" s="1939" t="s">
        <v>10</v>
      </c>
      <c r="H107" s="1803"/>
      <c r="I107" s="1803"/>
      <c r="J107" s="1803"/>
      <c r="K107" s="1936"/>
      <c r="L107" s="1936"/>
      <c r="M107" s="1936"/>
      <c r="N107" s="1091"/>
      <c r="O107" s="1091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1964"/>
      <c r="D108" s="1936"/>
      <c r="E108" s="1803"/>
      <c r="F108" s="1938"/>
      <c r="G108" s="1936" t="s">
        <v>11</v>
      </c>
      <c r="H108" s="1936" t="s">
        <v>12</v>
      </c>
      <c r="I108" s="1936" t="s">
        <v>13</v>
      </c>
      <c r="J108" s="1803"/>
      <c r="K108" s="1936"/>
      <c r="L108" s="1936"/>
      <c r="M108" s="1936"/>
      <c r="N108" s="1091"/>
      <c r="O108" s="1091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1964"/>
      <c r="D109" s="1936"/>
      <c r="E109" s="1803"/>
      <c r="F109" s="1938"/>
      <c r="G109" s="1936"/>
      <c r="H109" s="1936"/>
      <c r="I109" s="1936"/>
      <c r="J109" s="1803"/>
      <c r="K109" s="1936"/>
      <c r="L109" s="1936"/>
      <c r="M109" s="1936"/>
      <c r="N109" s="1091"/>
      <c r="O109" s="1091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1964"/>
      <c r="D110" s="1936"/>
      <c r="E110" s="1803"/>
      <c r="F110" s="1938"/>
      <c r="G110" s="1936"/>
      <c r="H110" s="1936"/>
      <c r="I110" s="1936"/>
      <c r="J110" s="1803"/>
      <c r="K110" s="1936"/>
      <c r="L110" s="1936"/>
      <c r="M110" s="1936"/>
      <c r="N110" s="1091"/>
      <c r="O110" s="1091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1964"/>
      <c r="D111" s="1936"/>
      <c r="E111" s="1803"/>
      <c r="F111" s="1938"/>
      <c r="G111" s="1936"/>
      <c r="H111" s="1936"/>
      <c r="I111" s="1936"/>
      <c r="J111" s="1803"/>
      <c r="K111" s="1936"/>
      <c r="L111" s="1936"/>
      <c r="M111" s="1936"/>
      <c r="N111" s="1091"/>
      <c r="O111" s="1091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442</v>
      </c>
      <c r="D112" s="1001">
        <v>4.5</v>
      </c>
      <c r="E112" s="1092">
        <f>D112*30</f>
        <v>135</v>
      </c>
      <c r="F112" s="1092">
        <f>G112+H112+I112</f>
        <v>0</v>
      </c>
      <c r="G112" s="1092"/>
      <c r="H112" s="1092"/>
      <c r="I112" s="1092"/>
      <c r="J112" s="1092">
        <f>E112-F112</f>
        <v>135</v>
      </c>
      <c r="K112" s="1093">
        <f>F112/18</f>
        <v>0</v>
      </c>
      <c r="L112" s="1092" t="s">
        <v>29</v>
      </c>
      <c r="M112" s="1093">
        <f>F112/E112*100</f>
        <v>0</v>
      </c>
      <c r="N112" s="1094" t="s">
        <v>55</v>
      </c>
      <c r="O112" s="1094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433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93">
        <v>4</v>
      </c>
      <c r="E113" s="1092">
        <f t="shared" ref="E113:E118" si="30">D113*30</f>
        <v>120</v>
      </c>
      <c r="F113" s="1092">
        <f t="shared" ref="F113:F118" si="31">G113+H113+I113</f>
        <v>54</v>
      </c>
      <c r="G113" s="1092"/>
      <c r="H113" s="1092"/>
      <c r="I113" s="1092">
        <v>54</v>
      </c>
      <c r="J113" s="1092">
        <f t="shared" ref="J113:J118" si="32">E113-F113</f>
        <v>66</v>
      </c>
      <c r="K113" s="1093">
        <f t="shared" ref="K113:K118" si="33">F113/18</f>
        <v>3</v>
      </c>
      <c r="L113" s="1092" t="s">
        <v>16</v>
      </c>
      <c r="M113" s="1093">
        <f t="shared" ref="M113:M118" si="34">F113/E113*100</f>
        <v>45</v>
      </c>
      <c r="N113" s="1094" t="s">
        <v>59</v>
      </c>
      <c r="O113" s="1094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430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93">
        <v>5</v>
      </c>
      <c r="E114" s="1092">
        <f t="shared" si="30"/>
        <v>150</v>
      </c>
      <c r="F114" s="1092">
        <f t="shared" si="31"/>
        <v>72</v>
      </c>
      <c r="G114" s="1092">
        <v>36</v>
      </c>
      <c r="H114" s="1092"/>
      <c r="I114" s="1092">
        <v>36</v>
      </c>
      <c r="J114" s="1092">
        <f t="shared" si="32"/>
        <v>78</v>
      </c>
      <c r="K114" s="1093">
        <f t="shared" si="33"/>
        <v>4</v>
      </c>
      <c r="L114" s="1092" t="s">
        <v>18</v>
      </c>
      <c r="M114" s="1093">
        <f t="shared" si="34"/>
        <v>48</v>
      </c>
      <c r="N114" s="1094" t="s">
        <v>55</v>
      </c>
      <c r="O114" s="1094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433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93">
        <v>1</v>
      </c>
      <c r="E115" s="1092">
        <f t="shared" si="30"/>
        <v>30</v>
      </c>
      <c r="F115" s="1092"/>
      <c r="G115" s="1092"/>
      <c r="H115" s="1092"/>
      <c r="I115" s="1092"/>
      <c r="J115" s="1092">
        <f t="shared" si="32"/>
        <v>30</v>
      </c>
      <c r="K115" s="1093"/>
      <c r="L115" s="1092" t="s">
        <v>29</v>
      </c>
      <c r="M115" s="1093"/>
      <c r="N115" s="1094" t="s">
        <v>55</v>
      </c>
      <c r="O115" s="1094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433</v>
      </c>
    </row>
    <row r="116" spans="1:30" ht="25.5" x14ac:dyDescent="0.2">
      <c r="A116" s="50" t="s">
        <v>13</v>
      </c>
      <c r="B116" s="50" t="s">
        <v>31</v>
      </c>
      <c r="C116" s="1082" t="s">
        <v>97</v>
      </c>
      <c r="D116" s="1093">
        <v>5</v>
      </c>
      <c r="E116" s="1092">
        <f t="shared" si="30"/>
        <v>150</v>
      </c>
      <c r="F116" s="1092">
        <f t="shared" si="31"/>
        <v>54</v>
      </c>
      <c r="G116" s="1092">
        <v>18</v>
      </c>
      <c r="H116" s="1092"/>
      <c r="I116" s="1092">
        <v>36</v>
      </c>
      <c r="J116" s="1092">
        <f t="shared" si="32"/>
        <v>96</v>
      </c>
      <c r="K116" s="1093">
        <f t="shared" si="33"/>
        <v>3</v>
      </c>
      <c r="L116" s="1092" t="s">
        <v>29</v>
      </c>
      <c r="M116" s="1093">
        <f t="shared" si="34"/>
        <v>36</v>
      </c>
      <c r="N116" s="1094" t="s">
        <v>55</v>
      </c>
      <c r="O116" s="1094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433</v>
      </c>
    </row>
    <row r="117" spans="1:30" ht="14.25" customHeight="1" x14ac:dyDescent="0.2">
      <c r="A117" s="50" t="s">
        <v>13</v>
      </c>
      <c r="B117" s="50" t="s">
        <v>14</v>
      </c>
      <c r="C117" s="1082" t="s">
        <v>82</v>
      </c>
      <c r="D117" s="1099">
        <v>5.5</v>
      </c>
      <c r="E117" s="1092">
        <f t="shared" si="30"/>
        <v>165</v>
      </c>
      <c r="F117" s="1092">
        <f t="shared" si="31"/>
        <v>72</v>
      </c>
      <c r="G117" s="1092">
        <v>36</v>
      </c>
      <c r="H117" s="1092"/>
      <c r="I117" s="1092">
        <v>36</v>
      </c>
      <c r="J117" s="1092">
        <f t="shared" si="32"/>
        <v>93</v>
      </c>
      <c r="K117" s="1093">
        <f t="shared" si="33"/>
        <v>4</v>
      </c>
      <c r="L117" s="1092" t="s">
        <v>18</v>
      </c>
      <c r="M117" s="1093">
        <f t="shared" si="34"/>
        <v>43.636363636363633</v>
      </c>
      <c r="N117" s="1094" t="s">
        <v>55</v>
      </c>
      <c r="O117" s="1094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433</v>
      </c>
    </row>
    <row r="118" spans="1:30" ht="28.5" customHeight="1" x14ac:dyDescent="0.2">
      <c r="A118" s="50" t="s">
        <v>13</v>
      </c>
      <c r="B118" s="50" t="s">
        <v>14</v>
      </c>
      <c r="C118" s="1100" t="s">
        <v>443</v>
      </c>
      <c r="D118" s="1093">
        <v>5</v>
      </c>
      <c r="E118" s="1092">
        <f t="shared" si="30"/>
        <v>150</v>
      </c>
      <c r="F118" s="1092">
        <f t="shared" si="31"/>
        <v>72</v>
      </c>
      <c r="G118" s="1092">
        <v>36</v>
      </c>
      <c r="H118" s="1092"/>
      <c r="I118" s="1092">
        <v>36</v>
      </c>
      <c r="J118" s="1092">
        <f t="shared" si="32"/>
        <v>78</v>
      </c>
      <c r="K118" s="1093">
        <f t="shared" si="33"/>
        <v>4</v>
      </c>
      <c r="L118" s="1092" t="s">
        <v>18</v>
      </c>
      <c r="M118" s="1093">
        <f t="shared" si="34"/>
        <v>48</v>
      </c>
      <c r="N118" s="1094" t="s">
        <v>55</v>
      </c>
      <c r="O118" s="1094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433</v>
      </c>
    </row>
    <row r="119" spans="1:30" ht="15" customHeight="1" x14ac:dyDescent="0.2">
      <c r="C119" s="41" t="s">
        <v>22</v>
      </c>
      <c r="D119" s="1095">
        <f t="shared" ref="D119:K119" si="35">SUM(D112:D118)</f>
        <v>30</v>
      </c>
      <c r="E119" s="1079">
        <f t="shared" si="35"/>
        <v>900</v>
      </c>
      <c r="F119" s="1079">
        <f t="shared" si="35"/>
        <v>324</v>
      </c>
      <c r="G119" s="1079">
        <f t="shared" si="35"/>
        <v>126</v>
      </c>
      <c r="H119" s="1079">
        <f t="shared" si="35"/>
        <v>0</v>
      </c>
      <c r="I119" s="1079">
        <f t="shared" si="35"/>
        <v>198</v>
      </c>
      <c r="J119" s="1079">
        <f t="shared" si="35"/>
        <v>576</v>
      </c>
      <c r="K119" s="1079">
        <f t="shared" si="35"/>
        <v>18</v>
      </c>
      <c r="L119" s="1079"/>
      <c r="M119" s="1079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444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1964" t="s">
        <v>0</v>
      </c>
      <c r="D122" s="1936" t="s">
        <v>1</v>
      </c>
      <c r="E122" s="1939" t="s">
        <v>2</v>
      </c>
      <c r="F122" s="1939"/>
      <c r="G122" s="1939"/>
      <c r="H122" s="1939"/>
      <c r="I122" s="1939"/>
      <c r="J122" s="1803"/>
      <c r="K122" s="1936" t="s">
        <v>3</v>
      </c>
      <c r="L122" s="1936" t="s">
        <v>4</v>
      </c>
      <c r="M122" s="1936" t="s">
        <v>5</v>
      </c>
      <c r="N122" s="1091"/>
      <c r="O122" s="1091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1964"/>
      <c r="D123" s="1936"/>
      <c r="E123" s="1936" t="s">
        <v>6</v>
      </c>
      <c r="F123" s="1937" t="s">
        <v>7</v>
      </c>
      <c r="G123" s="1937"/>
      <c r="H123" s="1937"/>
      <c r="I123" s="1937"/>
      <c r="J123" s="1936" t="s">
        <v>25</v>
      </c>
      <c r="K123" s="1936"/>
      <c r="L123" s="1936"/>
      <c r="M123" s="1936"/>
      <c r="N123" s="1091"/>
      <c r="O123" s="1091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1964"/>
      <c r="D124" s="1936"/>
      <c r="E124" s="1803"/>
      <c r="F124" s="1936" t="s">
        <v>9</v>
      </c>
      <c r="G124" s="1939" t="s">
        <v>10</v>
      </c>
      <c r="H124" s="1803"/>
      <c r="I124" s="1803"/>
      <c r="J124" s="1803"/>
      <c r="K124" s="1936"/>
      <c r="L124" s="1936"/>
      <c r="M124" s="1936"/>
      <c r="N124" s="1091"/>
      <c r="O124" s="1091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1964"/>
      <c r="D125" s="1936"/>
      <c r="E125" s="1803"/>
      <c r="F125" s="1938"/>
      <c r="G125" s="1936" t="s">
        <v>11</v>
      </c>
      <c r="H125" s="1936" t="s">
        <v>12</v>
      </c>
      <c r="I125" s="1936" t="s">
        <v>13</v>
      </c>
      <c r="J125" s="1803"/>
      <c r="K125" s="1936"/>
      <c r="L125" s="1936"/>
      <c r="M125" s="1936"/>
      <c r="N125" s="1091"/>
      <c r="O125" s="1091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1964"/>
      <c r="D126" s="1936"/>
      <c r="E126" s="1803"/>
      <c r="F126" s="1938"/>
      <c r="G126" s="1936"/>
      <c r="H126" s="1936"/>
      <c r="I126" s="1936"/>
      <c r="J126" s="1803"/>
      <c r="K126" s="1936"/>
      <c r="L126" s="1936"/>
      <c r="M126" s="1936"/>
      <c r="N126" s="1091"/>
      <c r="O126" s="1091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1964"/>
      <c r="D127" s="1936"/>
      <c r="E127" s="1803"/>
      <c r="F127" s="1938"/>
      <c r="G127" s="1936"/>
      <c r="H127" s="1936"/>
      <c r="I127" s="1936"/>
      <c r="J127" s="1803"/>
      <c r="K127" s="1936"/>
      <c r="L127" s="1936"/>
      <c r="M127" s="1936"/>
      <c r="N127" s="1091"/>
      <c r="O127" s="1091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1964"/>
      <c r="D128" s="1936"/>
      <c r="E128" s="1803"/>
      <c r="F128" s="1938"/>
      <c r="G128" s="1936"/>
      <c r="H128" s="1936"/>
      <c r="I128" s="1936"/>
      <c r="J128" s="1803"/>
      <c r="K128" s="1936"/>
      <c r="L128" s="1936"/>
      <c r="M128" s="1936"/>
      <c r="N128" s="1091"/>
      <c r="O128" s="1091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1001">
        <v>3</v>
      </c>
      <c r="E129" s="1092">
        <f>D129*30</f>
        <v>90</v>
      </c>
      <c r="F129" s="1092">
        <f>G129+H129+I129</f>
        <v>45</v>
      </c>
      <c r="G129" s="1092"/>
      <c r="H129" s="1092"/>
      <c r="I129" s="1092">
        <v>45</v>
      </c>
      <c r="J129" s="1092">
        <f>E129-F129</f>
        <v>45</v>
      </c>
      <c r="K129" s="1093">
        <f t="shared" ref="K129:K135" si="36">F129/15</f>
        <v>3</v>
      </c>
      <c r="L129" s="1092" t="s">
        <v>16</v>
      </c>
      <c r="M129" s="1093">
        <f>F129/E129*100</f>
        <v>50</v>
      </c>
      <c r="N129" s="1094" t="s">
        <v>59</v>
      </c>
      <c r="O129" s="1094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7" t="s">
        <v>426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93">
        <v>5</v>
      </c>
      <c r="E130" s="1092">
        <f t="shared" ref="E130:E135" si="37">D130*30</f>
        <v>150</v>
      </c>
      <c r="F130" s="1092">
        <f t="shared" ref="F130:F135" si="38">G130+H130+I130</f>
        <v>60</v>
      </c>
      <c r="G130" s="1092">
        <v>30</v>
      </c>
      <c r="H130" s="1092"/>
      <c r="I130" s="1092">
        <v>30</v>
      </c>
      <c r="J130" s="1092">
        <f t="shared" ref="J130:J135" si="39">E130-F130</f>
        <v>90</v>
      </c>
      <c r="K130" s="1093">
        <f t="shared" si="36"/>
        <v>4</v>
      </c>
      <c r="L130" s="1092" t="s">
        <v>18</v>
      </c>
      <c r="M130" s="1093">
        <f t="shared" ref="M130:M135" si="40">F130/E130*100</f>
        <v>40</v>
      </c>
      <c r="N130" s="1094" t="s">
        <v>55</v>
      </c>
      <c r="O130" s="1094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7" t="s">
        <v>433</v>
      </c>
    </row>
    <row r="131" spans="1:30" ht="25.5" customHeight="1" x14ac:dyDescent="0.2">
      <c r="A131" s="50" t="s">
        <v>13</v>
      </c>
      <c r="B131" s="50" t="s">
        <v>31</v>
      </c>
      <c r="C131" s="1082" t="s">
        <v>100</v>
      </c>
      <c r="D131" s="1093">
        <v>5</v>
      </c>
      <c r="E131" s="1092">
        <f t="shared" si="37"/>
        <v>150</v>
      </c>
      <c r="F131" s="1092">
        <f t="shared" si="38"/>
        <v>60</v>
      </c>
      <c r="G131" s="1092">
        <v>30</v>
      </c>
      <c r="H131" s="1092"/>
      <c r="I131" s="1092">
        <v>30</v>
      </c>
      <c r="J131" s="1092">
        <f t="shared" si="39"/>
        <v>90</v>
      </c>
      <c r="K131" s="1093">
        <f t="shared" si="36"/>
        <v>4</v>
      </c>
      <c r="L131" s="1092" t="s">
        <v>18</v>
      </c>
      <c r="M131" s="1093">
        <f t="shared" si="40"/>
        <v>40</v>
      </c>
      <c r="N131" s="1094" t="s">
        <v>55</v>
      </c>
      <c r="O131" s="1094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7" t="s">
        <v>433</v>
      </c>
    </row>
    <row r="132" spans="1:30" ht="15" customHeight="1" x14ac:dyDescent="0.2">
      <c r="A132" s="50" t="s">
        <v>13</v>
      </c>
      <c r="B132" s="50" t="s">
        <v>31</v>
      </c>
      <c r="C132" s="1101" t="s">
        <v>99</v>
      </c>
      <c r="D132" s="1093">
        <v>5</v>
      </c>
      <c r="E132" s="1092">
        <f t="shared" si="37"/>
        <v>150</v>
      </c>
      <c r="F132" s="1092">
        <f t="shared" si="38"/>
        <v>60</v>
      </c>
      <c r="G132" s="1092">
        <v>30</v>
      </c>
      <c r="H132" s="1092"/>
      <c r="I132" s="1092">
        <v>30</v>
      </c>
      <c r="J132" s="1092">
        <f t="shared" si="39"/>
        <v>90</v>
      </c>
      <c r="K132" s="1093">
        <f t="shared" si="36"/>
        <v>4</v>
      </c>
      <c r="L132" s="1092" t="s">
        <v>29</v>
      </c>
      <c r="M132" s="1093">
        <f t="shared" si="40"/>
        <v>40</v>
      </c>
      <c r="N132" s="1094" t="s">
        <v>55</v>
      </c>
      <c r="O132" s="1094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7" t="s">
        <v>433</v>
      </c>
    </row>
    <row r="133" spans="1:30" ht="38.25" x14ac:dyDescent="0.2">
      <c r="A133" s="50" t="s">
        <v>13</v>
      </c>
      <c r="B133" s="50" t="s">
        <v>31</v>
      </c>
      <c r="C133" s="23" t="s">
        <v>445</v>
      </c>
      <c r="D133" s="1093">
        <v>5</v>
      </c>
      <c r="E133" s="1092">
        <f t="shared" si="37"/>
        <v>150</v>
      </c>
      <c r="F133" s="1092">
        <f t="shared" si="38"/>
        <v>60</v>
      </c>
      <c r="G133" s="1092">
        <v>30</v>
      </c>
      <c r="H133" s="1092"/>
      <c r="I133" s="1092">
        <v>30</v>
      </c>
      <c r="J133" s="1092">
        <f t="shared" si="39"/>
        <v>90</v>
      </c>
      <c r="K133" s="1093">
        <f t="shared" si="36"/>
        <v>4</v>
      </c>
      <c r="L133" s="1092" t="s">
        <v>18</v>
      </c>
      <c r="M133" s="1093">
        <f t="shared" si="40"/>
        <v>40</v>
      </c>
      <c r="N133" s="1094" t="s">
        <v>55</v>
      </c>
      <c r="O133" s="1094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7" t="s">
        <v>433</v>
      </c>
    </row>
    <row r="134" spans="1:30" ht="15" customHeight="1" x14ac:dyDescent="0.2">
      <c r="A134" s="50" t="s">
        <v>16</v>
      </c>
      <c r="B134" s="50" t="s">
        <v>14</v>
      </c>
      <c r="C134" s="1082" t="s">
        <v>39</v>
      </c>
      <c r="D134" s="1093">
        <v>3</v>
      </c>
      <c r="E134" s="1092">
        <f t="shared" si="37"/>
        <v>90</v>
      </c>
      <c r="F134" s="1092">
        <f t="shared" si="38"/>
        <v>30</v>
      </c>
      <c r="G134" s="1092">
        <v>15</v>
      </c>
      <c r="H134" s="1092"/>
      <c r="I134" s="1092">
        <v>15</v>
      </c>
      <c r="J134" s="1092">
        <f t="shared" si="39"/>
        <v>60</v>
      </c>
      <c r="K134" s="1093">
        <f t="shared" si="36"/>
        <v>2</v>
      </c>
      <c r="L134" s="1092" t="s">
        <v>29</v>
      </c>
      <c r="M134" s="1093">
        <f t="shared" si="40"/>
        <v>33.333333333333329</v>
      </c>
      <c r="N134" s="1094" t="s">
        <v>59</v>
      </c>
      <c r="O134" s="1094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7" t="s">
        <v>446</v>
      </c>
    </row>
    <row r="135" spans="1:30" ht="24.75" customHeight="1" x14ac:dyDescent="0.2">
      <c r="A135" s="50" t="s">
        <v>13</v>
      </c>
      <c r="B135" s="50" t="s">
        <v>31</v>
      </c>
      <c r="C135" s="23" t="s">
        <v>447</v>
      </c>
      <c r="D135" s="1093">
        <v>4</v>
      </c>
      <c r="E135" s="1092">
        <f t="shared" si="37"/>
        <v>120</v>
      </c>
      <c r="F135" s="1092">
        <f t="shared" si="38"/>
        <v>45</v>
      </c>
      <c r="G135" s="1092">
        <v>15</v>
      </c>
      <c r="H135" s="1092"/>
      <c r="I135" s="1092">
        <v>30</v>
      </c>
      <c r="J135" s="1092">
        <f t="shared" si="39"/>
        <v>75</v>
      </c>
      <c r="K135" s="1093">
        <f t="shared" si="36"/>
        <v>3</v>
      </c>
      <c r="L135" s="1092" t="s">
        <v>29</v>
      </c>
      <c r="M135" s="1093">
        <f t="shared" si="40"/>
        <v>37.5</v>
      </c>
      <c r="N135" s="1094" t="s">
        <v>55</v>
      </c>
      <c r="O135" s="1094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7" t="s">
        <v>433</v>
      </c>
    </row>
    <row r="136" spans="1:30" ht="15" customHeight="1" x14ac:dyDescent="0.2">
      <c r="C136" s="41" t="s">
        <v>22</v>
      </c>
      <c r="D136" s="1095">
        <f t="shared" ref="D136:M136" si="41">SUM(D129:D135)</f>
        <v>30</v>
      </c>
      <c r="E136" s="1079">
        <f t="shared" si="41"/>
        <v>900</v>
      </c>
      <c r="F136" s="1079">
        <f t="shared" si="41"/>
        <v>360</v>
      </c>
      <c r="G136" s="1079">
        <f t="shared" si="41"/>
        <v>150</v>
      </c>
      <c r="H136" s="1079">
        <f t="shared" si="41"/>
        <v>0</v>
      </c>
      <c r="I136" s="1079">
        <f t="shared" si="41"/>
        <v>210</v>
      </c>
      <c r="J136" s="1079">
        <f t="shared" si="41"/>
        <v>540</v>
      </c>
      <c r="K136" s="1079">
        <f t="shared" si="41"/>
        <v>24</v>
      </c>
      <c r="L136" s="1079">
        <f t="shared" si="41"/>
        <v>0</v>
      </c>
      <c r="M136" s="1079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7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448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1964" t="s">
        <v>0</v>
      </c>
      <c r="D139" s="1936" t="s">
        <v>1</v>
      </c>
      <c r="E139" s="1939" t="s">
        <v>2</v>
      </c>
      <c r="F139" s="1939"/>
      <c r="G139" s="1939"/>
      <c r="H139" s="1939"/>
      <c r="I139" s="1939"/>
      <c r="J139" s="1803"/>
      <c r="K139" s="1936" t="s">
        <v>3</v>
      </c>
      <c r="L139" s="1936" t="s">
        <v>4</v>
      </c>
      <c r="M139" s="1936" t="s">
        <v>5</v>
      </c>
      <c r="N139" s="1091"/>
      <c r="O139" s="1091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1964"/>
      <c r="D140" s="1936"/>
      <c r="E140" s="1936" t="s">
        <v>6</v>
      </c>
      <c r="F140" s="1937" t="s">
        <v>7</v>
      </c>
      <c r="G140" s="1937"/>
      <c r="H140" s="1937"/>
      <c r="I140" s="1937"/>
      <c r="J140" s="1936" t="s">
        <v>25</v>
      </c>
      <c r="K140" s="1936"/>
      <c r="L140" s="1936"/>
      <c r="M140" s="1936"/>
      <c r="N140" s="1091"/>
      <c r="O140" s="1091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1964"/>
      <c r="D141" s="1936"/>
      <c r="E141" s="1803"/>
      <c r="F141" s="1936" t="s">
        <v>9</v>
      </c>
      <c r="G141" s="1939" t="s">
        <v>10</v>
      </c>
      <c r="H141" s="1803"/>
      <c r="I141" s="1803"/>
      <c r="J141" s="1803"/>
      <c r="K141" s="1936"/>
      <c r="L141" s="1936"/>
      <c r="M141" s="1936"/>
      <c r="N141" s="1091"/>
      <c r="O141" s="1091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1964"/>
      <c r="D142" s="1936"/>
      <c r="E142" s="1803"/>
      <c r="F142" s="1938"/>
      <c r="G142" s="1936" t="s">
        <v>11</v>
      </c>
      <c r="H142" s="1936" t="s">
        <v>12</v>
      </c>
      <c r="I142" s="1936" t="s">
        <v>13</v>
      </c>
      <c r="J142" s="1803"/>
      <c r="K142" s="1936"/>
      <c r="L142" s="1936"/>
      <c r="M142" s="1936"/>
      <c r="N142" s="1091"/>
      <c r="O142" s="1091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1964"/>
      <c r="D143" s="1936"/>
      <c r="E143" s="1803"/>
      <c r="F143" s="1938"/>
      <c r="G143" s="1936"/>
      <c r="H143" s="1936"/>
      <c r="I143" s="1936"/>
      <c r="J143" s="1803"/>
      <c r="K143" s="1936"/>
      <c r="L143" s="1936"/>
      <c r="M143" s="1936"/>
      <c r="N143" s="1091"/>
      <c r="O143" s="1091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1964"/>
      <c r="D144" s="1936"/>
      <c r="E144" s="1803"/>
      <c r="F144" s="1938"/>
      <c r="G144" s="1936"/>
      <c r="H144" s="1936"/>
      <c r="I144" s="1936"/>
      <c r="J144" s="1803"/>
      <c r="K144" s="1936"/>
      <c r="L144" s="1936"/>
      <c r="M144" s="1936"/>
      <c r="N144" s="1091"/>
      <c r="O144" s="1091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1964"/>
      <c r="D145" s="1936"/>
      <c r="E145" s="1803"/>
      <c r="F145" s="1938"/>
      <c r="G145" s="1936"/>
      <c r="H145" s="1936"/>
      <c r="I145" s="1936"/>
      <c r="J145" s="1803"/>
      <c r="K145" s="1936"/>
      <c r="L145" s="1936"/>
      <c r="M145" s="1936"/>
      <c r="N145" s="1091"/>
      <c r="O145" s="1091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1001">
        <v>6</v>
      </c>
      <c r="E146" s="1092">
        <f>D146*30</f>
        <v>180</v>
      </c>
      <c r="F146" s="1092">
        <f>G146+H146+I146</f>
        <v>0</v>
      </c>
      <c r="G146" s="1092"/>
      <c r="H146" s="1092"/>
      <c r="I146" s="1092"/>
      <c r="J146" s="1092">
        <f>E146-F146</f>
        <v>180</v>
      </c>
      <c r="K146" s="1093">
        <f>F146/13</f>
        <v>0</v>
      </c>
      <c r="L146" s="1092" t="s">
        <v>29</v>
      </c>
      <c r="M146" s="1093">
        <f>F146/E146*100</f>
        <v>0</v>
      </c>
      <c r="N146" s="1094" t="s">
        <v>55</v>
      </c>
      <c r="O146" s="1094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433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93">
        <v>3</v>
      </c>
      <c r="E147" s="1092">
        <f t="shared" ref="E147:E153" si="42">D147*30</f>
        <v>90</v>
      </c>
      <c r="F147" s="1092">
        <f t="shared" ref="F147:F153" si="43">G147+H147+I147</f>
        <v>0</v>
      </c>
      <c r="G147" s="1092"/>
      <c r="H147" s="1092"/>
      <c r="I147" s="1092"/>
      <c r="J147" s="1092">
        <f t="shared" ref="J147:J153" si="44">E147-F147</f>
        <v>90</v>
      </c>
      <c r="K147" s="1093">
        <f t="shared" ref="K147:K153" si="45">F147/13</f>
        <v>0</v>
      </c>
      <c r="L147" s="1092"/>
      <c r="M147" s="1093">
        <f t="shared" ref="M147:M153" si="46">F147/E147*100</f>
        <v>0</v>
      </c>
      <c r="N147" s="1094" t="s">
        <v>55</v>
      </c>
      <c r="O147" s="1094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7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93">
        <v>3</v>
      </c>
      <c r="E148" s="1092">
        <f t="shared" si="42"/>
        <v>90</v>
      </c>
      <c r="F148" s="1092">
        <f t="shared" si="43"/>
        <v>0</v>
      </c>
      <c r="G148" s="1092"/>
      <c r="H148" s="1092"/>
      <c r="I148" s="1092"/>
      <c r="J148" s="1092">
        <f t="shared" si="44"/>
        <v>90</v>
      </c>
      <c r="K148" s="1093">
        <f t="shared" si="45"/>
        <v>0</v>
      </c>
      <c r="L148" s="1092"/>
      <c r="M148" s="1093">
        <f t="shared" si="46"/>
        <v>0</v>
      </c>
      <c r="N148" s="1094" t="s">
        <v>55</v>
      </c>
      <c r="O148" s="1094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7"/>
    </row>
    <row r="149" spans="1:30" ht="25.5" x14ac:dyDescent="0.2">
      <c r="A149" s="50" t="s">
        <v>16</v>
      </c>
      <c r="B149" s="50" t="s">
        <v>31</v>
      </c>
      <c r="C149" s="23" t="s">
        <v>449</v>
      </c>
      <c r="D149" s="1093">
        <v>3</v>
      </c>
      <c r="E149" s="1092">
        <f t="shared" si="42"/>
        <v>90</v>
      </c>
      <c r="F149" s="1092">
        <f t="shared" si="43"/>
        <v>39</v>
      </c>
      <c r="G149" s="1092"/>
      <c r="H149" s="1092"/>
      <c r="I149" s="1092">
        <v>39</v>
      </c>
      <c r="J149" s="1092">
        <f t="shared" si="44"/>
        <v>51</v>
      </c>
      <c r="K149" s="1093">
        <f t="shared" si="45"/>
        <v>3</v>
      </c>
      <c r="L149" s="1092" t="s">
        <v>29</v>
      </c>
      <c r="M149" s="1093">
        <f t="shared" si="46"/>
        <v>43.333333333333336</v>
      </c>
      <c r="N149" s="1094" t="s">
        <v>59</v>
      </c>
      <c r="O149" s="1094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7" t="s">
        <v>426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93">
        <v>5</v>
      </c>
      <c r="E150" s="1092">
        <f t="shared" si="42"/>
        <v>150</v>
      </c>
      <c r="F150" s="1092">
        <f t="shared" si="43"/>
        <v>52</v>
      </c>
      <c r="G150" s="1092">
        <v>26</v>
      </c>
      <c r="H150" s="1092"/>
      <c r="I150" s="1092">
        <v>26</v>
      </c>
      <c r="J150" s="1092">
        <f t="shared" si="44"/>
        <v>98</v>
      </c>
      <c r="K150" s="1093">
        <f t="shared" si="45"/>
        <v>4</v>
      </c>
      <c r="L150" s="1092" t="s">
        <v>18</v>
      </c>
      <c r="M150" s="1093">
        <f t="shared" si="46"/>
        <v>34.666666666666671</v>
      </c>
      <c r="N150" s="1094" t="s">
        <v>55</v>
      </c>
      <c r="O150" s="1094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433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93">
        <v>1</v>
      </c>
      <c r="E151" s="1092">
        <f t="shared" si="42"/>
        <v>30</v>
      </c>
      <c r="F151" s="1092"/>
      <c r="G151" s="1092"/>
      <c r="H151" s="1092"/>
      <c r="I151" s="1092"/>
      <c r="J151" s="1092">
        <f t="shared" si="44"/>
        <v>30</v>
      </c>
      <c r="K151" s="1093"/>
      <c r="L151" s="1092" t="s">
        <v>29</v>
      </c>
      <c r="M151" s="1093"/>
      <c r="N151" s="1094" t="s">
        <v>55</v>
      </c>
      <c r="O151" s="1094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433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93">
        <v>4</v>
      </c>
      <c r="E152" s="1092">
        <f t="shared" si="42"/>
        <v>120</v>
      </c>
      <c r="F152" s="1092">
        <f t="shared" si="43"/>
        <v>52</v>
      </c>
      <c r="G152" s="1092">
        <v>26</v>
      </c>
      <c r="H152" s="1092">
        <v>26</v>
      </c>
      <c r="I152" s="1092"/>
      <c r="J152" s="1092">
        <f t="shared" si="44"/>
        <v>68</v>
      </c>
      <c r="K152" s="1093">
        <f t="shared" si="45"/>
        <v>4</v>
      </c>
      <c r="L152" s="1092" t="s">
        <v>18</v>
      </c>
      <c r="M152" s="1093">
        <f t="shared" si="46"/>
        <v>43.333333333333336</v>
      </c>
      <c r="N152" s="1094" t="s">
        <v>55</v>
      </c>
      <c r="O152" s="1094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433</v>
      </c>
    </row>
    <row r="153" spans="1:30" ht="26.25" customHeight="1" x14ac:dyDescent="0.2">
      <c r="A153" s="50" t="s">
        <v>13</v>
      </c>
      <c r="B153" s="50" t="s">
        <v>31</v>
      </c>
      <c r="C153" s="1082" t="s">
        <v>102</v>
      </c>
      <c r="D153" s="1093">
        <v>5</v>
      </c>
      <c r="E153" s="1092">
        <f t="shared" si="42"/>
        <v>150</v>
      </c>
      <c r="F153" s="1092">
        <f t="shared" si="43"/>
        <v>52</v>
      </c>
      <c r="G153" s="1092">
        <v>26</v>
      </c>
      <c r="H153" s="1092"/>
      <c r="I153" s="1092">
        <v>26</v>
      </c>
      <c r="J153" s="1092">
        <f t="shared" si="44"/>
        <v>98</v>
      </c>
      <c r="K153" s="1093">
        <f t="shared" si="45"/>
        <v>4</v>
      </c>
      <c r="L153" s="1092" t="s">
        <v>18</v>
      </c>
      <c r="M153" s="1093">
        <f t="shared" si="46"/>
        <v>34.666666666666671</v>
      </c>
      <c r="N153" s="1094" t="s">
        <v>55</v>
      </c>
      <c r="O153" s="1094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433</v>
      </c>
    </row>
    <row r="154" spans="1:30" ht="12.75" x14ac:dyDescent="0.2">
      <c r="C154" s="41" t="s">
        <v>22</v>
      </c>
      <c r="D154" s="1095">
        <f t="shared" ref="D154:M154" si="47">SUM(D146:D153)</f>
        <v>30</v>
      </c>
      <c r="E154" s="1079">
        <f t="shared" si="47"/>
        <v>900</v>
      </c>
      <c r="F154" s="1079">
        <f t="shared" si="47"/>
        <v>195</v>
      </c>
      <c r="G154" s="1079">
        <f t="shared" si="47"/>
        <v>78</v>
      </c>
      <c r="H154" s="1079">
        <f t="shared" si="47"/>
        <v>26</v>
      </c>
      <c r="I154" s="1079">
        <f t="shared" si="47"/>
        <v>91</v>
      </c>
      <c r="J154" s="1079">
        <f t="shared" si="47"/>
        <v>705</v>
      </c>
      <c r="K154" s="1079">
        <f t="shared" si="47"/>
        <v>15</v>
      </c>
      <c r="L154" s="1079">
        <f t="shared" si="47"/>
        <v>0</v>
      </c>
      <c r="M154" s="1079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102">
        <f>D158+D159</f>
        <v>240</v>
      </c>
      <c r="E157" s="1102">
        <f>E158+E159</f>
        <v>7200</v>
      </c>
      <c r="F157" s="1103">
        <f>E157/$E$157*100</f>
        <v>100</v>
      </c>
      <c r="G157" s="1104"/>
      <c r="H157" s="1105"/>
      <c r="I157" s="1105"/>
      <c r="J157" s="1105"/>
      <c r="K157" s="1105"/>
      <c r="L157" s="1105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103">
        <f>SUMIF(B$11:B$153,B158,D$11:D$153)</f>
        <v>177.5</v>
      </c>
      <c r="E158" s="50">
        <f>D158*30</f>
        <v>5325</v>
      </c>
      <c r="F158" s="1103">
        <f>E158/E$157*100</f>
        <v>73.958333333333343</v>
      </c>
      <c r="G158" s="50"/>
      <c r="I158" s="1106"/>
      <c r="J158" s="1106"/>
      <c r="K158" s="1106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103">
        <f>SUMIF(B$11:B$153,B159,D$11:D$153)</f>
        <v>62.5</v>
      </c>
      <c r="E159" s="50">
        <f t="shared" ref="E159:E166" si="49">D159*30</f>
        <v>1875</v>
      </c>
      <c r="F159" s="1107">
        <f>E159/E$157*100</f>
        <v>26.041666666666668</v>
      </c>
      <c r="G159" s="50"/>
      <c r="K159" s="1106"/>
      <c r="L159" s="1106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8">
        <f>D162+D163</f>
        <v>111.5</v>
      </c>
      <c r="E161" s="1108">
        <f>E162+E163</f>
        <v>3345</v>
      </c>
      <c r="F161" s="1103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103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103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8">
        <f>D165+D166</f>
        <v>128.5</v>
      </c>
      <c r="E164" s="1108">
        <f>E165+E166</f>
        <v>3855</v>
      </c>
      <c r="F164" s="1108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9"/>
      <c r="AE167" s="100" t="s">
        <v>450</v>
      </c>
      <c r="AF167" s="100" t="s">
        <v>451</v>
      </c>
      <c r="AG167" s="100" t="s">
        <v>452</v>
      </c>
      <c r="AH167" s="100" t="s">
        <v>453</v>
      </c>
    </row>
    <row r="168" spans="1:34" ht="15.75" x14ac:dyDescent="0.25">
      <c r="AD168" s="1110" t="s">
        <v>454</v>
      </c>
      <c r="AE168" s="1111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10" t="s">
        <v>455</v>
      </c>
      <c r="AE169" s="1111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10" t="s">
        <v>456</v>
      </c>
      <c r="AE170" s="1111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10" t="s">
        <v>457</v>
      </c>
      <c r="AE171" s="1111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10" t="s">
        <v>458</v>
      </c>
      <c r="AE172" s="1111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10" t="s">
        <v>431</v>
      </c>
      <c r="AE173" s="1111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10" t="s">
        <v>459</v>
      </c>
      <c r="AE174" s="1111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10" t="s">
        <v>460</v>
      </c>
      <c r="AE175" s="1111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10" t="s">
        <v>461</v>
      </c>
      <c r="AE176" s="1111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10" t="s">
        <v>429</v>
      </c>
      <c r="AE177" s="1111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10" t="s">
        <v>462</v>
      </c>
      <c r="AE178" s="1111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10" t="s">
        <v>463</v>
      </c>
      <c r="AE179" s="1111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10" t="s">
        <v>464</v>
      </c>
      <c r="AE180" s="1111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10" t="s">
        <v>465</v>
      </c>
      <c r="AE181" s="1111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10" t="s">
        <v>466</v>
      </c>
      <c r="AE182" s="1111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10" t="s">
        <v>467</v>
      </c>
      <c r="AE183" s="1111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10" t="s">
        <v>468</v>
      </c>
      <c r="AE184" s="1111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10" t="s">
        <v>446</v>
      </c>
      <c r="AE185" s="1111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10" t="s">
        <v>433</v>
      </c>
      <c r="AE186" s="1111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10" t="s">
        <v>434</v>
      </c>
      <c r="AE187" s="1111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10" t="s">
        <v>430</v>
      </c>
      <c r="AE188" s="1111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10" t="s">
        <v>426</v>
      </c>
      <c r="AE189" s="1111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10" t="s">
        <v>428</v>
      </c>
      <c r="AE190" s="1111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10" t="s">
        <v>427</v>
      </c>
      <c r="AE191" s="1111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12" t="s">
        <v>435</v>
      </c>
      <c r="AE192" s="1111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13"/>
      <c r="AE193" s="1114">
        <f>SUM(AE168:AE192)</f>
        <v>60</v>
      </c>
      <c r="AF193" s="1114">
        <f>SUM(AF168:AF192)</f>
        <v>60</v>
      </c>
      <c r="AG193" s="1114">
        <f>SUM(AG168:AG192)</f>
        <v>60</v>
      </c>
      <c r="AH193" s="1114">
        <f>SUM(AH168:AH192)</f>
        <v>60</v>
      </c>
    </row>
  </sheetData>
  <mergeCells count="113"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  <mergeCell ref="F24:F28"/>
    <mergeCell ref="L4:L10"/>
    <mergeCell ref="M4:M10"/>
    <mergeCell ref="E5:E10"/>
    <mergeCell ref="F5:I5"/>
    <mergeCell ref="J5:J10"/>
    <mergeCell ref="M63:M69"/>
    <mergeCell ref="K44:K50"/>
    <mergeCell ref="D63:D69"/>
    <mergeCell ref="I47:I50"/>
    <mergeCell ref="G47:G50"/>
    <mergeCell ref="E45:E50"/>
    <mergeCell ref="F45:I45"/>
    <mergeCell ref="L44:L50"/>
    <mergeCell ref="M44:M50"/>
    <mergeCell ref="G46:I46"/>
    <mergeCell ref="L22:L28"/>
    <mergeCell ref="M22:M28"/>
    <mergeCell ref="E22:J22"/>
    <mergeCell ref="I25:I28"/>
    <mergeCell ref="K22:K28"/>
    <mergeCell ref="G25:G28"/>
    <mergeCell ref="H25:H28"/>
    <mergeCell ref="E23:E28"/>
    <mergeCell ref="C22:C28"/>
    <mergeCell ref="C86:C92"/>
    <mergeCell ref="C44:C50"/>
    <mergeCell ref="C63:C69"/>
    <mergeCell ref="M86:M92"/>
    <mergeCell ref="K86:K92"/>
    <mergeCell ref="L86:L92"/>
    <mergeCell ref="D44:D50"/>
    <mergeCell ref="E44:J44"/>
    <mergeCell ref="J45:J50"/>
    <mergeCell ref="D22:D28"/>
    <mergeCell ref="H47:H50"/>
    <mergeCell ref="G24:I24"/>
    <mergeCell ref="F23:I23"/>
    <mergeCell ref="J23:J28"/>
    <mergeCell ref="F46:F50"/>
    <mergeCell ref="J87:J92"/>
    <mergeCell ref="E63:J63"/>
    <mergeCell ref="I66:I69"/>
    <mergeCell ref="L63:L69"/>
    <mergeCell ref="K63:K69"/>
    <mergeCell ref="J64:J69"/>
    <mergeCell ref="F64:I64"/>
    <mergeCell ref="F65:F69"/>
    <mergeCell ref="H66:H69"/>
    <mergeCell ref="E64:E69"/>
    <mergeCell ref="D86:D92"/>
    <mergeCell ref="E86:J86"/>
    <mergeCell ref="E87:E92"/>
    <mergeCell ref="F88:F92"/>
    <mergeCell ref="F87:I87"/>
    <mergeCell ref="D105:D111"/>
    <mergeCell ref="E105:J105"/>
    <mergeCell ref="I108:I111"/>
    <mergeCell ref="E106:E111"/>
    <mergeCell ref="F106:I106"/>
    <mergeCell ref="G65:I65"/>
    <mergeCell ref="G66:G69"/>
    <mergeCell ref="C139:C145"/>
    <mergeCell ref="D139:D145"/>
    <mergeCell ref="E139:J139"/>
    <mergeCell ref="I142:I145"/>
    <mergeCell ref="C122:C128"/>
    <mergeCell ref="D122:D128"/>
    <mergeCell ref="E122:J122"/>
    <mergeCell ref="E123:E128"/>
    <mergeCell ref="G107:I107"/>
    <mergeCell ref="J106:J111"/>
    <mergeCell ref="F107:F111"/>
    <mergeCell ref="F123:I123"/>
    <mergeCell ref="J123:J128"/>
    <mergeCell ref="F124:F128"/>
    <mergeCell ref="E140:E145"/>
    <mergeCell ref="F140:I140"/>
    <mergeCell ref="J140:J145"/>
    <mergeCell ref="F141:F145"/>
    <mergeCell ref="G141:I141"/>
    <mergeCell ref="G142:G145"/>
    <mergeCell ref="H142:H145"/>
    <mergeCell ref="C105:C111"/>
    <mergeCell ref="G108:G111"/>
    <mergeCell ref="H108:H111"/>
    <mergeCell ref="M122:M128"/>
    <mergeCell ref="G124:I124"/>
    <mergeCell ref="I125:I128"/>
    <mergeCell ref="L139:L145"/>
    <mergeCell ref="K139:K145"/>
    <mergeCell ref="K122:K128"/>
    <mergeCell ref="L122:L128"/>
    <mergeCell ref="M139:M145"/>
    <mergeCell ref="G88:I88"/>
    <mergeCell ref="I89:I92"/>
    <mergeCell ref="G89:G92"/>
    <mergeCell ref="K105:K111"/>
    <mergeCell ref="L105:L111"/>
    <mergeCell ref="H89:H92"/>
    <mergeCell ref="M105:M111"/>
    <mergeCell ref="G125:G128"/>
    <mergeCell ref="H125:H12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8" customWidth="1"/>
    <col min="2" max="2" width="10.7109375" style="1038" customWidth="1"/>
    <col min="3" max="3" width="9.28515625" style="1038" bestFit="1" customWidth="1"/>
    <col min="4" max="4" width="8.28515625" style="1038" customWidth="1"/>
    <col min="5" max="5" width="8.5703125" style="1038" customWidth="1"/>
    <col min="6" max="6" width="8" style="1038" customWidth="1"/>
    <col min="7" max="7" width="2.7109375" style="1038" customWidth="1"/>
    <col min="8" max="8" width="1.85546875" style="1038" customWidth="1"/>
    <col min="9" max="9" width="13.140625" style="1038" customWidth="1"/>
    <col min="10" max="17" width="9.140625" style="1038" hidden="1" customWidth="1"/>
    <col min="18" max="18" width="11" style="1038" hidden="1" customWidth="1"/>
    <col min="19" max="23" width="9.140625" style="1038" hidden="1" customWidth="1"/>
    <col min="24" max="24" width="15.85546875" style="1038" hidden="1" customWidth="1"/>
    <col min="25" max="28" width="9.140625" style="1038" hidden="1" customWidth="1"/>
    <col min="29" max="16384" width="9.140625" style="1038"/>
  </cols>
  <sheetData>
    <row r="1" spans="1:30" ht="24" customHeight="1" x14ac:dyDescent="0.25">
      <c r="A1" s="1968"/>
      <c r="B1" s="1968"/>
      <c r="C1" s="1968"/>
      <c r="D1" s="1968"/>
      <c r="E1" s="1968"/>
      <c r="F1" s="1968"/>
      <c r="G1" s="1968"/>
      <c r="H1" s="1968"/>
      <c r="I1" s="1968"/>
    </row>
    <row r="2" spans="1:30" ht="19.5" customHeight="1" x14ac:dyDescent="0.25">
      <c r="A2" s="1970"/>
      <c r="B2" s="1970"/>
      <c r="C2" s="1039" t="s">
        <v>385</v>
      </c>
      <c r="D2" s="1040" t="s">
        <v>386</v>
      </c>
      <c r="E2" s="1040" t="s">
        <v>387</v>
      </c>
      <c r="F2" s="1040" t="s">
        <v>388</v>
      </c>
      <c r="G2" s="1971" t="s">
        <v>389</v>
      </c>
      <c r="H2" s="1971"/>
      <c r="I2" s="1971"/>
    </row>
    <row r="3" spans="1:30" x14ac:dyDescent="0.25">
      <c r="A3" s="1966" t="str">
        <f>'Семестровка уск виправлено'!C11</f>
        <v>Іноземна мова (за професійним спрямуванням) / Соціологія</v>
      </c>
      <c r="B3" s="1966"/>
      <c r="C3" s="1966"/>
      <c r="D3" s="1966"/>
      <c r="E3" s="1966"/>
      <c r="F3" s="1966"/>
      <c r="G3" s="1966"/>
      <c r="H3" s="1966"/>
      <c r="I3" s="1966"/>
      <c r="AD3" s="1136" t="s">
        <v>418</v>
      </c>
    </row>
    <row r="4" spans="1:30" x14ac:dyDescent="0.25">
      <c r="A4" s="1156" t="s">
        <v>393</v>
      </c>
      <c r="B4" s="1156"/>
      <c r="C4" s="1157">
        <f>'Семестровка уск виправлено'!L11</f>
        <v>2</v>
      </c>
      <c r="D4" s="1157">
        <f>'Семестровка уск виправлено'!H11</f>
        <v>15</v>
      </c>
      <c r="E4" s="1157">
        <f>'Семестровка уск виправлено'!I11</f>
        <v>0</v>
      </c>
      <c r="F4" s="1157">
        <f>'Семестровка уск виправлено'!J11</f>
        <v>15</v>
      </c>
      <c r="G4" s="1156"/>
      <c r="H4" s="1156"/>
      <c r="I4" s="1158" t="str">
        <f>'Семестровка уск виправлено'!M11</f>
        <v>З</v>
      </c>
      <c r="AC4" s="1038" t="str">
        <f>'Семестровка уск виправлено'!O11</f>
        <v>МП/М</v>
      </c>
    </row>
    <row r="5" spans="1:30" x14ac:dyDescent="0.25">
      <c r="A5" s="1156" t="s">
        <v>418</v>
      </c>
      <c r="B5" s="1156"/>
      <c r="C5" s="1157"/>
      <c r="D5" s="1157"/>
      <c r="E5" s="1157"/>
      <c r="F5" s="1157"/>
      <c r="G5" s="1156"/>
      <c r="H5" s="1156"/>
      <c r="I5" s="1158"/>
    </row>
    <row r="6" spans="1:30" x14ac:dyDescent="0.25">
      <c r="A6" s="1966" t="str">
        <f>'Семестровка уск виправлено'!C13</f>
        <v>Фізичне виховання</v>
      </c>
      <c r="B6" s="1966"/>
      <c r="C6" s="1966"/>
      <c r="D6" s="1966"/>
      <c r="E6" s="1966"/>
      <c r="F6" s="1966"/>
      <c r="G6" s="1966"/>
      <c r="H6" s="1966"/>
      <c r="I6" s="1966"/>
    </row>
    <row r="7" spans="1:30" x14ac:dyDescent="0.25">
      <c r="A7" s="1156" t="s">
        <v>393</v>
      </c>
      <c r="B7" s="1156"/>
      <c r="C7" s="1157" t="str">
        <f>'Семестровка уск виправлено'!L13</f>
        <v>2+с*</v>
      </c>
      <c r="D7" s="1157">
        <f>'Семестровка уск виправлено'!H13</f>
        <v>0</v>
      </c>
      <c r="E7" s="1157">
        <f>'Семестровка уск виправлено'!I13</f>
        <v>0</v>
      </c>
      <c r="F7" s="1157">
        <f>'Семестровка уск виправлено'!J13</f>
        <v>30</v>
      </c>
      <c r="G7" s="1156"/>
      <c r="H7" s="1156"/>
      <c r="I7" s="1158" t="str">
        <f>'Семестровка уск виправлено'!M13</f>
        <v>З</v>
      </c>
      <c r="AC7" s="1038" t="str">
        <f>'Семестровка уск виправлено'!O13</f>
        <v>ФВ</v>
      </c>
    </row>
    <row r="8" spans="1:30" x14ac:dyDescent="0.25">
      <c r="A8" s="1156" t="s">
        <v>418</v>
      </c>
      <c r="B8" s="1156"/>
      <c r="C8" s="1157"/>
      <c r="D8" s="1157"/>
      <c r="E8" s="1157"/>
      <c r="F8" s="1157"/>
      <c r="G8" s="1156"/>
      <c r="H8" s="1156"/>
      <c r="I8" s="1158"/>
    </row>
    <row r="9" spans="1:30" x14ac:dyDescent="0.25">
      <c r="A9" s="1966" t="str">
        <f>'Семестровка уск виправлено'!C19</f>
        <v>Історія української культури</v>
      </c>
      <c r="B9" s="1966"/>
      <c r="C9" s="1966"/>
      <c r="D9" s="1966"/>
      <c r="E9" s="1966"/>
      <c r="F9" s="1966"/>
      <c r="G9" s="1966"/>
      <c r="H9" s="1966"/>
      <c r="I9" s="1966"/>
    </row>
    <row r="10" spans="1:30" x14ac:dyDescent="0.25">
      <c r="A10" s="1156" t="s">
        <v>393</v>
      </c>
      <c r="B10" s="1156"/>
      <c r="C10" s="1157">
        <f>'Семестровка уск виправлено'!L19</f>
        <v>2</v>
      </c>
      <c r="D10" s="1157">
        <f>'Семестровка уск виправлено'!H19</f>
        <v>15</v>
      </c>
      <c r="E10" s="1157">
        <f>'Семестровка уск виправлено'!I19</f>
        <v>0</v>
      </c>
      <c r="F10" s="1157">
        <f>'Семестровка уск виправлено'!J19</f>
        <v>15</v>
      </c>
      <c r="G10" s="1156"/>
      <c r="H10" s="1156"/>
      <c r="I10" s="1158" t="str">
        <f>'Семестровка уск виправлено'!M19</f>
        <v>З</v>
      </c>
      <c r="AC10" s="1038" t="str">
        <f>'Семестровка уск виправлено'!O19</f>
        <v>Г</v>
      </c>
    </row>
    <row r="11" spans="1:30" x14ac:dyDescent="0.25">
      <c r="A11" s="1156" t="s">
        <v>418</v>
      </c>
      <c r="B11" s="1156"/>
      <c r="C11" s="1157"/>
      <c r="D11" s="1157"/>
      <c r="E11" s="1157"/>
      <c r="F11" s="1157"/>
      <c r="G11" s="1156"/>
      <c r="H11" s="1156"/>
      <c r="I11" s="1158"/>
    </row>
    <row r="12" spans="1:30" x14ac:dyDescent="0.25">
      <c r="A12" s="1966" t="str">
        <f>'Семестровка уск виправлено'!C23</f>
        <v>Вища математика</v>
      </c>
      <c r="B12" s="1966"/>
      <c r="C12" s="1966"/>
      <c r="D12" s="1966"/>
      <c r="E12" s="1966"/>
      <c r="F12" s="1966"/>
      <c r="G12" s="1966"/>
      <c r="H12" s="1966"/>
      <c r="I12" s="1966"/>
    </row>
    <row r="13" spans="1:30" x14ac:dyDescent="0.25">
      <c r="A13" s="1156" t="s">
        <v>393</v>
      </c>
      <c r="B13" s="1156"/>
      <c r="C13" s="1157">
        <f>'Семестровка уск виправлено'!L23</f>
        <v>2</v>
      </c>
      <c r="D13" s="1157">
        <f>'Семестровка уск виправлено'!H23</f>
        <v>15</v>
      </c>
      <c r="E13" s="1157">
        <f>'Семестровка уск виправлено'!I23</f>
        <v>0</v>
      </c>
      <c r="F13" s="1157">
        <f>'Семестровка уск виправлено'!J23</f>
        <v>15</v>
      </c>
      <c r="G13" s="1156"/>
      <c r="H13" s="1156"/>
      <c r="I13" s="1158" t="str">
        <f>'Семестровка уск виправлено'!M23</f>
        <v>З</v>
      </c>
      <c r="AC13" s="1038" t="str">
        <f>'Семестровка уск виправлено'!O23</f>
        <v>ВМ</v>
      </c>
    </row>
    <row r="14" spans="1:30" x14ac:dyDescent="0.25">
      <c r="A14" s="1156" t="s">
        <v>418</v>
      </c>
      <c r="B14" s="1156"/>
      <c r="C14" s="1157"/>
      <c r="D14" s="1157"/>
      <c r="E14" s="1157"/>
      <c r="F14" s="1157"/>
      <c r="G14" s="1156"/>
      <c r="H14" s="1156"/>
      <c r="I14" s="1158"/>
    </row>
    <row r="15" spans="1:30" x14ac:dyDescent="0.25">
      <c r="A15" s="1966" t="str">
        <f>'Семестровка уск виправлено'!C25</f>
        <v xml:space="preserve">Гроші та кредит </v>
      </c>
      <c r="B15" s="1966"/>
      <c r="C15" s="1966"/>
      <c r="D15" s="1966"/>
      <c r="E15" s="1966"/>
      <c r="F15" s="1966"/>
      <c r="G15" s="1966"/>
      <c r="H15" s="1966"/>
      <c r="I15" s="1966"/>
    </row>
    <row r="16" spans="1:30" x14ac:dyDescent="0.25">
      <c r="A16" s="1156" t="s">
        <v>393</v>
      </c>
      <c r="B16" s="1156"/>
      <c r="C16" s="1157">
        <f>'Семестровка уск виправлено'!L25</f>
        <v>3</v>
      </c>
      <c r="D16" s="1157">
        <f>'Семестровка уск виправлено'!H25</f>
        <v>30</v>
      </c>
      <c r="E16" s="1157">
        <f>'Семестровка уск виправлено'!I25</f>
        <v>0</v>
      </c>
      <c r="F16" s="1157">
        <f>'Семестровка уск виправлено'!J25</f>
        <v>15</v>
      </c>
      <c r="G16" s="1156"/>
      <c r="H16" s="1156"/>
      <c r="I16" s="1158" t="str">
        <f>'Семестровка уск виправлено'!M25</f>
        <v>І</v>
      </c>
      <c r="AC16" s="1038" t="str">
        <f>'Семестровка уск виправлено'!O25</f>
        <v>ФБСП</v>
      </c>
    </row>
    <row r="17" spans="1:29" x14ac:dyDescent="0.25">
      <c r="A17" s="1156" t="s">
        <v>418</v>
      </c>
      <c r="B17" s="1156"/>
      <c r="C17" s="1157"/>
      <c r="D17" s="1157"/>
      <c r="E17" s="1157"/>
      <c r="F17" s="1157"/>
      <c r="G17" s="1156"/>
      <c r="H17" s="1156"/>
      <c r="I17" s="1158"/>
    </row>
    <row r="18" spans="1:29" x14ac:dyDescent="0.25">
      <c r="A18" s="1966" t="str">
        <f>'Семестровка уск виправлено'!C27</f>
        <v>Фінанси</v>
      </c>
      <c r="B18" s="1966"/>
      <c r="C18" s="1966"/>
      <c r="D18" s="1966"/>
      <c r="E18" s="1966"/>
      <c r="F18" s="1966"/>
      <c r="G18" s="1966"/>
      <c r="H18" s="1966"/>
      <c r="I18" s="1966"/>
    </row>
    <row r="19" spans="1:29" x14ac:dyDescent="0.25">
      <c r="A19" s="1156" t="s">
        <v>393</v>
      </c>
      <c r="B19" s="1156"/>
      <c r="C19" s="1157">
        <f>'Семестровка уск виправлено'!L27</f>
        <v>3</v>
      </c>
      <c r="D19" s="1157">
        <f>'Семестровка уск виправлено'!H27</f>
        <v>15</v>
      </c>
      <c r="E19" s="1157">
        <f>'Семестровка уск виправлено'!I27</f>
        <v>0</v>
      </c>
      <c r="F19" s="1157">
        <f>'Семестровка уск виправлено'!J27</f>
        <v>15</v>
      </c>
      <c r="G19" s="1156"/>
      <c r="H19" s="1156"/>
      <c r="I19" s="1158" t="str">
        <f>'Семестровка уск виправлено'!M27</f>
        <v>І</v>
      </c>
      <c r="AC19" s="1038" t="str">
        <f>'Семестровка уск виправлено'!O27</f>
        <v>ФБСП</v>
      </c>
    </row>
    <row r="20" spans="1:29" x14ac:dyDescent="0.25">
      <c r="A20" s="1156" t="s">
        <v>418</v>
      </c>
      <c r="B20" s="1156"/>
      <c r="C20" s="1157"/>
      <c r="D20" s="1157"/>
      <c r="E20" s="1157"/>
      <c r="F20" s="1157"/>
      <c r="G20" s="1156"/>
      <c r="H20" s="1156"/>
      <c r="I20" s="1158"/>
    </row>
    <row r="21" spans="1:29" x14ac:dyDescent="0.25">
      <c r="A21" s="1966" t="str">
        <f>'Семестровка уск виправлено'!C29</f>
        <v>Інформатика</v>
      </c>
      <c r="B21" s="1966"/>
      <c r="C21" s="1966"/>
      <c r="D21" s="1966"/>
      <c r="E21" s="1966"/>
      <c r="F21" s="1966"/>
      <c r="G21" s="1966"/>
      <c r="H21" s="1966"/>
      <c r="I21" s="1966"/>
    </row>
    <row r="22" spans="1:29" x14ac:dyDescent="0.25">
      <c r="A22" s="1156" t="s">
        <v>393</v>
      </c>
      <c r="B22" s="1156"/>
      <c r="C22" s="1157">
        <f>'Семестровка уск виправлено'!L29</f>
        <v>1</v>
      </c>
      <c r="D22" s="1157">
        <f>'Семестровка уск виправлено'!H29</f>
        <v>8</v>
      </c>
      <c r="E22" s="1157">
        <f>'Семестровка уск виправлено'!I29</f>
        <v>0</v>
      </c>
      <c r="F22" s="1157">
        <f>'Семестровка уск виправлено'!J29</f>
        <v>7</v>
      </c>
      <c r="G22" s="1156"/>
      <c r="H22" s="1156"/>
      <c r="I22" s="1158" t="str">
        <f>'Семестровка уск виправлено'!M29</f>
        <v>З</v>
      </c>
      <c r="AC22" s="1038" t="str">
        <f>'Семестровка уск виправлено'!O29</f>
        <v>Г</v>
      </c>
    </row>
    <row r="23" spans="1:29" x14ac:dyDescent="0.25">
      <c r="A23" s="1156" t="s">
        <v>418</v>
      </c>
      <c r="B23" s="1156"/>
      <c r="C23" s="1157"/>
      <c r="D23" s="1157"/>
      <c r="E23" s="1157"/>
      <c r="F23" s="1157"/>
      <c r="G23" s="1156"/>
      <c r="H23" s="1156"/>
      <c r="I23" s="1158"/>
    </row>
    <row r="24" spans="1:29" x14ac:dyDescent="0.25">
      <c r="A24" s="1966" t="str">
        <f>'Семестровка уск виправлено'!C31</f>
        <v>Вступ до навчального процесу</v>
      </c>
      <c r="B24" s="1966"/>
      <c r="C24" s="1966"/>
      <c r="D24" s="1966"/>
      <c r="E24" s="1966"/>
      <c r="F24" s="1966"/>
      <c r="G24" s="1966"/>
      <c r="H24" s="1966"/>
      <c r="I24" s="1966"/>
    </row>
    <row r="25" spans="1:29" x14ac:dyDescent="0.25">
      <c r="A25" s="1156" t="s">
        <v>393</v>
      </c>
      <c r="B25" s="1156"/>
      <c r="C25" s="1157">
        <f>'Семестровка уск виправлено'!L31</f>
        <v>1</v>
      </c>
      <c r="D25" s="1157">
        <f>'Семестровка уск виправлено'!H31</f>
        <v>8</v>
      </c>
      <c r="E25" s="1157">
        <f>'Семестровка уск виправлено'!I31</f>
        <v>0</v>
      </c>
      <c r="F25" s="1157">
        <f>'Семестровка уск виправлено'!J31</f>
        <v>7</v>
      </c>
      <c r="G25" s="1156"/>
      <c r="H25" s="1156"/>
      <c r="I25" s="1158" t="str">
        <f>'Семестровка уск виправлено'!M31</f>
        <v>З</v>
      </c>
      <c r="AC25" s="1038" t="str">
        <f>'Семестровка уск виправлено'!O31</f>
        <v>М</v>
      </c>
    </row>
    <row r="26" spans="1:29" x14ac:dyDescent="0.25">
      <c r="A26" s="1156" t="s">
        <v>418</v>
      </c>
      <c r="B26" s="1156"/>
      <c r="C26" s="1157"/>
      <c r="D26" s="1157"/>
      <c r="E26" s="1157"/>
      <c r="F26" s="1157"/>
      <c r="G26" s="1156"/>
      <c r="H26" s="1156"/>
      <c r="I26" s="1158"/>
    </row>
    <row r="27" spans="1:29" x14ac:dyDescent="0.25">
      <c r="A27" s="1966" t="str">
        <f>'Семестровка уск виправлено'!C33</f>
        <v>Філософія</v>
      </c>
      <c r="B27" s="1966"/>
      <c r="C27" s="1966"/>
      <c r="D27" s="1966"/>
      <c r="E27" s="1966"/>
      <c r="F27" s="1966"/>
      <c r="G27" s="1966"/>
      <c r="H27" s="1966"/>
      <c r="I27" s="1966"/>
    </row>
    <row r="28" spans="1:29" x14ac:dyDescent="0.25">
      <c r="A28" s="1156" t="s">
        <v>393</v>
      </c>
      <c r="B28" s="1156"/>
      <c r="C28" s="1157">
        <f>'Семестровка уск виправлено'!L33</f>
        <v>1.4666666666666666</v>
      </c>
      <c r="D28" s="1157">
        <f>'Семестровка уск виправлено'!H33</f>
        <v>15</v>
      </c>
      <c r="E28" s="1157">
        <f>'Семестровка уск виправлено'!I33</f>
        <v>0</v>
      </c>
      <c r="F28" s="1157">
        <f>'Семестровка уск виправлено'!J33</f>
        <v>7</v>
      </c>
      <c r="G28" s="1156"/>
      <c r="H28" s="1156"/>
      <c r="I28" s="1158" t="str">
        <f>'Семестровка уск виправлено'!M33</f>
        <v>З</v>
      </c>
      <c r="AC28" s="1038" t="str">
        <f>'Семестровка уск виправлено'!O33</f>
        <v>Г</v>
      </c>
    </row>
    <row r="29" spans="1:29" x14ac:dyDescent="0.25">
      <c r="A29" s="1156" t="s">
        <v>418</v>
      </c>
      <c r="B29" s="1156"/>
      <c r="C29" s="1157"/>
      <c r="D29" s="1157"/>
      <c r="E29" s="1157"/>
      <c r="F29" s="1157"/>
      <c r="G29" s="1156"/>
      <c r="H29" s="1156"/>
      <c r="I29" s="1158"/>
    </row>
    <row r="30" spans="1:29" x14ac:dyDescent="0.25">
      <c r="A30" s="1966" t="str">
        <f>'Семестровка уск виправлено'!C39</f>
        <v>Основи економічної теорії</v>
      </c>
      <c r="B30" s="1966"/>
      <c r="C30" s="1966"/>
      <c r="D30" s="1966"/>
      <c r="E30" s="1966"/>
      <c r="F30" s="1966"/>
      <c r="G30" s="1966"/>
      <c r="H30" s="1966"/>
      <c r="I30" s="1966"/>
    </row>
    <row r="31" spans="1:29" x14ac:dyDescent="0.25">
      <c r="A31" s="1156" t="s">
        <v>393</v>
      </c>
      <c r="B31" s="1156"/>
      <c r="C31" s="1157">
        <f>'Семестровка уск виправлено'!L39</f>
        <v>2</v>
      </c>
      <c r="D31" s="1157">
        <f>'Семестровка уск виправлено'!H39</f>
        <v>15</v>
      </c>
      <c r="E31" s="1157">
        <f>'Семестровка уск виправлено'!I39</f>
        <v>0</v>
      </c>
      <c r="F31" s="1157">
        <f>'Семестровка уск виправлено'!J39</f>
        <v>15</v>
      </c>
      <c r="G31" s="1156"/>
      <c r="H31" s="1156"/>
      <c r="I31" s="1158" t="str">
        <f>'Семестровка уск виправлено'!M39</f>
        <v>З</v>
      </c>
      <c r="AC31" s="1038" t="str">
        <f>'Семестровка уск виправлено'!O39</f>
        <v>М</v>
      </c>
    </row>
    <row r="32" spans="1:29" x14ac:dyDescent="0.25">
      <c r="A32" s="1156" t="s">
        <v>418</v>
      </c>
      <c r="B32" s="1156"/>
      <c r="C32" s="1157"/>
      <c r="D32" s="1157"/>
      <c r="E32" s="1157"/>
      <c r="F32" s="1157"/>
      <c r="G32" s="1156"/>
      <c r="H32" s="1156"/>
      <c r="I32" s="1158"/>
    </row>
    <row r="33" spans="1:29" x14ac:dyDescent="0.25">
      <c r="A33" s="1966" t="str">
        <f>'Семестровка уск виправлено'!C41</f>
        <v>Мікро- та макроекономіка</v>
      </c>
      <c r="B33" s="1966"/>
      <c r="C33" s="1966"/>
      <c r="D33" s="1966"/>
      <c r="E33" s="1966"/>
      <c r="F33" s="1966"/>
      <c r="G33" s="1966"/>
      <c r="H33" s="1966"/>
      <c r="I33" s="1966"/>
    </row>
    <row r="34" spans="1:29" x14ac:dyDescent="0.25">
      <c r="A34" s="1156" t="s">
        <v>393</v>
      </c>
      <c r="B34" s="1156"/>
      <c r="C34" s="1157">
        <f>'Семестровка уск виправлено'!L41</f>
        <v>4</v>
      </c>
      <c r="D34" s="1157">
        <f>'Семестровка уск виправлено'!H41</f>
        <v>30</v>
      </c>
      <c r="E34" s="1157">
        <f>'Семестровка уск виправлено'!I41</f>
        <v>0</v>
      </c>
      <c r="F34" s="1157">
        <f>'Семестровка уск виправлено'!J41</f>
        <v>30</v>
      </c>
      <c r="G34" s="1156"/>
      <c r="H34" s="1156"/>
      <c r="I34" s="1158" t="str">
        <f>'Семестровка уск виправлено'!M41</f>
        <v>ДЗ</v>
      </c>
      <c r="AC34" s="1038" t="str">
        <f>'Семестровка уск виправлено'!O41</f>
        <v>М</v>
      </c>
    </row>
    <row r="35" spans="1:29" x14ac:dyDescent="0.25">
      <c r="A35" s="1156" t="s">
        <v>418</v>
      </c>
      <c r="B35" s="1156"/>
      <c r="C35" s="1157"/>
      <c r="D35" s="1157"/>
      <c r="E35" s="1157"/>
      <c r="F35" s="1157"/>
      <c r="G35" s="1156"/>
      <c r="H35" s="1156"/>
      <c r="I35" s="1158"/>
    </row>
    <row r="36" spans="1:29" x14ac:dyDescent="0.25">
      <c r="A36" s="1966" t="str">
        <f>'Семестровка уск виправлено'!C43</f>
        <v>Регіоналістика</v>
      </c>
      <c r="B36" s="1966"/>
      <c r="C36" s="1966"/>
      <c r="D36" s="1966"/>
      <c r="E36" s="1966"/>
      <c r="F36" s="1966"/>
      <c r="G36" s="1966"/>
      <c r="H36" s="1966"/>
      <c r="I36" s="1966"/>
    </row>
    <row r="37" spans="1:29" x14ac:dyDescent="0.25">
      <c r="A37" s="1156" t="s">
        <v>393</v>
      </c>
      <c r="B37" s="1156"/>
      <c r="C37" s="1157">
        <f>'Семестровка уск виправлено'!L43</f>
        <v>4</v>
      </c>
      <c r="D37" s="1157">
        <f>'Семестровка уск виправлено'!H43</f>
        <v>30</v>
      </c>
      <c r="E37" s="1157">
        <f>'Семестровка уск виправлено'!I43</f>
        <v>0</v>
      </c>
      <c r="F37" s="1157">
        <f>'Семестровка уск виправлено'!J43</f>
        <v>30</v>
      </c>
      <c r="G37" s="1156"/>
      <c r="H37" s="1156"/>
      <c r="I37" s="1158" t="str">
        <f>'Семестровка уск виправлено'!M43</f>
        <v>ДЗ</v>
      </c>
      <c r="AC37" s="1038" t="str">
        <f>'Семестровка уск виправлено'!O43</f>
        <v>ФБСП</v>
      </c>
    </row>
    <row r="38" spans="1:29" x14ac:dyDescent="0.25">
      <c r="A38" s="1156" t="s">
        <v>418</v>
      </c>
      <c r="B38" s="1156"/>
      <c r="C38" s="1157"/>
      <c r="D38" s="1157"/>
      <c r="E38" s="1157"/>
      <c r="F38" s="1157"/>
      <c r="G38" s="1156"/>
      <c r="H38" s="1156"/>
      <c r="I38" s="1158"/>
    </row>
    <row r="39" spans="1:29" x14ac:dyDescent="0.25">
      <c r="A39" s="1966" t="str">
        <f>'Семестровка уск виправлено'!C45</f>
        <v>Економіка підприємства</v>
      </c>
      <c r="B39" s="1966"/>
      <c r="C39" s="1966"/>
      <c r="D39" s="1966"/>
      <c r="E39" s="1966"/>
      <c r="F39" s="1966"/>
      <c r="G39" s="1966"/>
      <c r="H39" s="1966"/>
      <c r="I39" s="1966"/>
    </row>
    <row r="40" spans="1:29" x14ac:dyDescent="0.25">
      <c r="A40" s="1156" t="s">
        <v>393</v>
      </c>
      <c r="B40" s="1156"/>
      <c r="C40" s="1157">
        <f>'Семестровка уск виправлено'!L45</f>
        <v>3</v>
      </c>
      <c r="D40" s="1157">
        <f>'Семестровка уск виправлено'!H45</f>
        <v>30</v>
      </c>
      <c r="E40" s="1157">
        <f>'Семестровка уск виправлено'!I45</f>
        <v>0</v>
      </c>
      <c r="F40" s="1157">
        <f>'Семестровка уск виправлено'!J45</f>
        <v>15</v>
      </c>
      <c r="G40" s="1156"/>
      <c r="H40" s="1156"/>
      <c r="I40" s="1158" t="str">
        <f>'Семестровка уск виправлено'!M45</f>
        <v>З</v>
      </c>
      <c r="AC40" s="1038" t="str">
        <f>'Семестровка уск виправлено'!O45</f>
        <v>ЕП</v>
      </c>
    </row>
    <row r="41" spans="1:29" x14ac:dyDescent="0.25">
      <c r="A41" s="1156" t="s">
        <v>418</v>
      </c>
      <c r="B41" s="1159"/>
      <c r="C41" s="1160"/>
      <c r="D41" s="1160"/>
      <c r="E41" s="1160"/>
      <c r="F41" s="1160"/>
      <c r="G41" s="1159"/>
      <c r="H41" s="1161"/>
      <c r="I41" s="1162"/>
    </row>
    <row r="42" spans="1:29" x14ac:dyDescent="0.25">
      <c r="A42" s="1136"/>
      <c r="B42" s="1047"/>
      <c r="C42" s="1048"/>
      <c r="D42" s="1048"/>
      <c r="E42" s="1048"/>
      <c r="F42" s="1048"/>
      <c r="G42" s="1047"/>
      <c r="H42" s="1046"/>
      <c r="I42" s="1049"/>
    </row>
    <row r="43" spans="1:29" x14ac:dyDescent="0.25">
      <c r="A43" s="1136"/>
      <c r="B43" s="1047"/>
      <c r="C43" s="1048"/>
      <c r="D43" s="1048"/>
      <c r="E43" s="1048"/>
      <c r="F43" s="1048"/>
      <c r="G43" s="1047"/>
      <c r="H43" s="1046"/>
      <c r="I43" s="1049"/>
    </row>
    <row r="44" spans="1:29" x14ac:dyDescent="0.25">
      <c r="A44" s="1136"/>
      <c r="B44" s="1047"/>
      <c r="C44" s="1048"/>
      <c r="D44" s="1048"/>
      <c r="E44" s="1048"/>
      <c r="F44" s="1048"/>
      <c r="G44" s="1047"/>
      <c r="H44" s="1046"/>
      <c r="I44" s="1049"/>
    </row>
    <row r="45" spans="1:29" x14ac:dyDescent="0.25">
      <c r="A45" s="1136"/>
      <c r="B45" s="1047"/>
      <c r="C45" s="1048"/>
      <c r="D45" s="1048"/>
      <c r="E45" s="1048"/>
      <c r="F45" s="1048"/>
      <c r="G45" s="1047"/>
      <c r="H45" s="1046"/>
      <c r="I45" s="1049"/>
    </row>
    <row r="46" spans="1:29" x14ac:dyDescent="0.25">
      <c r="A46" s="1045"/>
      <c r="B46" s="1050"/>
      <c r="C46" s="1050"/>
      <c r="D46" s="1050"/>
      <c r="E46" s="1050"/>
      <c r="F46" s="1050"/>
      <c r="G46" s="1050"/>
      <c r="H46" s="1050"/>
      <c r="I46" s="1050"/>
    </row>
    <row r="47" spans="1:29" x14ac:dyDescent="0.25">
      <c r="A47" s="1969"/>
      <c r="B47" s="1969"/>
      <c r="C47" s="1969"/>
      <c r="D47" s="1969"/>
      <c r="E47" s="1969"/>
      <c r="F47" s="1969"/>
      <c r="G47" s="1969"/>
      <c r="H47" s="1969"/>
      <c r="I47" s="1969"/>
    </row>
    <row r="48" spans="1:29" x14ac:dyDescent="0.25">
      <c r="A48" s="1043"/>
      <c r="B48" s="1041"/>
      <c r="C48" s="1042"/>
      <c r="D48" s="1042"/>
      <c r="E48" s="1042"/>
      <c r="F48" s="1042"/>
      <c r="G48" s="1041"/>
      <c r="H48" s="1043"/>
      <c r="I48" s="1044"/>
    </row>
    <row r="49" spans="1:30" x14ac:dyDescent="0.25">
      <c r="A49" s="1043"/>
      <c r="B49" s="1041"/>
      <c r="C49" s="1042"/>
      <c r="D49" s="1042"/>
      <c r="E49" s="1042"/>
      <c r="F49" s="1042"/>
      <c r="G49" s="1041"/>
      <c r="H49" s="1043"/>
      <c r="I49" s="1044"/>
    </row>
    <row r="50" spans="1:30" x14ac:dyDescent="0.25">
      <c r="A50" s="1966" t="str">
        <f>'Семестровка уск виправлено'!C57</f>
        <v>Іноземна мова (за професійним спрямуванням) / Психологія управління</v>
      </c>
      <c r="B50" s="1966"/>
      <c r="C50" s="1966"/>
      <c r="D50" s="1966"/>
      <c r="E50" s="1966"/>
      <c r="F50" s="1966"/>
      <c r="G50" s="1966"/>
      <c r="H50" s="1966"/>
      <c r="I50" s="1966"/>
    </row>
    <row r="51" spans="1:30" ht="30.75" customHeight="1" x14ac:dyDescent="0.25">
      <c r="A51" s="1163" t="s">
        <v>498</v>
      </c>
      <c r="B51" s="1164"/>
      <c r="C51" s="1165">
        <f>'Семестровка уск виправлено'!L57</f>
        <v>2</v>
      </c>
      <c r="D51" s="1165">
        <f>'Семестровка уск виправлено'!H57</f>
        <v>0</v>
      </c>
      <c r="E51" s="1165">
        <f>'Семестровка уск виправлено'!I57</f>
        <v>0</v>
      </c>
      <c r="F51" s="1165">
        <f>'Семестровка уск виправлено'!J57</f>
        <v>18</v>
      </c>
      <c r="G51" s="1164"/>
      <c r="H51" s="1163"/>
      <c r="I51" s="1158" t="str">
        <f>'Семестровка уск виправлено'!M57</f>
        <v>З</v>
      </c>
      <c r="J51" s="1135"/>
      <c r="K51" s="1135"/>
      <c r="L51" s="1135"/>
      <c r="M51" s="1135"/>
      <c r="N51" s="1135"/>
      <c r="O51" s="1135"/>
      <c r="P51" s="1135"/>
      <c r="Q51" s="1135"/>
      <c r="R51" s="1135"/>
      <c r="S51" s="1135"/>
      <c r="T51" s="1135"/>
      <c r="U51" s="1135"/>
      <c r="V51" s="1135"/>
      <c r="W51" s="1135"/>
      <c r="X51" s="1135"/>
      <c r="Y51" s="1135"/>
      <c r="Z51" s="1135"/>
      <c r="AA51" s="1135"/>
      <c r="AB51" s="1135"/>
      <c r="AC51" s="1135" t="str">
        <f>'Семестровка уск виправлено'!O57</f>
        <v>МП/М</v>
      </c>
      <c r="AD51" s="1135" t="str">
        <f>'Семестровка уск виправлено'!P57</f>
        <v>2а</v>
      </c>
    </row>
    <row r="52" spans="1:30" ht="30.75" customHeight="1" x14ac:dyDescent="0.25">
      <c r="A52" s="1156" t="s">
        <v>418</v>
      </c>
      <c r="B52" s="1164"/>
      <c r="C52" s="1165"/>
      <c r="D52" s="1165"/>
      <c r="E52" s="1165"/>
      <c r="F52" s="1165"/>
      <c r="G52" s="1164"/>
      <c r="H52" s="1163"/>
      <c r="I52" s="1158"/>
      <c r="J52" s="1135"/>
      <c r="K52" s="1135"/>
      <c r="L52" s="1135"/>
      <c r="M52" s="1135"/>
      <c r="N52" s="1135"/>
      <c r="O52" s="1135"/>
      <c r="P52" s="1135"/>
      <c r="Q52" s="1135"/>
      <c r="R52" s="1135"/>
      <c r="S52" s="1135"/>
      <c r="T52" s="1135"/>
      <c r="U52" s="1135"/>
      <c r="V52" s="1135"/>
      <c r="W52" s="1135"/>
      <c r="X52" s="1135"/>
      <c r="Y52" s="1135"/>
      <c r="Z52" s="1135"/>
      <c r="AA52" s="1135"/>
      <c r="AB52" s="1135"/>
      <c r="AC52" s="1135"/>
      <c r="AD52" s="1135"/>
    </row>
    <row r="53" spans="1:30" x14ac:dyDescent="0.25">
      <c r="A53" s="1966" t="str">
        <f>'Семестровка уск виправлено'!C59</f>
        <v>Економіко-математичні методи та моделі</v>
      </c>
      <c r="B53" s="1966"/>
      <c r="C53" s="1966"/>
      <c r="D53" s="1966"/>
      <c r="E53" s="1966"/>
      <c r="F53" s="1966"/>
      <c r="G53" s="1966"/>
      <c r="H53" s="1966"/>
      <c r="I53" s="1966"/>
    </row>
    <row r="54" spans="1:30" x14ac:dyDescent="0.25">
      <c r="A54" s="1163" t="s">
        <v>498</v>
      </c>
      <c r="B54" s="1164"/>
      <c r="C54" s="1165">
        <f>'Семестровка уск виправлено'!L59</f>
        <v>4</v>
      </c>
      <c r="D54" s="1165">
        <f>'Семестровка уск виправлено'!H59</f>
        <v>18</v>
      </c>
      <c r="E54" s="1165">
        <f>'Семестровка уск виправлено'!I59</f>
        <v>0</v>
      </c>
      <c r="F54" s="1165">
        <f>'Семестровка уск виправлено'!J59</f>
        <v>18</v>
      </c>
      <c r="G54" s="1164"/>
      <c r="H54" s="1163"/>
      <c r="I54" s="1158" t="str">
        <f>'Семестровка уск виправлено'!M59</f>
        <v>З</v>
      </c>
      <c r="J54" s="1135"/>
      <c r="K54" s="1135"/>
      <c r="L54" s="1135"/>
      <c r="M54" s="1135"/>
      <c r="N54" s="1135"/>
      <c r="O54" s="1135"/>
      <c r="P54" s="1135"/>
      <c r="Q54" s="1135"/>
      <c r="R54" s="1135"/>
      <c r="S54" s="1135"/>
      <c r="T54" s="1135"/>
      <c r="U54" s="1135"/>
      <c r="V54" s="1135"/>
      <c r="W54" s="1135"/>
      <c r="X54" s="1135"/>
      <c r="Y54" s="1135"/>
      <c r="Z54" s="1135"/>
      <c r="AA54" s="1135"/>
      <c r="AB54" s="1135"/>
      <c r="AC54" s="1135" t="str">
        <f>'Семестровка уск виправлено'!O59</f>
        <v>ВМ</v>
      </c>
      <c r="AD54" s="1038" t="str">
        <f>'Семестровка уск виправлено'!P59</f>
        <v>2а</v>
      </c>
    </row>
    <row r="55" spans="1:30" x14ac:dyDescent="0.25">
      <c r="A55" s="1156" t="s">
        <v>418</v>
      </c>
      <c r="B55" s="1164"/>
      <c r="C55" s="1165"/>
      <c r="D55" s="1165"/>
      <c r="E55" s="1165"/>
      <c r="F55" s="1165"/>
      <c r="G55" s="1164"/>
      <c r="H55" s="1163"/>
      <c r="I55" s="1158"/>
      <c r="J55" s="1135"/>
      <c r="K55" s="1135"/>
      <c r="L55" s="1135"/>
      <c r="M55" s="1135"/>
      <c r="N55" s="1135"/>
      <c r="O55" s="1135"/>
      <c r="P55" s="1135"/>
      <c r="Q55" s="1135"/>
      <c r="R55" s="1135"/>
      <c r="S55" s="1135"/>
      <c r="T55" s="1135"/>
      <c r="U55" s="1135"/>
      <c r="V55" s="1135"/>
      <c r="W55" s="1135"/>
      <c r="X55" s="1135"/>
      <c r="Y55" s="1135"/>
      <c r="Z55" s="1135"/>
      <c r="AA55" s="1135"/>
      <c r="AB55" s="1135"/>
      <c r="AC55" s="1135"/>
    </row>
    <row r="56" spans="1:30" x14ac:dyDescent="0.25">
      <c r="A56" s="1966" t="str">
        <f>'Семестровка уск виправлено'!C61</f>
        <v>Фізичне виховання</v>
      </c>
      <c r="B56" s="1966"/>
      <c r="C56" s="1966"/>
      <c r="D56" s="1966"/>
      <c r="E56" s="1966"/>
      <c r="F56" s="1966"/>
      <c r="G56" s="1966"/>
      <c r="H56" s="1966"/>
      <c r="I56" s="1966"/>
    </row>
    <row r="57" spans="1:30" x14ac:dyDescent="0.25">
      <c r="A57" s="1163" t="s">
        <v>498</v>
      </c>
      <c r="B57" s="1164"/>
      <c r="C57" s="1165" t="str">
        <f>'Семестровка уск виправлено'!L61</f>
        <v>2+с*</v>
      </c>
      <c r="D57" s="1165">
        <f>'Семестровка уск виправлено'!H61</f>
        <v>0</v>
      </c>
      <c r="E57" s="1165">
        <f>'Семестровка уск виправлено'!I61</f>
        <v>0</v>
      </c>
      <c r="F57" s="1165">
        <f>'Семестровка уск виправлено'!J61</f>
        <v>36</v>
      </c>
      <c r="G57" s="1164"/>
      <c r="H57" s="1163"/>
      <c r="I57" s="1158" t="str">
        <f>'Семестровка уск виправлено'!M61</f>
        <v>З</v>
      </c>
      <c r="J57" s="1135"/>
      <c r="K57" s="1135"/>
      <c r="L57" s="1135"/>
      <c r="M57" s="1135"/>
      <c r="N57" s="1135"/>
      <c r="O57" s="1135"/>
      <c r="P57" s="1135"/>
      <c r="Q57" s="1135"/>
      <c r="R57" s="1135"/>
      <c r="S57" s="1135"/>
      <c r="T57" s="1135"/>
      <c r="U57" s="1135"/>
      <c r="V57" s="1135"/>
      <c r="W57" s="1135"/>
      <c r="X57" s="1135"/>
      <c r="Y57" s="1135"/>
      <c r="Z57" s="1135"/>
      <c r="AA57" s="1135"/>
      <c r="AB57" s="1135"/>
      <c r="AC57" s="1135" t="str">
        <f>'Семестровка уск виправлено'!O61</f>
        <v>ФВ</v>
      </c>
      <c r="AD57" s="1038" t="str">
        <f>'Семестровка уск виправлено'!P61</f>
        <v>2а,2б</v>
      </c>
    </row>
    <row r="58" spans="1:30" x14ac:dyDescent="0.25">
      <c r="A58" s="1156" t="s">
        <v>418</v>
      </c>
      <c r="B58" s="1164"/>
      <c r="C58" s="1165"/>
      <c r="D58" s="1165"/>
      <c r="E58" s="1165"/>
      <c r="F58" s="1165"/>
      <c r="G58" s="1164"/>
      <c r="H58" s="1163"/>
      <c r="I58" s="1158"/>
      <c r="J58" s="1135"/>
      <c r="K58" s="1135"/>
      <c r="L58" s="1135"/>
      <c r="M58" s="1135"/>
      <c r="N58" s="1135"/>
      <c r="O58" s="1135"/>
      <c r="P58" s="1135"/>
      <c r="Q58" s="1135"/>
      <c r="R58" s="1135"/>
      <c r="S58" s="1135"/>
      <c r="T58" s="1135"/>
      <c r="U58" s="1135"/>
      <c r="V58" s="1135"/>
      <c r="W58" s="1135"/>
      <c r="X58" s="1135"/>
      <c r="Y58" s="1135"/>
      <c r="Z58" s="1135"/>
      <c r="AA58" s="1135"/>
      <c r="AB58" s="1135"/>
      <c r="AC58" s="1135"/>
    </row>
    <row r="59" spans="1:30" x14ac:dyDescent="0.25">
      <c r="A59" s="1966" t="str">
        <f>'Семестровка уск виправлено'!C69</f>
        <v>Податкова система та оподаткування</v>
      </c>
      <c r="B59" s="1966"/>
      <c r="C59" s="1966"/>
      <c r="D59" s="1966"/>
      <c r="E59" s="1966"/>
      <c r="F59" s="1966"/>
      <c r="G59" s="1966"/>
      <c r="H59" s="1966"/>
      <c r="I59" s="1966"/>
    </row>
    <row r="60" spans="1:30" x14ac:dyDescent="0.25">
      <c r="A60" s="1163" t="s">
        <v>498</v>
      </c>
      <c r="B60" s="1164"/>
      <c r="C60" s="1165">
        <f>'Семестровка уск виправлено'!L69</f>
        <v>5</v>
      </c>
      <c r="D60" s="1165">
        <f>'Семестровка уск виправлено'!H69</f>
        <v>27</v>
      </c>
      <c r="E60" s="1165">
        <f>'Семестровка уск виправлено'!I69</f>
        <v>0</v>
      </c>
      <c r="F60" s="1165">
        <f>'Семестровка уск виправлено'!J69</f>
        <v>18</v>
      </c>
      <c r="G60" s="1164"/>
      <c r="H60" s="1163"/>
      <c r="I60" s="1158" t="str">
        <f>'Семестровка уск виправлено'!M69</f>
        <v>І</v>
      </c>
      <c r="J60" s="1135"/>
      <c r="K60" s="1135"/>
      <c r="L60" s="1135"/>
      <c r="M60" s="1135"/>
      <c r="N60" s="1135"/>
      <c r="O60" s="1135"/>
      <c r="P60" s="1135"/>
      <c r="Q60" s="1135"/>
      <c r="R60" s="1135"/>
      <c r="S60" s="1135"/>
      <c r="T60" s="1135"/>
      <c r="U60" s="1135"/>
      <c r="V60" s="1135"/>
      <c r="W60" s="1135"/>
      <c r="X60" s="1135"/>
      <c r="Y60" s="1135"/>
      <c r="Z60" s="1135"/>
      <c r="AA60" s="1135"/>
      <c r="AB60" s="1135"/>
      <c r="AC60" s="1135" t="str">
        <f>'Семестровка уск виправлено'!O69</f>
        <v>ФБСП</v>
      </c>
      <c r="AD60" s="1038" t="str">
        <f>'Семестровка уск виправлено'!P69</f>
        <v>2б</v>
      </c>
    </row>
    <row r="61" spans="1:30" x14ac:dyDescent="0.25">
      <c r="A61" s="1156" t="s">
        <v>418</v>
      </c>
      <c r="B61" s="1164"/>
      <c r="C61" s="1165"/>
      <c r="D61" s="1165"/>
      <c r="E61" s="1165"/>
      <c r="F61" s="1165"/>
      <c r="G61" s="1164"/>
      <c r="H61" s="1163"/>
      <c r="I61" s="1158"/>
      <c r="J61" s="1135"/>
      <c r="K61" s="1135"/>
      <c r="L61" s="1135"/>
      <c r="M61" s="1135"/>
      <c r="N61" s="1135"/>
      <c r="O61" s="1135"/>
      <c r="P61" s="1135"/>
      <c r="Q61" s="1135"/>
      <c r="R61" s="1135"/>
      <c r="S61" s="1135"/>
      <c r="T61" s="1135"/>
      <c r="U61" s="1135"/>
      <c r="V61" s="1135"/>
      <c r="W61" s="1135"/>
      <c r="X61" s="1135"/>
      <c r="Y61" s="1135"/>
      <c r="Z61" s="1135"/>
      <c r="AA61" s="1135"/>
      <c r="AB61" s="1135"/>
      <c r="AC61" s="1135"/>
    </row>
    <row r="62" spans="1:30" x14ac:dyDescent="0.25">
      <c r="A62" s="1966" t="str">
        <f>'Семестровка уск виправлено'!C71</f>
        <v>Тренінг "Ділова кар'єра та технологія працевлаштування"</v>
      </c>
      <c r="B62" s="1966"/>
      <c r="C62" s="1966"/>
      <c r="D62" s="1966"/>
      <c r="E62" s="1966"/>
      <c r="F62" s="1966"/>
      <c r="G62" s="1966"/>
      <c r="H62" s="1966"/>
      <c r="I62" s="1966"/>
    </row>
    <row r="63" spans="1:30" x14ac:dyDescent="0.25">
      <c r="A63" s="1163" t="s">
        <v>498</v>
      </c>
      <c r="B63" s="1164"/>
      <c r="C63" s="1165">
        <f>'Семестровка уск виправлено'!L71</f>
        <v>1</v>
      </c>
      <c r="D63" s="1165">
        <f>'Семестровка уск виправлено'!H71</f>
        <v>0</v>
      </c>
      <c r="E63" s="1165">
        <f>'Семестровка уск виправлено'!I71</f>
        <v>0</v>
      </c>
      <c r="F63" s="1165">
        <v>9</v>
      </c>
      <c r="G63" s="1164"/>
      <c r="H63" s="1163"/>
      <c r="I63" s="1158" t="str">
        <f>'Семестровка уск виправлено'!M71</f>
        <v>З</v>
      </c>
      <c r="J63" s="1135"/>
      <c r="K63" s="1135"/>
      <c r="L63" s="1135"/>
      <c r="M63" s="1135"/>
      <c r="N63" s="1135"/>
      <c r="O63" s="1135"/>
      <c r="P63" s="1135"/>
      <c r="Q63" s="1135"/>
      <c r="R63" s="1135"/>
      <c r="S63" s="1135"/>
      <c r="T63" s="1135"/>
      <c r="U63" s="1135"/>
      <c r="V63" s="1135"/>
      <c r="W63" s="1135"/>
      <c r="X63" s="1135"/>
      <c r="Y63" s="1135"/>
      <c r="Z63" s="1135"/>
      <c r="AA63" s="1135"/>
      <c r="AB63" s="1135"/>
      <c r="AC63" s="1135" t="str">
        <f>'Семестровка уск виправлено'!O71</f>
        <v>ФБСП</v>
      </c>
      <c r="AD63" s="1038" t="str">
        <f>'Семестровка уск виправлено'!P71</f>
        <v>2б</v>
      </c>
    </row>
    <row r="64" spans="1:30" x14ac:dyDescent="0.25">
      <c r="A64" s="1156" t="s">
        <v>418</v>
      </c>
      <c r="B64" s="1164"/>
      <c r="C64" s="1165"/>
      <c r="D64" s="1165"/>
      <c r="E64" s="1165"/>
      <c r="F64" s="1165"/>
      <c r="G64" s="1164"/>
      <c r="H64" s="1163"/>
      <c r="I64" s="1158"/>
      <c r="J64" s="1135"/>
      <c r="K64" s="1135"/>
      <c r="L64" s="1135"/>
      <c r="M64" s="1135"/>
      <c r="N64" s="1135"/>
      <c r="O64" s="1135"/>
      <c r="P64" s="1135"/>
      <c r="Q64" s="1135"/>
      <c r="R64" s="1135"/>
      <c r="S64" s="1135"/>
      <c r="T64" s="1135"/>
      <c r="U64" s="1135"/>
      <c r="V64" s="1135"/>
      <c r="W64" s="1135"/>
      <c r="X64" s="1135"/>
      <c r="Y64" s="1135"/>
      <c r="Z64" s="1135"/>
      <c r="AA64" s="1135"/>
      <c r="AB64" s="1135"/>
      <c r="AC64" s="1135"/>
    </row>
    <row r="65" spans="1:30" x14ac:dyDescent="0.25">
      <c r="A65" s="1972" t="str">
        <f>'Семестровка уск виправлено'!C73</f>
        <v>Бюджетна система</v>
      </c>
      <c r="B65" s="1972"/>
      <c r="C65" s="1972"/>
      <c r="D65" s="1972"/>
      <c r="E65" s="1972"/>
      <c r="F65" s="1972"/>
      <c r="G65" s="1972"/>
      <c r="H65" s="1972"/>
      <c r="I65" s="1972"/>
    </row>
    <row r="66" spans="1:30" x14ac:dyDescent="0.25">
      <c r="A66" s="1166" t="s">
        <v>498</v>
      </c>
      <c r="B66" s="1167"/>
      <c r="C66" s="1168">
        <f>'Семестровка уск виправлено'!L73</f>
        <v>7</v>
      </c>
      <c r="D66" s="1168">
        <f>'Семестровка уск виправлено'!H73</f>
        <v>36</v>
      </c>
      <c r="E66" s="1168">
        <f>'Семестровка уск виправлено'!I73</f>
        <v>0</v>
      </c>
      <c r="F66" s="1168">
        <f>'Семестровка уск виправлено'!J73</f>
        <v>27</v>
      </c>
      <c r="G66" s="1167"/>
      <c r="H66" s="1166"/>
      <c r="I66" s="1169" t="str">
        <f>'Семестровка уск виправлено'!M73</f>
        <v>І</v>
      </c>
      <c r="J66" s="1135"/>
      <c r="K66" s="1135"/>
      <c r="L66" s="1135"/>
      <c r="M66" s="1135"/>
      <c r="N66" s="1135"/>
      <c r="O66" s="1135"/>
      <c r="P66" s="1135"/>
      <c r="Q66" s="1135"/>
      <c r="R66" s="1135"/>
      <c r="S66" s="1135"/>
      <c r="T66" s="1135"/>
      <c r="U66" s="1135"/>
      <c r="V66" s="1135"/>
      <c r="W66" s="1135"/>
      <c r="X66" s="1135"/>
      <c r="Y66" s="1135"/>
      <c r="Z66" s="1135"/>
      <c r="AA66" s="1135"/>
      <c r="AB66" s="1135"/>
      <c r="AC66" s="1135" t="str">
        <f>'Семестровка уск виправлено'!O73</f>
        <v>ФБСП</v>
      </c>
      <c r="AD66" s="1038" t="str">
        <f>'Семестровка уск виправлено'!P73</f>
        <v>2б</v>
      </c>
    </row>
    <row r="67" spans="1:30" x14ac:dyDescent="0.25">
      <c r="A67" s="1170" t="s">
        <v>418</v>
      </c>
      <c r="B67" s="1167"/>
      <c r="C67" s="1168"/>
      <c r="D67" s="1168"/>
      <c r="E67" s="1168"/>
      <c r="F67" s="1168"/>
      <c r="G67" s="1167"/>
      <c r="H67" s="1166"/>
      <c r="I67" s="1169"/>
      <c r="J67" s="1135"/>
      <c r="K67" s="1135"/>
      <c r="L67" s="1135"/>
      <c r="M67" s="1135"/>
      <c r="N67" s="1135"/>
      <c r="O67" s="1135"/>
      <c r="P67" s="1135"/>
      <c r="Q67" s="1135"/>
      <c r="R67" s="1135"/>
      <c r="S67" s="1135"/>
      <c r="T67" s="1135"/>
      <c r="U67" s="1135"/>
      <c r="V67" s="1135"/>
      <c r="W67" s="1135"/>
      <c r="X67" s="1135"/>
      <c r="Y67" s="1135"/>
      <c r="Z67" s="1135"/>
      <c r="AA67" s="1135"/>
      <c r="AB67" s="1135"/>
      <c r="AC67" s="1135"/>
    </row>
    <row r="68" spans="1:30" x14ac:dyDescent="0.25">
      <c r="A68" s="1966" t="str">
        <f>'Семестровка уск виправлено'!C77</f>
        <v>Бухгалтерський облік</v>
      </c>
      <c r="B68" s="1966"/>
      <c r="C68" s="1966"/>
      <c r="D68" s="1966"/>
      <c r="E68" s="1966"/>
      <c r="F68" s="1966"/>
      <c r="G68" s="1966"/>
      <c r="H68" s="1966"/>
      <c r="I68" s="1966"/>
    </row>
    <row r="69" spans="1:30" x14ac:dyDescent="0.25">
      <c r="A69" s="1163" t="s">
        <v>498</v>
      </c>
      <c r="B69" s="1164"/>
      <c r="C69" s="1165">
        <f>'Семестровка уск виправлено'!L77</f>
        <v>5</v>
      </c>
      <c r="D69" s="1165">
        <f>'Семестровка уск виправлено'!H77</f>
        <v>27</v>
      </c>
      <c r="E69" s="1165">
        <f>'Семестровка уск виправлено'!I77</f>
        <v>0</v>
      </c>
      <c r="F69" s="1165">
        <f>'Семестровка уск виправлено'!J77</f>
        <v>18</v>
      </c>
      <c r="G69" s="1164"/>
      <c r="H69" s="1163"/>
      <c r="I69" s="1158" t="str">
        <f>'Семестровка уск виправлено'!M77</f>
        <v>ДЗ</v>
      </c>
      <c r="J69" s="1135"/>
      <c r="K69" s="1135"/>
      <c r="L69" s="1135"/>
      <c r="M69" s="1135"/>
      <c r="N69" s="1135"/>
      <c r="O69" s="1135"/>
      <c r="P69" s="1135"/>
      <c r="Q69" s="1135"/>
      <c r="R69" s="1135"/>
      <c r="S69" s="1135"/>
      <c r="T69" s="1135"/>
      <c r="U69" s="1135"/>
      <c r="V69" s="1135"/>
      <c r="W69" s="1135"/>
      <c r="X69" s="1135"/>
      <c r="Y69" s="1135"/>
      <c r="Z69" s="1135"/>
      <c r="AA69" s="1135"/>
      <c r="AB69" s="1135"/>
      <c r="AC69" s="1135" t="str">
        <f>'Семестровка уск виправлено'!O77</f>
        <v>ОА</v>
      </c>
      <c r="AD69" s="1038" t="str">
        <f>'Семестровка уск виправлено'!P77</f>
        <v>2б</v>
      </c>
    </row>
    <row r="70" spans="1:30" x14ac:dyDescent="0.25">
      <c r="A70" s="1156" t="s">
        <v>418</v>
      </c>
      <c r="B70" s="1164"/>
      <c r="C70" s="1165"/>
      <c r="D70" s="1165"/>
      <c r="E70" s="1165"/>
      <c r="F70" s="1165"/>
      <c r="G70" s="1164"/>
      <c r="H70" s="1163"/>
      <c r="I70" s="1158"/>
      <c r="J70" s="1135"/>
      <c r="K70" s="1135"/>
      <c r="L70" s="1135"/>
      <c r="M70" s="1135"/>
      <c r="N70" s="1135"/>
      <c r="O70" s="1135"/>
      <c r="P70" s="1135"/>
      <c r="Q70" s="1135"/>
      <c r="R70" s="1135"/>
      <c r="S70" s="1135"/>
      <c r="T70" s="1135"/>
      <c r="U70" s="1135"/>
      <c r="V70" s="1135"/>
      <c r="W70" s="1135"/>
      <c r="X70" s="1135"/>
      <c r="Y70" s="1135"/>
      <c r="Z70" s="1135"/>
      <c r="AA70" s="1135"/>
      <c r="AB70" s="1135"/>
      <c r="AC70" s="1135"/>
    </row>
    <row r="71" spans="1:30" x14ac:dyDescent="0.25">
      <c r="A71" s="1966" t="str">
        <f>'Семестровка уск виправлено'!C79</f>
        <v>Менеджмент</v>
      </c>
      <c r="B71" s="1966"/>
      <c r="C71" s="1966"/>
      <c r="D71" s="1966"/>
      <c r="E71" s="1966"/>
      <c r="F71" s="1966"/>
      <c r="G71" s="1966"/>
      <c r="H71" s="1966"/>
      <c r="I71" s="1966"/>
    </row>
    <row r="72" spans="1:30" x14ac:dyDescent="0.25">
      <c r="A72" s="1163" t="s">
        <v>498</v>
      </c>
      <c r="B72" s="1164"/>
      <c r="C72" s="1165">
        <f>'Семестровка уск виправлено'!L79</f>
        <v>5</v>
      </c>
      <c r="D72" s="1165">
        <f>'Семестровка уск виправлено'!H79</f>
        <v>27</v>
      </c>
      <c r="E72" s="1165">
        <f>'Семестровка уск виправлено'!I79</f>
        <v>0</v>
      </c>
      <c r="F72" s="1165">
        <f>'Семестровка уск виправлено'!J79</f>
        <v>18</v>
      </c>
      <c r="G72" s="1164"/>
      <c r="H72" s="1163"/>
      <c r="I72" s="1158" t="str">
        <f>'Семестровка уск виправлено'!M79</f>
        <v>ДЗ</v>
      </c>
      <c r="J72" s="1135"/>
      <c r="K72" s="1135"/>
      <c r="L72" s="1135"/>
      <c r="M72" s="1135"/>
      <c r="N72" s="1135"/>
      <c r="O72" s="1135"/>
      <c r="P72" s="1135"/>
      <c r="Q72" s="1135"/>
      <c r="R72" s="1135"/>
      <c r="S72" s="1135"/>
      <c r="T72" s="1135"/>
      <c r="U72" s="1135"/>
      <c r="V72" s="1135"/>
      <c r="W72" s="1135"/>
      <c r="X72" s="1135"/>
      <c r="Y72" s="1135"/>
      <c r="Z72" s="1135"/>
      <c r="AA72" s="1135"/>
      <c r="AB72" s="1135"/>
      <c r="AC72" s="1135" t="str">
        <f>'Семестровка уск виправлено'!O79</f>
        <v>М</v>
      </c>
      <c r="AD72" s="1038" t="str">
        <f>'Семестровка уск виправлено'!P79</f>
        <v>2а</v>
      </c>
    </row>
    <row r="73" spans="1:30" x14ac:dyDescent="0.25">
      <c r="A73" s="1156" t="s">
        <v>418</v>
      </c>
      <c r="B73" s="1164"/>
      <c r="C73" s="1165"/>
      <c r="D73" s="1165"/>
      <c r="E73" s="1165"/>
      <c r="F73" s="1165"/>
      <c r="G73" s="1164"/>
      <c r="H73" s="1163"/>
      <c r="I73" s="1158"/>
      <c r="J73" s="1135"/>
      <c r="K73" s="1135"/>
      <c r="L73" s="1135"/>
      <c r="M73" s="1135"/>
      <c r="N73" s="1135"/>
      <c r="O73" s="1135"/>
      <c r="P73" s="1135"/>
      <c r="Q73" s="1135"/>
      <c r="R73" s="1135"/>
      <c r="S73" s="1135"/>
      <c r="T73" s="1135"/>
      <c r="U73" s="1135"/>
      <c r="V73" s="1135"/>
      <c r="W73" s="1135"/>
      <c r="X73" s="1135"/>
      <c r="Y73" s="1135"/>
      <c r="Z73" s="1135"/>
      <c r="AA73" s="1135"/>
      <c r="AB73" s="1135"/>
      <c r="AC73" s="1135"/>
    </row>
    <row r="74" spans="1:30" x14ac:dyDescent="0.25">
      <c r="A74" s="1967" t="str">
        <f>'Семестровка уск виправлено'!C81</f>
        <v>Інвестування / Бізнес-моделювання</v>
      </c>
      <c r="B74" s="1967"/>
      <c r="C74" s="1967"/>
      <c r="D74" s="1967"/>
      <c r="E74" s="1967"/>
      <c r="F74" s="1967"/>
      <c r="G74" s="1967"/>
      <c r="H74" s="1967"/>
      <c r="I74" s="1967"/>
    </row>
    <row r="75" spans="1:30" ht="17.25" customHeight="1" x14ac:dyDescent="0.25">
      <c r="A75" s="1171" t="s">
        <v>498</v>
      </c>
      <c r="B75" s="1172"/>
      <c r="C75" s="1173">
        <f>'Семестровка уск виправлено'!L81</f>
        <v>6</v>
      </c>
      <c r="D75" s="1173">
        <f>'Семестровка уск виправлено'!H81</f>
        <v>27</v>
      </c>
      <c r="E75" s="1173">
        <f>'Семестровка уск виправлено'!I81</f>
        <v>0</v>
      </c>
      <c r="F75" s="1173">
        <f>'Семестровка уск виправлено'!J81</f>
        <v>27</v>
      </c>
      <c r="G75" s="1172"/>
      <c r="H75" s="1171"/>
      <c r="I75" s="1174" t="str">
        <f>'Семестровка уск виправлено'!M81</f>
        <v>ДЗ</v>
      </c>
      <c r="J75" s="1135"/>
      <c r="K75" s="1135"/>
      <c r="L75" s="1135"/>
      <c r="M75" s="1135"/>
      <c r="N75" s="1135"/>
      <c r="O75" s="1135"/>
      <c r="P75" s="1135"/>
      <c r="Q75" s="1135"/>
      <c r="R75" s="1135"/>
      <c r="S75" s="1135"/>
      <c r="T75" s="1135"/>
      <c r="U75" s="1135"/>
      <c r="V75" s="1135"/>
      <c r="W75" s="1135"/>
      <c r="X75" s="1135"/>
      <c r="Y75" s="1135"/>
      <c r="Z75" s="1135"/>
      <c r="AA75" s="1135"/>
      <c r="AB75" s="1135"/>
      <c r="AC75" s="1135" t="str">
        <f>'Семестровка уск виправлено'!O81</f>
        <v>ФБСП</v>
      </c>
      <c r="AD75" s="1038" t="str">
        <f>'Семестровка уск виправлено'!P81</f>
        <v>2б</v>
      </c>
    </row>
    <row r="76" spans="1:30" ht="17.25" customHeight="1" x14ac:dyDescent="0.25">
      <c r="A76" s="1175" t="s">
        <v>418</v>
      </c>
      <c r="B76" s="1172"/>
      <c r="C76" s="1173"/>
      <c r="D76" s="1173"/>
      <c r="E76" s="1173"/>
      <c r="F76" s="1173"/>
      <c r="G76" s="1172"/>
      <c r="H76" s="1171"/>
      <c r="I76" s="1174"/>
      <c r="J76" s="1135"/>
      <c r="K76" s="1135"/>
      <c r="L76" s="1135"/>
      <c r="M76" s="1135"/>
      <c r="N76" s="1135"/>
      <c r="O76" s="1135"/>
      <c r="P76" s="1135"/>
      <c r="Q76" s="1135"/>
      <c r="R76" s="1135"/>
      <c r="S76" s="1135"/>
      <c r="T76" s="1135"/>
      <c r="U76" s="1135"/>
      <c r="V76" s="1135"/>
      <c r="W76" s="1135"/>
      <c r="X76" s="1135"/>
      <c r="Y76" s="1135"/>
      <c r="Z76" s="1135"/>
      <c r="AA76" s="1135"/>
      <c r="AB76" s="1135"/>
      <c r="AC76" s="1135"/>
    </row>
    <row r="77" spans="1:30" ht="17.25" customHeight="1" x14ac:dyDescent="0.25">
      <c r="A77" s="1973" t="str">
        <f>'Семестровка уск виправлено'!C83</f>
        <v>Курсова робота "Фінанси"</v>
      </c>
      <c r="B77" s="1973"/>
      <c r="C77" s="1973"/>
      <c r="D77" s="1973"/>
      <c r="E77" s="1973"/>
      <c r="F77" s="1973"/>
      <c r="G77" s="1973"/>
      <c r="H77" s="1973"/>
      <c r="I77" s="1973"/>
    </row>
    <row r="78" spans="1:30" ht="17.25" customHeight="1" x14ac:dyDescent="0.25">
      <c r="A78" s="1138" t="s">
        <v>498</v>
      </c>
      <c r="B78" s="1140"/>
      <c r="C78" s="1141">
        <v>1</v>
      </c>
      <c r="D78" s="1141">
        <f>'Семестровка уск виправлено'!G83</f>
        <v>0</v>
      </c>
      <c r="E78" s="1141">
        <f>'Семестровка уск виправлено'!H83</f>
        <v>0</v>
      </c>
      <c r="F78" s="1141">
        <v>9</v>
      </c>
      <c r="G78" s="1139"/>
      <c r="H78" s="1138"/>
      <c r="I78" s="1137" t="str">
        <f>'Семестровка уск виправлено'!M83</f>
        <v>ДЗ</v>
      </c>
      <c r="J78" s="1135"/>
      <c r="K78" s="1135"/>
      <c r="L78" s="1135"/>
      <c r="M78" s="1135"/>
      <c r="N78" s="1135"/>
      <c r="O78" s="1135"/>
      <c r="P78" s="1135"/>
      <c r="Q78" s="1135"/>
      <c r="R78" s="1135"/>
      <c r="S78" s="1135"/>
      <c r="T78" s="1135"/>
      <c r="U78" s="1135"/>
      <c r="V78" s="1135"/>
      <c r="W78" s="1135"/>
      <c r="X78" s="1135"/>
      <c r="Y78" s="1135"/>
      <c r="Z78" s="1135"/>
      <c r="AA78" s="1135"/>
      <c r="AB78" s="1135"/>
      <c r="AC78" s="1135" t="str">
        <f>'Семестровка уск виправлено'!O83</f>
        <v>ФБСП</v>
      </c>
      <c r="AD78" s="1038" t="str">
        <f>'Семестровка уск виправлено'!P83</f>
        <v>2а</v>
      </c>
    </row>
    <row r="79" spans="1:30" ht="17.25" customHeight="1" x14ac:dyDescent="0.25">
      <c r="A79" s="1136" t="s">
        <v>418</v>
      </c>
      <c r="B79" s="1041"/>
      <c r="C79" s="1042"/>
      <c r="D79" s="1042"/>
      <c r="E79" s="1042"/>
      <c r="F79" s="1042"/>
      <c r="G79" s="1041"/>
      <c r="H79" s="1043"/>
      <c r="I79" s="1044"/>
    </row>
    <row r="80" spans="1:30" ht="17.25" customHeight="1" x14ac:dyDescent="0.25">
      <c r="A80" s="1045"/>
      <c r="B80" s="1041"/>
      <c r="C80" s="1042"/>
      <c r="D80" s="1042"/>
      <c r="E80" s="1042"/>
      <c r="F80" s="1042"/>
      <c r="G80" s="1041"/>
      <c r="H80" s="1043"/>
      <c r="I80" s="1044"/>
    </row>
    <row r="81" spans="1:9" ht="17.25" customHeight="1" x14ac:dyDescent="0.25">
      <c r="A81" s="1043"/>
      <c r="B81" s="1041"/>
      <c r="C81" s="1042"/>
      <c r="D81" s="1042"/>
      <c r="E81" s="1042"/>
      <c r="F81" s="1042"/>
      <c r="G81" s="1041"/>
      <c r="H81" s="1043"/>
      <c r="I81" s="1044"/>
    </row>
    <row r="82" spans="1:9" ht="17.25" customHeight="1" x14ac:dyDescent="0.25">
      <c r="A82" s="1043"/>
      <c r="B82" s="1041"/>
      <c r="C82" s="1042"/>
      <c r="D82" s="1042"/>
      <c r="E82" s="1042"/>
      <c r="F82" s="1042"/>
      <c r="G82" s="1041"/>
      <c r="H82" s="1043"/>
      <c r="I82" s="1044"/>
    </row>
    <row r="83" spans="1:9" ht="17.25" customHeight="1" x14ac:dyDescent="0.25">
      <c r="A83" s="1043"/>
      <c r="B83" s="1041"/>
      <c r="C83" s="1042"/>
      <c r="D83" s="1042"/>
      <c r="E83" s="1042"/>
      <c r="F83" s="1042"/>
      <c r="G83" s="1041"/>
      <c r="H83" s="1043"/>
      <c r="I83" s="1044"/>
    </row>
    <row r="84" spans="1:9" ht="17.25" customHeight="1" x14ac:dyDescent="0.25">
      <c r="A84" s="1969"/>
      <c r="B84" s="1969"/>
      <c r="C84" s="1969"/>
      <c r="D84" s="1969"/>
      <c r="E84" s="1969"/>
      <c r="F84" s="1969"/>
      <c r="G84" s="1969"/>
      <c r="H84" s="1969"/>
      <c r="I84" s="1969"/>
    </row>
    <row r="85" spans="1:9" ht="17.25" customHeight="1" x14ac:dyDescent="0.25">
      <c r="A85" s="1043"/>
      <c r="B85" s="1041"/>
      <c r="C85" s="1042"/>
      <c r="D85" s="1042"/>
      <c r="E85" s="1042"/>
      <c r="F85" s="1042"/>
      <c r="G85" s="1041"/>
      <c r="H85" s="1043"/>
      <c r="I85" s="1044"/>
    </row>
    <row r="86" spans="1:9" ht="17.25" customHeight="1" x14ac:dyDescent="0.25">
      <c r="A86" s="1043"/>
      <c r="B86" s="1041"/>
      <c r="C86" s="1042"/>
      <c r="D86" s="1042"/>
      <c r="E86" s="1042"/>
      <c r="F86" s="1042"/>
      <c r="G86" s="1041"/>
      <c r="H86" s="1043"/>
      <c r="I86" s="1044"/>
    </row>
    <row r="87" spans="1:9" ht="17.25" customHeight="1" x14ac:dyDescent="0.25">
      <c r="A87" s="1043"/>
      <c r="B87" s="1041"/>
      <c r="C87" s="1042"/>
      <c r="D87" s="1042"/>
      <c r="E87" s="1042"/>
      <c r="F87" s="1042"/>
      <c r="G87" s="1041"/>
      <c r="H87" s="1043"/>
      <c r="I87" s="1044"/>
    </row>
    <row r="88" spans="1:9" ht="17.25" customHeight="1" x14ac:dyDescent="0.25">
      <c r="A88" s="1969"/>
      <c r="B88" s="1969"/>
      <c r="C88" s="1969"/>
      <c r="D88" s="1969"/>
      <c r="E88" s="1969"/>
      <c r="F88" s="1969"/>
      <c r="G88" s="1969"/>
      <c r="H88" s="1969"/>
      <c r="I88" s="1969"/>
    </row>
    <row r="89" spans="1:9" ht="17.25" customHeight="1" x14ac:dyDescent="0.25">
      <c r="A89" s="1043"/>
      <c r="B89" s="1041"/>
      <c r="C89" s="1042"/>
      <c r="D89" s="1042"/>
      <c r="E89" s="1042"/>
      <c r="F89" s="1042"/>
      <c r="G89" s="1041"/>
      <c r="H89" s="1043"/>
      <c r="I89" s="1044"/>
    </row>
    <row r="90" spans="1:9" ht="17.25" customHeight="1" x14ac:dyDescent="0.25">
      <c r="A90" s="1043"/>
      <c r="B90" s="1050"/>
      <c r="C90" s="1050"/>
      <c r="D90" s="1050"/>
      <c r="E90" s="1050"/>
      <c r="F90" s="1050"/>
      <c r="G90" s="1050"/>
      <c r="H90" s="1050"/>
      <c r="I90" s="1050"/>
    </row>
    <row r="91" spans="1:9" ht="17.25" customHeight="1" x14ac:dyDescent="0.25">
      <c r="A91" s="1043"/>
      <c r="B91" s="1041"/>
      <c r="C91" s="1042"/>
      <c r="D91" s="1042"/>
      <c r="E91" s="1042"/>
      <c r="F91" s="1042"/>
      <c r="G91" s="1041"/>
      <c r="H91" s="1043"/>
      <c r="I91" s="1044"/>
    </row>
    <row r="92" spans="1:9" ht="17.25" customHeight="1" x14ac:dyDescent="0.25">
      <c r="A92" s="1969"/>
      <c r="B92" s="1969"/>
      <c r="C92" s="1969"/>
      <c r="D92" s="1969"/>
      <c r="E92" s="1969"/>
      <c r="F92" s="1969"/>
      <c r="G92" s="1969"/>
      <c r="H92" s="1969"/>
      <c r="I92" s="1969"/>
    </row>
    <row r="93" spans="1:9" ht="17.25" customHeight="1" x14ac:dyDescent="0.25">
      <c r="A93" s="1043"/>
      <c r="B93" s="1041"/>
      <c r="C93" s="1042"/>
      <c r="D93" s="1042"/>
      <c r="E93" s="1042"/>
      <c r="F93" s="1042"/>
      <c r="G93" s="1041"/>
      <c r="H93" s="1043"/>
      <c r="I93" s="1044"/>
    </row>
    <row r="94" spans="1:9" ht="17.25" customHeight="1" x14ac:dyDescent="0.25">
      <c r="A94" s="1043"/>
      <c r="B94" s="1050"/>
      <c r="C94" s="1050"/>
      <c r="D94" s="1050"/>
      <c r="E94" s="1050"/>
      <c r="F94" s="1050"/>
      <c r="G94" s="1050"/>
      <c r="H94" s="1050"/>
      <c r="I94" s="1050"/>
    </row>
    <row r="95" spans="1:9" ht="17.25" customHeight="1" x14ac:dyDescent="0.25">
      <c r="A95" s="1043"/>
      <c r="B95" s="1041"/>
      <c r="C95" s="1042"/>
      <c r="D95" s="1042"/>
      <c r="E95" s="1042"/>
      <c r="F95" s="1042"/>
      <c r="G95" s="1041"/>
      <c r="H95" s="1043"/>
      <c r="I95" s="1044"/>
    </row>
    <row r="96" spans="1:9" ht="17.25" customHeight="1" x14ac:dyDescent="0.25">
      <c r="A96" s="1043"/>
      <c r="B96" s="1041"/>
      <c r="C96" s="1042"/>
      <c r="D96" s="1042"/>
      <c r="E96" s="1042"/>
      <c r="F96" s="1042"/>
      <c r="G96" s="1041"/>
      <c r="H96" s="1043"/>
      <c r="I96" s="1044"/>
    </row>
    <row r="97" spans="1:9" ht="17.25" customHeight="1" x14ac:dyDescent="0.25">
      <c r="A97" s="1043"/>
      <c r="B97" s="1050"/>
      <c r="C97" s="1050"/>
      <c r="D97" s="1042"/>
      <c r="E97" s="1042"/>
      <c r="F97" s="1042"/>
      <c r="G97" s="1041"/>
      <c r="H97" s="1043"/>
      <c r="I97" s="1044"/>
    </row>
    <row r="98" spans="1:9" ht="17.25" customHeight="1" x14ac:dyDescent="0.25">
      <c r="A98" s="1045"/>
      <c r="B98" s="1050"/>
      <c r="C98" s="1050"/>
      <c r="D98" s="1042"/>
      <c r="E98" s="1042"/>
      <c r="F98" s="1042"/>
      <c r="G98" s="1041"/>
      <c r="H98" s="1043"/>
      <c r="I98" s="1044"/>
    </row>
    <row r="99" spans="1:9" ht="17.25" customHeight="1" x14ac:dyDescent="0.25">
      <c r="A99" s="1043"/>
      <c r="B99" s="1041"/>
      <c r="C99" s="1042"/>
      <c r="D99" s="1042"/>
      <c r="E99" s="1042"/>
      <c r="F99" s="1042"/>
      <c r="G99" s="1041"/>
      <c r="H99" s="1043"/>
      <c r="I99" s="1044"/>
    </row>
    <row r="100" spans="1:9" ht="17.25" customHeight="1" x14ac:dyDescent="0.25">
      <c r="A100" s="1043"/>
      <c r="B100" s="1041"/>
      <c r="C100" s="1042"/>
      <c r="D100" s="1042"/>
      <c r="E100" s="1042"/>
      <c r="F100" s="1042"/>
      <c r="G100" s="1041"/>
      <c r="H100" s="1043"/>
      <c r="I100" s="1044"/>
    </row>
    <row r="101" spans="1:9" ht="17.25" customHeight="1" x14ac:dyDescent="0.25">
      <c r="A101" s="1043"/>
      <c r="B101" s="1041"/>
      <c r="C101" s="1042"/>
      <c r="D101" s="1042"/>
      <c r="E101" s="1042"/>
      <c r="F101" s="1042"/>
      <c r="G101" s="1041"/>
      <c r="H101" s="1043"/>
      <c r="I101" s="1044"/>
    </row>
    <row r="102" spans="1:9" ht="17.25" customHeight="1" x14ac:dyDescent="0.25">
      <c r="A102" s="1043"/>
      <c r="B102" s="1041"/>
      <c r="C102" s="1042"/>
      <c r="D102" s="1042"/>
      <c r="E102" s="1042"/>
      <c r="F102" s="1042"/>
      <c r="G102" s="1041"/>
      <c r="H102" s="1043"/>
      <c r="I102" s="1044"/>
    </row>
    <row r="103" spans="1:9" ht="17.25" customHeight="1" x14ac:dyDescent="0.25">
      <c r="A103" s="1043"/>
      <c r="B103" s="1041"/>
      <c r="C103" s="1042"/>
      <c r="D103" s="1042"/>
      <c r="E103" s="1042"/>
      <c r="F103" s="1042"/>
      <c r="G103" s="1041"/>
      <c r="H103" s="1043"/>
      <c r="I103" s="1044"/>
    </row>
    <row r="104" spans="1:9" ht="17.25" customHeight="1" x14ac:dyDescent="0.25">
      <c r="A104" s="1043"/>
      <c r="B104" s="1041"/>
      <c r="C104" s="1042"/>
      <c r="D104" s="1042"/>
      <c r="E104" s="1042"/>
      <c r="F104" s="1042"/>
      <c r="G104" s="1041"/>
      <c r="H104" s="1043"/>
      <c r="I104" s="1044"/>
    </row>
    <row r="105" spans="1:9" ht="17.25" customHeight="1" x14ac:dyDescent="0.25">
      <c r="A105" s="1043"/>
      <c r="B105" s="1041"/>
      <c r="C105" s="1042"/>
      <c r="D105" s="1042"/>
      <c r="E105" s="1042"/>
      <c r="F105" s="1042"/>
      <c r="G105" s="1041"/>
      <c r="H105" s="1043"/>
      <c r="I105" s="1044"/>
    </row>
    <row r="106" spans="1:9" ht="17.25" customHeight="1" x14ac:dyDescent="0.25">
      <c r="A106" s="1043"/>
      <c r="B106" s="1041"/>
      <c r="C106" s="1042"/>
      <c r="D106" s="1042"/>
      <c r="E106" s="1042"/>
      <c r="F106" s="1042"/>
      <c r="G106" s="1041"/>
      <c r="H106" s="1043"/>
      <c r="I106" s="1044"/>
    </row>
    <row r="107" spans="1:9" ht="17.25" customHeight="1" x14ac:dyDescent="0.25">
      <c r="A107" s="1043"/>
      <c r="B107" s="1041"/>
      <c r="C107" s="1042"/>
      <c r="D107" s="1042"/>
      <c r="E107" s="1042"/>
      <c r="F107" s="1042"/>
      <c r="G107" s="1041"/>
      <c r="H107" s="1043"/>
      <c r="I107" s="1044"/>
    </row>
    <row r="108" spans="1:9" ht="17.25" customHeight="1" x14ac:dyDescent="0.25">
      <c r="A108" s="1043"/>
      <c r="B108" s="1041"/>
      <c r="C108" s="1042"/>
      <c r="D108" s="1042"/>
      <c r="E108" s="1042"/>
      <c r="F108" s="1042"/>
      <c r="G108" s="1041"/>
      <c r="H108" s="1043"/>
      <c r="I108" s="1044"/>
    </row>
    <row r="109" spans="1:9" ht="17.25" customHeight="1" x14ac:dyDescent="0.25">
      <c r="A109" s="1043"/>
      <c r="B109" s="1041"/>
      <c r="C109" s="1042"/>
      <c r="D109" s="1042"/>
      <c r="E109" s="1042"/>
      <c r="F109" s="1042"/>
      <c r="G109" s="1041"/>
      <c r="H109" s="1043"/>
      <c r="I109" s="1044"/>
    </row>
    <row r="110" spans="1:9" ht="17.25" customHeight="1" x14ac:dyDescent="0.25">
      <c r="A110" s="1043"/>
      <c r="B110" s="1041"/>
      <c r="C110" s="1042"/>
      <c r="D110" s="1042"/>
      <c r="E110" s="1042"/>
      <c r="F110" s="1042"/>
      <c r="G110" s="1041"/>
      <c r="H110" s="1043"/>
      <c r="I110" s="1044"/>
    </row>
    <row r="111" spans="1:9" ht="17.25" customHeight="1" x14ac:dyDescent="0.25">
      <c r="A111" s="1043"/>
      <c r="B111" s="1041"/>
      <c r="C111" s="1042"/>
      <c r="D111" s="1042"/>
      <c r="E111" s="1042"/>
      <c r="F111" s="1042"/>
      <c r="G111" s="1041"/>
      <c r="H111" s="1043"/>
      <c r="I111" s="1044"/>
    </row>
    <row r="112" spans="1:9" ht="17.25" customHeight="1" x14ac:dyDescent="0.25">
      <c r="A112" s="1043"/>
      <c r="B112" s="1041"/>
      <c r="C112" s="1042"/>
      <c r="D112" s="1042"/>
      <c r="E112" s="1042"/>
      <c r="F112" s="1042"/>
      <c r="G112" s="1041"/>
      <c r="H112" s="1043"/>
      <c r="I112" s="1044"/>
    </row>
    <row r="113" spans="1:9" ht="17.25" customHeight="1" x14ac:dyDescent="0.25">
      <c r="A113" s="1043"/>
      <c r="B113" s="1041"/>
      <c r="C113" s="1042"/>
      <c r="D113" s="1042"/>
      <c r="E113" s="1042"/>
      <c r="F113" s="1042"/>
      <c r="G113" s="1041"/>
      <c r="H113" s="1043"/>
      <c r="I113" s="1044"/>
    </row>
    <row r="114" spans="1:9" ht="17.25" customHeight="1" x14ac:dyDescent="0.25">
      <c r="A114" s="1046"/>
      <c r="B114" s="1047"/>
      <c r="C114" s="1048"/>
      <c r="D114" s="1048"/>
      <c r="E114" s="1048"/>
      <c r="F114" s="1048"/>
      <c r="G114" s="1047"/>
      <c r="H114" s="1046"/>
      <c r="I114" s="1049"/>
    </row>
    <row r="115" spans="1:9" ht="17.25" customHeight="1" x14ac:dyDescent="0.25">
      <c r="A115" s="1046"/>
      <c r="B115" s="1047"/>
      <c r="C115" s="1048"/>
      <c r="D115" s="1048"/>
      <c r="E115" s="1048"/>
      <c r="F115" s="1048"/>
      <c r="G115" s="1047"/>
      <c r="H115" s="1046"/>
      <c r="I115" s="1049"/>
    </row>
    <row r="116" spans="1:9" ht="17.25" customHeight="1" x14ac:dyDescent="0.25">
      <c r="A116" s="1046"/>
      <c r="B116" s="1047"/>
      <c r="C116" s="1048"/>
      <c r="D116" s="1048"/>
      <c r="E116" s="1048"/>
      <c r="F116" s="1048"/>
      <c r="G116" s="1047"/>
      <c r="H116" s="1046"/>
      <c r="I116" s="1049"/>
    </row>
    <row r="117" spans="1:9" x14ac:dyDescent="0.25">
      <c r="A117" s="1046"/>
      <c r="C117" s="1048"/>
      <c r="D117" s="1048"/>
      <c r="E117" s="1048"/>
      <c r="F117" s="1048"/>
      <c r="G117" s="1047"/>
      <c r="H117" s="1046"/>
      <c r="I117" s="1049"/>
    </row>
    <row r="118" spans="1:9" x14ac:dyDescent="0.25">
      <c r="A118" s="1051"/>
      <c r="B118" s="1052"/>
      <c r="C118" s="1053"/>
      <c r="D118" s="1053"/>
      <c r="E118" s="1053"/>
      <c r="F118" s="1054"/>
      <c r="G118" s="1053"/>
      <c r="H118" s="1053"/>
      <c r="I118" s="1049"/>
    </row>
    <row r="119" spans="1:9" x14ac:dyDescent="0.25">
      <c r="A119" s="1046"/>
      <c r="C119" s="1048"/>
      <c r="D119" s="1048"/>
      <c r="E119" s="1048"/>
      <c r="F119" s="1048"/>
      <c r="G119" s="1047"/>
      <c r="H119" s="1046"/>
      <c r="I119" s="1049"/>
    </row>
    <row r="120" spans="1:9" x14ac:dyDescent="0.25">
      <c r="A120" s="1046"/>
      <c r="C120" s="1048"/>
      <c r="D120" s="1048"/>
      <c r="E120" s="1048"/>
      <c r="F120" s="1048"/>
      <c r="G120" s="1047"/>
      <c r="H120" s="1046"/>
      <c r="I120" s="1049"/>
    </row>
    <row r="121" spans="1:9" x14ac:dyDescent="0.25">
      <c r="A121" s="1046"/>
      <c r="C121" s="1048"/>
      <c r="D121" s="1048"/>
      <c r="E121" s="1048"/>
      <c r="F121" s="1048"/>
      <c r="G121" s="1047"/>
      <c r="H121" s="1046"/>
      <c r="I121" s="1049"/>
    </row>
    <row r="122" spans="1:9" x14ac:dyDescent="0.25">
      <c r="A122" s="1046"/>
      <c r="C122" s="1048"/>
      <c r="D122" s="1048"/>
      <c r="E122" s="1048"/>
      <c r="F122" s="1048"/>
      <c r="G122" s="1047"/>
      <c r="H122" s="1046"/>
      <c r="I122" s="1049"/>
    </row>
    <row r="123" spans="1:9" x14ac:dyDescent="0.25">
      <c r="A123" s="1046"/>
      <c r="C123" s="1048"/>
      <c r="D123" s="1048"/>
      <c r="E123" s="1048"/>
      <c r="F123" s="1048"/>
      <c r="G123" s="1047"/>
      <c r="H123" s="1046"/>
      <c r="I123" s="1049"/>
    </row>
    <row r="124" spans="1:9" x14ac:dyDescent="0.25">
      <c r="A124" s="1046"/>
      <c r="C124" s="1048"/>
      <c r="D124" s="1048"/>
      <c r="E124" s="1048"/>
      <c r="F124" s="1048"/>
      <c r="G124" s="1047"/>
      <c r="H124" s="1046"/>
      <c r="I124" s="1049"/>
    </row>
    <row r="125" spans="1:9" hidden="1" x14ac:dyDescent="0.25">
      <c r="A125" s="1046"/>
      <c r="C125" s="1048"/>
      <c r="D125" s="1048"/>
      <c r="E125" s="1048"/>
      <c r="F125" s="1048"/>
      <c r="G125" s="1047"/>
      <c r="H125" s="1046"/>
      <c r="I125" s="1049"/>
    </row>
    <row r="126" spans="1:9" hidden="1" x14ac:dyDescent="0.25">
      <c r="A126" s="1046"/>
      <c r="C126" s="1048"/>
      <c r="D126" s="1048"/>
      <c r="E126" s="1048"/>
      <c r="F126" s="1048"/>
      <c r="G126" s="1047"/>
      <c r="H126" s="1046"/>
      <c r="I126" s="1049"/>
    </row>
    <row r="127" spans="1:9" hidden="1" x14ac:dyDescent="0.25">
      <c r="A127" s="1046"/>
      <c r="C127" s="1048"/>
      <c r="D127" s="1048"/>
      <c r="E127" s="1048"/>
      <c r="F127" s="1048"/>
      <c r="G127" s="1047"/>
      <c r="H127" s="1046"/>
      <c r="I127" s="1049"/>
    </row>
    <row r="128" spans="1:9" hidden="1" x14ac:dyDescent="0.25">
      <c r="A128" s="1046"/>
      <c r="C128" s="1048"/>
      <c r="D128" s="1048"/>
      <c r="E128" s="1048"/>
      <c r="F128" s="1048"/>
      <c r="G128" s="1047"/>
      <c r="H128" s="1046"/>
      <c r="I128" s="1049"/>
    </row>
    <row r="129" spans="1:9" hidden="1" x14ac:dyDescent="0.25">
      <c r="A129" s="1046"/>
      <c r="C129" s="1048"/>
      <c r="D129" s="1048"/>
      <c r="E129" s="1048"/>
      <c r="F129" s="1048"/>
      <c r="G129" s="1047"/>
      <c r="H129" s="1046"/>
      <c r="I129" s="1049"/>
    </row>
    <row r="130" spans="1:9" hidden="1" x14ac:dyDescent="0.25">
      <c r="A130" s="1046"/>
      <c r="C130" s="1048"/>
      <c r="D130" s="1048"/>
      <c r="E130" s="1048"/>
      <c r="F130" s="1048"/>
      <c r="G130" s="1047"/>
      <c r="H130" s="1046"/>
      <c r="I130" s="1049"/>
    </row>
    <row r="131" spans="1:9" hidden="1" x14ac:dyDescent="0.25">
      <c r="A131" s="1046"/>
      <c r="C131" s="1048"/>
      <c r="D131" s="1048"/>
      <c r="E131" s="1048"/>
      <c r="F131" s="1048"/>
      <c r="G131" s="1047"/>
      <c r="H131" s="1046"/>
      <c r="I131" s="1049"/>
    </row>
    <row r="132" spans="1:9" hidden="1" x14ac:dyDescent="0.25">
      <c r="A132" s="1046"/>
      <c r="C132" s="1048"/>
      <c r="D132" s="1048"/>
      <c r="E132" s="1048"/>
      <c r="F132" s="1048"/>
      <c r="G132" s="1047"/>
      <c r="H132" s="1046"/>
      <c r="I132" s="1049"/>
    </row>
    <row r="133" spans="1:9" hidden="1" x14ac:dyDescent="0.25">
      <c r="A133" s="1046"/>
      <c r="C133" s="1048"/>
      <c r="D133" s="1048"/>
      <c r="E133" s="1048"/>
      <c r="F133" s="1048"/>
      <c r="G133" s="1047"/>
      <c r="H133" s="1046"/>
      <c r="I133" s="1049"/>
    </row>
    <row r="134" spans="1:9" hidden="1" x14ac:dyDescent="0.25">
      <c r="A134" s="1046"/>
      <c r="C134" s="1048"/>
      <c r="D134" s="1048"/>
      <c r="E134" s="1048"/>
      <c r="F134" s="1048"/>
      <c r="G134" s="1047"/>
      <c r="H134" s="1046"/>
      <c r="I134" s="1049"/>
    </row>
    <row r="135" spans="1:9" hidden="1" x14ac:dyDescent="0.25">
      <c r="A135" s="1046"/>
      <c r="C135" s="1048"/>
      <c r="D135" s="1048"/>
      <c r="E135" s="1048"/>
      <c r="F135" s="1048"/>
      <c r="G135" s="1047"/>
      <c r="H135" s="1046"/>
      <c r="I135" s="1049"/>
    </row>
    <row r="136" spans="1:9" hidden="1" x14ac:dyDescent="0.25">
      <c r="A136" s="1046"/>
      <c r="C136" s="1048"/>
      <c r="D136" s="1048"/>
      <c r="E136" s="1048"/>
      <c r="F136" s="1048"/>
      <c r="G136" s="1047"/>
      <c r="H136" s="1046"/>
      <c r="I136" s="1049"/>
    </row>
    <row r="137" spans="1:9" hidden="1" x14ac:dyDescent="0.25">
      <c r="A137" s="1046"/>
      <c r="C137" s="1048"/>
      <c r="D137" s="1048"/>
      <c r="E137" s="1048"/>
      <c r="F137" s="1048"/>
      <c r="G137" s="1047"/>
      <c r="H137" s="1046"/>
      <c r="I137" s="1049"/>
    </row>
    <row r="138" spans="1:9" hidden="1" x14ac:dyDescent="0.25">
      <c r="A138" s="1046"/>
      <c r="C138" s="1048"/>
      <c r="D138" s="1048"/>
      <c r="E138" s="1048"/>
      <c r="F138" s="1048"/>
      <c r="G138" s="1047"/>
      <c r="H138" s="1046"/>
      <c r="I138" s="1049"/>
    </row>
    <row r="139" spans="1:9" hidden="1" x14ac:dyDescent="0.25">
      <c r="A139" s="1046"/>
      <c r="C139" s="1048"/>
      <c r="D139" s="1048"/>
      <c r="E139" s="1048"/>
      <c r="F139" s="1048"/>
      <c r="G139" s="1047"/>
      <c r="H139" s="1046"/>
      <c r="I139" s="1049"/>
    </row>
    <row r="140" spans="1:9" hidden="1" x14ac:dyDescent="0.25">
      <c r="A140" s="1046"/>
      <c r="C140" s="1048"/>
      <c r="D140" s="1048"/>
      <c r="E140" s="1048"/>
      <c r="F140" s="1048"/>
      <c r="G140" s="1047"/>
      <c r="H140" s="1046"/>
      <c r="I140" s="1049"/>
    </row>
    <row r="141" spans="1:9" hidden="1" x14ac:dyDescent="0.25">
      <c r="A141" s="1046"/>
      <c r="C141" s="1048"/>
      <c r="D141" s="1048"/>
      <c r="E141" s="1048"/>
      <c r="F141" s="1048"/>
      <c r="G141" s="1047"/>
      <c r="H141" s="1046"/>
      <c r="I141" s="1049"/>
    </row>
    <row r="142" spans="1:9" hidden="1" x14ac:dyDescent="0.25">
      <c r="A142" s="1046"/>
      <c r="C142" s="1048"/>
      <c r="D142" s="1048"/>
      <c r="E142" s="1048"/>
      <c r="F142" s="1048"/>
      <c r="G142" s="1047"/>
      <c r="H142" s="1046"/>
      <c r="I142" s="1049"/>
    </row>
    <row r="143" spans="1:9" hidden="1" x14ac:dyDescent="0.25">
      <c r="A143" s="1046"/>
      <c r="C143" s="1048"/>
      <c r="D143" s="1048"/>
      <c r="E143" s="1048"/>
      <c r="F143" s="1048"/>
      <c r="G143" s="1047"/>
      <c r="H143" s="1046"/>
      <c r="I143" s="1049"/>
    </row>
    <row r="144" spans="1:9" hidden="1" x14ac:dyDescent="0.25">
      <c r="A144" s="1046"/>
      <c r="C144" s="1048"/>
      <c r="D144" s="1048"/>
      <c r="E144" s="1048"/>
      <c r="F144" s="1048"/>
      <c r="G144" s="1047"/>
      <c r="H144" s="1046"/>
      <c r="I144" s="1049"/>
    </row>
    <row r="145" spans="1:9" x14ac:dyDescent="0.25">
      <c r="A145" s="1046"/>
      <c r="C145" s="1048"/>
      <c r="D145" s="1048"/>
      <c r="E145" s="1048"/>
      <c r="F145" s="1048"/>
      <c r="G145" s="1047"/>
      <c r="H145" s="1046"/>
      <c r="I145" s="1049"/>
    </row>
    <row r="146" spans="1:9" x14ac:dyDescent="0.25">
      <c r="A146" s="1046"/>
      <c r="C146" s="1048"/>
      <c r="D146" s="1048"/>
      <c r="E146" s="1048"/>
      <c r="F146" s="1048"/>
      <c r="G146" s="1047"/>
      <c r="H146" s="1046"/>
      <c r="I146" s="1049"/>
    </row>
    <row r="147" spans="1:9" hidden="1" x14ac:dyDescent="0.25">
      <c r="A147" s="1046"/>
      <c r="B147" s="1047"/>
      <c r="C147" s="1048"/>
      <c r="D147" s="1048"/>
      <c r="E147" s="1048"/>
      <c r="F147" s="1048"/>
      <c r="G147" s="1047"/>
      <c r="H147" s="1046"/>
      <c r="I147" s="1049"/>
    </row>
    <row r="148" spans="1:9" hidden="1" x14ac:dyDescent="0.25">
      <c r="A148" s="1046" t="s">
        <v>390</v>
      </c>
      <c r="B148" s="1047"/>
      <c r="C148" s="1048"/>
      <c r="D148" s="1048"/>
      <c r="E148" s="1048"/>
      <c r="F148" s="1048"/>
      <c r="G148" s="1047"/>
      <c r="H148" s="1046"/>
      <c r="I148" s="1049"/>
    </row>
    <row r="149" spans="1:9" hidden="1" x14ac:dyDescent="0.25">
      <c r="A149" s="1046"/>
      <c r="B149" s="1047"/>
      <c r="C149" s="1048"/>
      <c r="D149" s="1048"/>
      <c r="E149" s="1048"/>
      <c r="F149" s="1048"/>
      <c r="G149" s="1047"/>
      <c r="H149" s="1046"/>
      <c r="I149" s="1049"/>
    </row>
    <row r="150" spans="1:9" hidden="1" x14ac:dyDescent="0.25">
      <c r="A150" s="1046" t="s">
        <v>391</v>
      </c>
      <c r="B150" s="1047"/>
      <c r="C150" s="1048"/>
      <c r="D150" s="1048"/>
      <c r="E150" s="1048"/>
      <c r="F150" s="1048"/>
      <c r="G150" s="1047"/>
      <c r="H150" s="1046"/>
      <c r="I150" s="1049"/>
    </row>
    <row r="151" spans="1:9" hidden="1" x14ac:dyDescent="0.25">
      <c r="A151" s="1968" t="s">
        <v>392</v>
      </c>
      <c r="B151" s="1968"/>
      <c r="C151" s="1968"/>
      <c r="D151" s="1968"/>
      <c r="E151" s="1968"/>
      <c r="F151" s="1968"/>
      <c r="G151" s="1968"/>
      <c r="H151" s="1968"/>
      <c r="I151" s="1968"/>
    </row>
    <row r="152" spans="1:9" hidden="1" x14ac:dyDescent="0.25">
      <c r="A152" s="1046" t="s">
        <v>393</v>
      </c>
      <c r="B152" s="1047"/>
      <c r="C152" s="1048">
        <v>4</v>
      </c>
      <c r="D152" s="1048">
        <v>28</v>
      </c>
      <c r="E152" s="1048">
        <v>28</v>
      </c>
      <c r="F152" s="1048">
        <v>0</v>
      </c>
      <c r="G152" s="1047"/>
      <c r="H152" s="1046"/>
      <c r="I152" s="1049" t="s">
        <v>394</v>
      </c>
    </row>
    <row r="153" spans="1:9" hidden="1" x14ac:dyDescent="0.25">
      <c r="A153" s="1046" t="s">
        <v>395</v>
      </c>
      <c r="B153" s="1047"/>
      <c r="C153" s="1048"/>
      <c r="D153" s="1048"/>
      <c r="E153" s="1048"/>
      <c r="F153" s="1048"/>
      <c r="G153" s="1047"/>
      <c r="H153" s="1046"/>
      <c r="I153" s="1049"/>
    </row>
    <row r="154" spans="1:9" hidden="1" x14ac:dyDescent="0.25">
      <c r="A154" s="1046"/>
      <c r="B154" s="1047"/>
      <c r="C154" s="1048"/>
      <c r="D154" s="1048"/>
      <c r="E154" s="1048"/>
      <c r="F154" s="1048"/>
      <c r="G154" s="1047"/>
      <c r="H154" s="1046"/>
      <c r="I154" s="1049"/>
    </row>
    <row r="155" spans="1:9" hidden="1" x14ac:dyDescent="0.25">
      <c r="A155" s="1046"/>
      <c r="B155" s="1047"/>
      <c r="C155" s="1048"/>
      <c r="D155" s="1048"/>
      <c r="E155" s="1048"/>
      <c r="F155" s="1048"/>
      <c r="G155" s="1047"/>
      <c r="H155" s="1046"/>
      <c r="I155" s="1049"/>
    </row>
    <row r="156" spans="1:9" hidden="1" x14ac:dyDescent="0.25">
      <c r="A156" s="1046" t="s">
        <v>396</v>
      </c>
      <c r="B156" s="1047"/>
      <c r="C156" s="1048"/>
      <c r="D156" s="1048"/>
      <c r="E156" s="1048"/>
      <c r="F156" s="1048"/>
      <c r="G156" s="1047"/>
      <c r="H156" s="1046"/>
      <c r="I156" s="1049"/>
    </row>
    <row r="157" spans="1:9" hidden="1" x14ac:dyDescent="0.25">
      <c r="A157" s="1968" t="s">
        <v>76</v>
      </c>
      <c r="B157" s="1968"/>
      <c r="C157" s="1968"/>
      <c r="D157" s="1968"/>
      <c r="E157" s="1968"/>
      <c r="F157" s="1968"/>
      <c r="G157" s="1968"/>
      <c r="H157" s="1968"/>
      <c r="I157" s="1968"/>
    </row>
    <row r="158" spans="1:9" hidden="1" x14ac:dyDescent="0.25">
      <c r="A158" s="1046" t="s">
        <v>393</v>
      </c>
      <c r="B158" s="1047"/>
      <c r="C158" s="1048">
        <v>4</v>
      </c>
      <c r="D158" s="1048">
        <v>28</v>
      </c>
      <c r="E158" s="1048">
        <v>0</v>
      </c>
      <c r="F158" s="1048">
        <v>28</v>
      </c>
      <c r="G158" s="1047"/>
      <c r="H158" s="1046"/>
      <c r="I158" s="1049" t="s">
        <v>394</v>
      </c>
    </row>
    <row r="159" spans="1:9" hidden="1" x14ac:dyDescent="0.25">
      <c r="A159" s="1046" t="s">
        <v>395</v>
      </c>
      <c r="B159" s="1047"/>
      <c r="C159" s="1048"/>
      <c r="D159" s="1048"/>
      <c r="E159" s="1048"/>
      <c r="F159" s="1048"/>
      <c r="G159" s="1047"/>
      <c r="H159" s="1046"/>
      <c r="I159" s="1049"/>
    </row>
    <row r="160" spans="1:9" hidden="1" x14ac:dyDescent="0.25">
      <c r="A160" s="1038"/>
    </row>
    <row r="161" spans="1:9" hidden="1" x14ac:dyDescent="0.25">
      <c r="A161" s="1038"/>
    </row>
    <row r="162" spans="1:9" hidden="1" x14ac:dyDescent="0.25">
      <c r="A162" s="1038"/>
    </row>
    <row r="163" spans="1:9" hidden="1" x14ac:dyDescent="0.25">
      <c r="A163" s="1046" t="s">
        <v>397</v>
      </c>
      <c r="B163" s="1047"/>
      <c r="C163" s="1048"/>
      <c r="D163" s="1048"/>
      <c r="E163" s="1048"/>
      <c r="F163" s="1048"/>
      <c r="G163" s="1047"/>
      <c r="H163" s="1046"/>
      <c r="I163" s="1049"/>
    </row>
    <row r="164" spans="1:9" hidden="1" x14ac:dyDescent="0.25">
      <c r="A164" s="1968" t="s">
        <v>398</v>
      </c>
      <c r="B164" s="1968"/>
      <c r="C164" s="1968"/>
      <c r="D164" s="1968"/>
      <c r="E164" s="1968"/>
      <c r="F164" s="1968"/>
      <c r="G164" s="1968"/>
      <c r="H164" s="1968"/>
      <c r="I164" s="1968"/>
    </row>
    <row r="165" spans="1:9" hidden="1" x14ac:dyDescent="0.25">
      <c r="A165" s="1046" t="s">
        <v>399</v>
      </c>
      <c r="B165" s="1047"/>
      <c r="C165" s="1048">
        <v>2</v>
      </c>
      <c r="D165" s="1048">
        <v>8</v>
      </c>
      <c r="E165" s="1048">
        <v>0</v>
      </c>
      <c r="F165" s="1048">
        <v>8</v>
      </c>
      <c r="G165" s="1047"/>
      <c r="H165" s="1046"/>
      <c r="I165" s="1049" t="s">
        <v>400</v>
      </c>
    </row>
    <row r="166" spans="1:9" hidden="1" x14ac:dyDescent="0.25">
      <c r="A166" s="1046" t="s">
        <v>395</v>
      </c>
      <c r="B166" s="1047"/>
      <c r="C166" s="1048"/>
      <c r="D166" s="1048"/>
      <c r="E166" s="1048"/>
      <c r="F166" s="1048"/>
      <c r="G166" s="1047"/>
      <c r="H166" s="1046"/>
      <c r="I166" s="1049"/>
    </row>
    <row r="167" spans="1:9" hidden="1" x14ac:dyDescent="0.25">
      <c r="A167" s="1038"/>
    </row>
    <row r="168" spans="1:9" hidden="1" x14ac:dyDescent="0.25">
      <c r="A168" s="1038"/>
    </row>
    <row r="169" spans="1:9" ht="18" hidden="1" x14ac:dyDescent="0.25">
      <c r="A169" s="1055" t="s">
        <v>401</v>
      </c>
      <c r="B169" s="1047"/>
      <c r="C169" s="1048"/>
      <c r="D169" s="1048"/>
      <c r="E169" s="1048"/>
      <c r="F169" s="1048"/>
      <c r="G169" s="1047"/>
      <c r="H169" s="1046"/>
      <c r="I169" s="1049"/>
    </row>
    <row r="170" spans="1:9" hidden="1" x14ac:dyDescent="0.25">
      <c r="A170" s="1038"/>
    </row>
    <row r="171" spans="1:9" hidden="1" x14ac:dyDescent="0.25">
      <c r="A171" s="1968" t="s">
        <v>402</v>
      </c>
      <c r="B171" s="1968"/>
      <c r="C171" s="1968"/>
      <c r="D171" s="1968"/>
      <c r="E171" s="1968"/>
      <c r="F171" s="1968"/>
      <c r="G171" s="1968"/>
      <c r="H171" s="1968"/>
      <c r="I171" s="1968"/>
    </row>
    <row r="172" spans="1:9" hidden="1" x14ac:dyDescent="0.25">
      <c r="A172" s="1046" t="s">
        <v>393</v>
      </c>
      <c r="B172" s="1047"/>
      <c r="C172" s="1048">
        <v>2</v>
      </c>
      <c r="D172" s="1048">
        <v>14</v>
      </c>
      <c r="E172" s="1048">
        <v>0</v>
      </c>
      <c r="F172" s="1048">
        <v>14</v>
      </c>
      <c r="G172" s="1047"/>
      <c r="H172" s="1046"/>
      <c r="I172" s="1049" t="s">
        <v>400</v>
      </c>
    </row>
    <row r="173" spans="1:9" hidden="1" x14ac:dyDescent="0.25">
      <c r="A173" s="1046" t="s">
        <v>395</v>
      </c>
      <c r="B173" s="1047"/>
      <c r="C173" s="1048"/>
      <c r="D173" s="1048"/>
      <c r="E173" s="1048"/>
      <c r="F173" s="1048"/>
      <c r="G173" s="1047"/>
      <c r="H173" s="1046"/>
      <c r="I173" s="1049"/>
    </row>
    <row r="174" spans="1:9" hidden="1" x14ac:dyDescent="0.25">
      <c r="A174" s="1056"/>
      <c r="C174" s="1057"/>
    </row>
    <row r="175" spans="1:9" hidden="1" x14ac:dyDescent="0.25">
      <c r="A175" s="1968" t="s">
        <v>403</v>
      </c>
      <c r="B175" s="1968"/>
      <c r="C175" s="1968"/>
      <c r="D175" s="1968"/>
      <c r="E175" s="1968"/>
      <c r="F175" s="1968"/>
      <c r="G175" s="1968"/>
      <c r="H175" s="1968"/>
      <c r="I175" s="1968"/>
    </row>
    <row r="176" spans="1:9" hidden="1" x14ac:dyDescent="0.25">
      <c r="A176" s="1046" t="s">
        <v>393</v>
      </c>
      <c r="B176" s="1047"/>
      <c r="C176" s="1048">
        <v>4</v>
      </c>
      <c r="D176" s="1048">
        <v>28</v>
      </c>
      <c r="E176" s="1048">
        <v>0</v>
      </c>
      <c r="F176" s="1048">
        <v>28</v>
      </c>
      <c r="G176" s="1047"/>
      <c r="H176" s="1046"/>
      <c r="I176" s="1049" t="s">
        <v>394</v>
      </c>
    </row>
    <row r="177" spans="1:9" hidden="1" x14ac:dyDescent="0.25">
      <c r="A177" s="1046" t="s">
        <v>395</v>
      </c>
      <c r="B177" s="1047"/>
      <c r="C177" s="1048"/>
      <c r="D177" s="1048"/>
      <c r="E177" s="1048"/>
      <c r="F177" s="1048"/>
      <c r="G177" s="1047"/>
      <c r="H177" s="1046"/>
      <c r="I177" s="1049"/>
    </row>
    <row r="178" spans="1:9" hidden="1" x14ac:dyDescent="0.25">
      <c r="A178" s="1056"/>
      <c r="C178" s="1057"/>
    </row>
    <row r="179" spans="1:9" hidden="1" x14ac:dyDescent="0.25">
      <c r="A179" s="1968" t="s">
        <v>404</v>
      </c>
      <c r="B179" s="1968"/>
      <c r="C179" s="1968"/>
      <c r="D179" s="1968"/>
      <c r="E179" s="1968"/>
      <c r="F179" s="1968"/>
      <c r="G179" s="1968"/>
      <c r="H179" s="1968"/>
      <c r="I179" s="1968"/>
    </row>
    <row r="180" spans="1:9" hidden="1" x14ac:dyDescent="0.25">
      <c r="A180" s="1046" t="s">
        <v>393</v>
      </c>
      <c r="B180" s="1047"/>
      <c r="C180" s="1048">
        <v>4</v>
      </c>
      <c r="D180" s="1048">
        <v>14</v>
      </c>
      <c r="E180" s="1048">
        <v>0</v>
      </c>
      <c r="F180" s="1048">
        <v>42</v>
      </c>
      <c r="G180" s="1047"/>
      <c r="H180" s="1046"/>
      <c r="I180" s="1049" t="s">
        <v>400</v>
      </c>
    </row>
    <row r="181" spans="1:9" hidden="1" x14ac:dyDescent="0.25">
      <c r="A181" s="1046" t="s">
        <v>395</v>
      </c>
      <c r="B181" s="1047"/>
      <c r="C181" s="1048"/>
      <c r="D181" s="1048"/>
      <c r="E181" s="1048"/>
      <c r="F181" s="1048"/>
      <c r="G181" s="1047"/>
      <c r="H181" s="1046"/>
      <c r="I181" s="1049"/>
    </row>
    <row r="182" spans="1:9" hidden="1" x14ac:dyDescent="0.25"/>
    <row r="183" spans="1:9" hidden="1" x14ac:dyDescent="0.25">
      <c r="A183" s="1968" t="s">
        <v>405</v>
      </c>
      <c r="B183" s="1968"/>
      <c r="C183" s="1968"/>
      <c r="D183" s="1968"/>
      <c r="E183" s="1968"/>
      <c r="F183" s="1968"/>
      <c r="G183" s="1968"/>
      <c r="H183" s="1968"/>
      <c r="I183" s="1968"/>
    </row>
    <row r="184" spans="1:9" hidden="1" x14ac:dyDescent="0.25">
      <c r="A184" s="1046" t="s">
        <v>393</v>
      </c>
      <c r="B184" s="1047"/>
      <c r="C184" s="1048">
        <v>4</v>
      </c>
      <c r="D184" s="1048">
        <v>14</v>
      </c>
      <c r="E184" s="1048">
        <v>0</v>
      </c>
      <c r="F184" s="1048">
        <v>42</v>
      </c>
      <c r="G184" s="1047"/>
      <c r="H184" s="1046"/>
      <c r="I184" s="1049" t="s">
        <v>400</v>
      </c>
    </row>
    <row r="185" spans="1:9" hidden="1" x14ac:dyDescent="0.25">
      <c r="A185" s="1046" t="s">
        <v>395</v>
      </c>
      <c r="B185" s="1047"/>
      <c r="C185" s="1048"/>
      <c r="D185" s="1048"/>
      <c r="E185" s="1048"/>
      <c r="F185" s="1048"/>
      <c r="G185" s="1047"/>
      <c r="H185" s="1046"/>
      <c r="I185" s="1049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1968" t="s">
        <v>406</v>
      </c>
      <c r="B189" s="1968"/>
      <c r="C189" s="1968"/>
      <c r="D189" s="1968"/>
      <c r="E189" s="1968"/>
      <c r="F189" s="1968"/>
      <c r="G189" s="1968"/>
      <c r="H189" s="1968"/>
      <c r="I189" s="1968"/>
    </row>
    <row r="190" spans="1:9" hidden="1" x14ac:dyDescent="0.25">
      <c r="A190" s="1046" t="s">
        <v>393</v>
      </c>
      <c r="B190" s="1047"/>
      <c r="C190" s="1048">
        <v>4</v>
      </c>
      <c r="D190" s="1048">
        <v>0</v>
      </c>
      <c r="E190" s="1048">
        <v>0</v>
      </c>
      <c r="F190" s="1048">
        <v>56</v>
      </c>
      <c r="G190" s="1047"/>
      <c r="H190" s="1046"/>
      <c r="I190" s="1049" t="s">
        <v>400</v>
      </c>
    </row>
    <row r="191" spans="1:9" hidden="1" x14ac:dyDescent="0.25">
      <c r="A191" s="1046" t="s">
        <v>399</v>
      </c>
      <c r="B191" s="1047"/>
      <c r="C191" s="1048">
        <v>4</v>
      </c>
      <c r="D191" s="1048">
        <v>0</v>
      </c>
      <c r="E191" s="1048">
        <v>0</v>
      </c>
      <c r="F191" s="1048">
        <v>32</v>
      </c>
      <c r="G191" s="1047"/>
      <c r="H191" s="1046"/>
      <c r="I191" s="1049"/>
    </row>
    <row r="192" spans="1:9" hidden="1" x14ac:dyDescent="0.25">
      <c r="A192" s="1046" t="s">
        <v>407</v>
      </c>
      <c r="B192" s="1047"/>
      <c r="C192" s="1048">
        <v>4</v>
      </c>
      <c r="D192" s="1048">
        <v>0</v>
      </c>
      <c r="E192" s="1048">
        <v>0</v>
      </c>
      <c r="F192" s="1048">
        <v>32</v>
      </c>
      <c r="G192" s="1047"/>
      <c r="H192" s="1046"/>
      <c r="I192" s="1049" t="s">
        <v>400</v>
      </c>
    </row>
    <row r="193" spans="1:9" hidden="1" x14ac:dyDescent="0.25">
      <c r="A193" s="1046" t="s">
        <v>395</v>
      </c>
      <c r="B193" s="1047"/>
      <c r="C193" s="1048"/>
      <c r="D193" s="1048"/>
      <c r="E193" s="1048"/>
      <c r="F193" s="1048"/>
      <c r="G193" s="1047"/>
      <c r="H193" s="1046"/>
      <c r="I193" s="1049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1968" t="s">
        <v>408</v>
      </c>
      <c r="B198" s="1968"/>
      <c r="C198" s="1968"/>
      <c r="D198" s="1968"/>
      <c r="E198" s="1968"/>
      <c r="F198" s="1968"/>
      <c r="G198" s="1968"/>
      <c r="H198" s="1968"/>
      <c r="I198" s="1968"/>
    </row>
    <row r="199" spans="1:9" hidden="1" x14ac:dyDescent="0.25">
      <c r="A199" s="1046" t="s">
        <v>399</v>
      </c>
      <c r="B199" s="1047"/>
      <c r="C199" s="1048">
        <v>4</v>
      </c>
      <c r="D199" s="1048">
        <v>16</v>
      </c>
      <c r="E199" s="1048">
        <v>0</v>
      </c>
      <c r="F199" s="1048">
        <v>16</v>
      </c>
      <c r="G199" s="1047"/>
      <c r="H199" s="1046"/>
      <c r="I199" s="1049" t="s">
        <v>400</v>
      </c>
    </row>
    <row r="200" spans="1:9" hidden="1" x14ac:dyDescent="0.25">
      <c r="A200" s="1046" t="s">
        <v>407</v>
      </c>
      <c r="B200" s="1047"/>
      <c r="C200" s="1048">
        <v>4</v>
      </c>
      <c r="D200" s="1048">
        <v>16</v>
      </c>
      <c r="E200" s="1048">
        <v>0</v>
      </c>
      <c r="F200" s="1048">
        <v>16</v>
      </c>
      <c r="G200" s="1047"/>
      <c r="H200" s="1046"/>
      <c r="I200" s="1049" t="s">
        <v>394</v>
      </c>
    </row>
    <row r="201" spans="1:9" hidden="1" x14ac:dyDescent="0.25">
      <c r="A201" s="1046" t="s">
        <v>395</v>
      </c>
      <c r="B201" s="1047"/>
      <c r="C201" s="1048"/>
      <c r="D201" s="1048"/>
      <c r="E201" s="1048"/>
      <c r="F201" s="1048"/>
      <c r="G201" s="1047"/>
      <c r="H201" s="1046"/>
      <c r="I201" s="1049"/>
    </row>
    <row r="202" spans="1:9" hidden="1" x14ac:dyDescent="0.25"/>
    <row r="203" spans="1:9" hidden="1" x14ac:dyDescent="0.25">
      <c r="A203" s="1968" t="s">
        <v>409</v>
      </c>
      <c r="B203" s="1968"/>
      <c r="C203" s="1968"/>
      <c r="D203" s="1968"/>
      <c r="E203" s="1968"/>
      <c r="F203" s="1968"/>
      <c r="G203" s="1968"/>
      <c r="H203" s="1968"/>
      <c r="I203" s="1968"/>
    </row>
    <row r="204" spans="1:9" hidden="1" x14ac:dyDescent="0.25">
      <c r="A204" s="1046" t="s">
        <v>399</v>
      </c>
      <c r="B204" s="1047"/>
      <c r="C204" s="1048">
        <v>4</v>
      </c>
      <c r="D204" s="1048">
        <v>16</v>
      </c>
      <c r="E204" s="1048">
        <v>0</v>
      </c>
      <c r="F204" s="1048">
        <v>16</v>
      </c>
      <c r="G204" s="1047"/>
      <c r="H204" s="1046"/>
      <c r="I204" s="1049" t="s">
        <v>400</v>
      </c>
    </row>
    <row r="205" spans="1:9" hidden="1" x14ac:dyDescent="0.25">
      <c r="A205" s="1046" t="s">
        <v>395</v>
      </c>
      <c r="B205" s="1047"/>
      <c r="C205" s="1048"/>
      <c r="D205" s="1048"/>
      <c r="E205" s="1048"/>
      <c r="F205" s="1048"/>
      <c r="G205" s="1047"/>
      <c r="H205" s="1046"/>
      <c r="I205" s="1049"/>
    </row>
    <row r="206" spans="1:9" hidden="1" x14ac:dyDescent="0.25"/>
    <row r="207" spans="1:9" hidden="1" x14ac:dyDescent="0.25">
      <c r="A207" s="1968" t="s">
        <v>410</v>
      </c>
      <c r="B207" s="1968"/>
      <c r="C207" s="1968"/>
      <c r="D207" s="1968"/>
      <c r="E207" s="1968"/>
      <c r="F207" s="1968"/>
      <c r="G207" s="1968"/>
      <c r="H207" s="1968"/>
      <c r="I207" s="1968"/>
    </row>
    <row r="208" spans="1:9" hidden="1" x14ac:dyDescent="0.25">
      <c r="A208" s="1046" t="s">
        <v>399</v>
      </c>
      <c r="B208" s="1047"/>
      <c r="C208" s="1048">
        <v>4</v>
      </c>
      <c r="D208" s="1048">
        <v>16</v>
      </c>
      <c r="E208" s="1048">
        <v>0</v>
      </c>
      <c r="F208" s="1048">
        <v>16</v>
      </c>
      <c r="G208" s="1047"/>
      <c r="H208" s="1046"/>
      <c r="I208" s="1049" t="s">
        <v>400</v>
      </c>
    </row>
    <row r="209" spans="1:9" hidden="1" x14ac:dyDescent="0.25">
      <c r="A209" s="1046" t="s">
        <v>395</v>
      </c>
      <c r="B209" s="1047"/>
      <c r="C209" s="1048"/>
      <c r="D209" s="1048"/>
      <c r="E209" s="1048"/>
      <c r="F209" s="1048"/>
      <c r="G209" s="1047"/>
      <c r="H209" s="1046"/>
      <c r="I209" s="1049"/>
    </row>
    <row r="210" spans="1:9" hidden="1" x14ac:dyDescent="0.25"/>
    <row r="211" spans="1:9" hidden="1" x14ac:dyDescent="0.25">
      <c r="A211" s="1968" t="s">
        <v>411</v>
      </c>
      <c r="B211" s="1968"/>
      <c r="C211" s="1968"/>
      <c r="D211" s="1968"/>
      <c r="E211" s="1968"/>
      <c r="F211" s="1968"/>
      <c r="G211" s="1968"/>
      <c r="H211" s="1968"/>
      <c r="I211" s="1968"/>
    </row>
    <row r="212" spans="1:9" hidden="1" x14ac:dyDescent="0.25">
      <c r="A212" s="1046" t="s">
        <v>399</v>
      </c>
      <c r="B212" s="1047"/>
      <c r="C212" s="1048">
        <v>4</v>
      </c>
      <c r="D212" s="1048">
        <v>16</v>
      </c>
      <c r="E212" s="1048">
        <v>0</v>
      </c>
      <c r="F212" s="1048">
        <v>16</v>
      </c>
      <c r="G212" s="1047"/>
      <c r="H212" s="1046"/>
      <c r="I212" s="1049" t="s">
        <v>394</v>
      </c>
    </row>
    <row r="213" spans="1:9" hidden="1" x14ac:dyDescent="0.25">
      <c r="A213" s="1046" t="s">
        <v>395</v>
      </c>
      <c r="B213" s="1047"/>
      <c r="C213" s="1048"/>
      <c r="D213" s="1048"/>
      <c r="E213" s="1048"/>
      <c r="F213" s="1048"/>
      <c r="G213" s="1047"/>
      <c r="H213" s="1046"/>
      <c r="I213" s="1049"/>
    </row>
    <row r="214" spans="1:9" hidden="1" x14ac:dyDescent="0.25"/>
    <row r="215" spans="1:9" hidden="1" x14ac:dyDescent="0.25"/>
    <row r="216" spans="1:9" hidden="1" x14ac:dyDescent="0.25">
      <c r="A216" s="1968" t="s">
        <v>412</v>
      </c>
      <c r="B216" s="1968"/>
      <c r="C216" s="1968"/>
      <c r="D216" s="1968"/>
      <c r="E216" s="1968"/>
      <c r="F216" s="1968"/>
      <c r="G216" s="1968"/>
      <c r="H216" s="1968"/>
      <c r="I216" s="1968"/>
    </row>
    <row r="217" spans="1:9" hidden="1" x14ac:dyDescent="0.25">
      <c r="A217" s="1046" t="s">
        <v>399</v>
      </c>
      <c r="B217" s="1047"/>
      <c r="C217" s="1048">
        <v>4</v>
      </c>
      <c r="D217" s="1048">
        <v>10</v>
      </c>
      <c r="E217" s="1048">
        <v>0</v>
      </c>
      <c r="F217" s="1048">
        <v>22</v>
      </c>
      <c r="G217" s="1047"/>
      <c r="H217" s="1046"/>
      <c r="I217" s="1049" t="s">
        <v>394</v>
      </c>
    </row>
    <row r="218" spans="1:9" hidden="1" x14ac:dyDescent="0.25">
      <c r="A218" s="1046" t="s">
        <v>395</v>
      </c>
      <c r="B218" s="1047"/>
      <c r="C218" s="1048"/>
      <c r="D218" s="1048"/>
      <c r="E218" s="1048"/>
      <c r="F218" s="1048"/>
      <c r="G218" s="1047"/>
      <c r="H218" s="1046"/>
      <c r="I218" s="1049"/>
    </row>
    <row r="219" spans="1:9" hidden="1" x14ac:dyDescent="0.25"/>
    <row r="220" spans="1:9" hidden="1" x14ac:dyDescent="0.25"/>
    <row r="221" spans="1:9" hidden="1" x14ac:dyDescent="0.25">
      <c r="A221" s="1968" t="s">
        <v>413</v>
      </c>
      <c r="B221" s="1968"/>
      <c r="C221" s="1968"/>
      <c r="D221" s="1968"/>
      <c r="E221" s="1968"/>
      <c r="F221" s="1968"/>
      <c r="G221" s="1968"/>
      <c r="H221" s="1968"/>
      <c r="I221" s="1968"/>
    </row>
    <row r="222" spans="1:9" hidden="1" x14ac:dyDescent="0.25">
      <c r="A222" s="1046" t="s">
        <v>407</v>
      </c>
      <c r="B222" s="1047"/>
      <c r="C222" s="1048">
        <v>4</v>
      </c>
      <c r="D222" s="1048">
        <v>16</v>
      </c>
      <c r="E222" s="1048">
        <v>0</v>
      </c>
      <c r="F222" s="1048">
        <v>16</v>
      </c>
      <c r="G222" s="1047"/>
      <c r="H222" s="1046"/>
      <c r="I222" s="1049" t="s">
        <v>400</v>
      </c>
    </row>
    <row r="223" spans="1:9" hidden="1" x14ac:dyDescent="0.25">
      <c r="A223" s="1046" t="s">
        <v>395</v>
      </c>
      <c r="B223" s="1047"/>
      <c r="C223" s="1048"/>
      <c r="D223" s="1048"/>
      <c r="E223" s="1048"/>
      <c r="F223" s="1048"/>
      <c r="G223" s="1047"/>
      <c r="H223" s="1046"/>
      <c r="I223" s="1049"/>
    </row>
    <row r="224" spans="1:9" hidden="1" x14ac:dyDescent="0.25"/>
    <row r="225" spans="1:9" hidden="1" x14ac:dyDescent="0.25"/>
    <row r="226" spans="1:9" hidden="1" x14ac:dyDescent="0.25">
      <c r="A226" s="1968" t="s">
        <v>414</v>
      </c>
      <c r="B226" s="1968"/>
      <c r="C226" s="1968"/>
      <c r="D226" s="1968"/>
      <c r="E226" s="1968"/>
      <c r="F226" s="1968"/>
      <c r="G226" s="1968"/>
      <c r="H226" s="1968"/>
      <c r="I226" s="1968"/>
    </row>
    <row r="227" spans="1:9" hidden="1" x14ac:dyDescent="0.25">
      <c r="A227" s="1046" t="s">
        <v>407</v>
      </c>
      <c r="B227" s="1047"/>
      <c r="C227" s="1048">
        <v>6</v>
      </c>
      <c r="D227" s="1048">
        <v>10</v>
      </c>
      <c r="E227" s="1048">
        <v>0</v>
      </c>
      <c r="F227" s="1048">
        <v>38</v>
      </c>
      <c r="G227" s="1047"/>
      <c r="H227" s="1046"/>
      <c r="I227" s="1049" t="s">
        <v>400</v>
      </c>
    </row>
    <row r="228" spans="1:9" hidden="1" x14ac:dyDescent="0.25">
      <c r="A228" s="1046" t="s">
        <v>395</v>
      </c>
      <c r="B228" s="1047"/>
      <c r="C228" s="1048"/>
      <c r="D228" s="1048"/>
      <c r="E228" s="1048"/>
      <c r="F228" s="1048"/>
      <c r="G228" s="1047"/>
      <c r="H228" s="1046"/>
      <c r="I228" s="1049"/>
    </row>
    <row r="229" spans="1:9" hidden="1" x14ac:dyDescent="0.25"/>
    <row r="230" spans="1:9" hidden="1" x14ac:dyDescent="0.25"/>
    <row r="231" spans="1:9" hidden="1" x14ac:dyDescent="0.25">
      <c r="A231" s="1968" t="s">
        <v>415</v>
      </c>
      <c r="B231" s="1968"/>
      <c r="C231" s="1968"/>
      <c r="D231" s="1968"/>
      <c r="E231" s="1968"/>
      <c r="F231" s="1968"/>
      <c r="G231" s="1968"/>
      <c r="H231" s="1968"/>
      <c r="I231" s="1968"/>
    </row>
    <row r="232" spans="1:9" hidden="1" x14ac:dyDescent="0.25">
      <c r="A232" s="1046" t="s">
        <v>407</v>
      </c>
      <c r="B232" s="1047"/>
      <c r="C232" s="1048">
        <v>4</v>
      </c>
      <c r="D232" s="1048">
        <v>10</v>
      </c>
      <c r="E232" s="1048">
        <v>0</v>
      </c>
      <c r="F232" s="1048">
        <v>22</v>
      </c>
      <c r="G232" s="1047"/>
      <c r="H232" s="1046"/>
      <c r="I232" s="1049" t="s">
        <v>394</v>
      </c>
    </row>
    <row r="233" spans="1:9" hidden="1" x14ac:dyDescent="0.25">
      <c r="A233" s="1046" t="s">
        <v>395</v>
      </c>
      <c r="B233" s="1047"/>
      <c r="C233" s="1048"/>
      <c r="D233" s="1048"/>
      <c r="E233" s="1048"/>
      <c r="F233" s="1048"/>
      <c r="G233" s="1047"/>
      <c r="H233" s="1046"/>
      <c r="I233" s="1049"/>
    </row>
    <row r="234" spans="1:9" hidden="1" x14ac:dyDescent="0.25"/>
    <row r="235" spans="1:9" hidden="1" x14ac:dyDescent="0.25">
      <c r="A235" s="1968" t="s">
        <v>416</v>
      </c>
      <c r="B235" s="1968"/>
      <c r="C235" s="1968"/>
      <c r="D235" s="1968"/>
      <c r="E235" s="1968"/>
      <c r="F235" s="1968"/>
      <c r="G235" s="1968"/>
      <c r="H235" s="1968"/>
      <c r="I235" s="1968"/>
    </row>
    <row r="236" spans="1:9" hidden="1" x14ac:dyDescent="0.25">
      <c r="A236" s="1046" t="s">
        <v>407</v>
      </c>
      <c r="B236" s="1047"/>
      <c r="C236" s="1048">
        <v>4</v>
      </c>
      <c r="D236" s="1048">
        <v>16</v>
      </c>
      <c r="E236" s="1048">
        <v>0</v>
      </c>
      <c r="F236" s="1048">
        <v>16</v>
      </c>
      <c r="G236" s="1047"/>
      <c r="H236" s="1046"/>
      <c r="I236" s="1049" t="s">
        <v>400</v>
      </c>
    </row>
    <row r="237" spans="1:9" hidden="1" x14ac:dyDescent="0.25">
      <c r="A237" s="1046" t="s">
        <v>395</v>
      </c>
      <c r="B237" s="1047"/>
      <c r="C237" s="1048"/>
      <c r="D237" s="1048"/>
      <c r="E237" s="1048"/>
      <c r="F237" s="1048"/>
      <c r="G237" s="1047"/>
      <c r="H237" s="1046"/>
      <c r="I237" s="1049"/>
    </row>
    <row r="238" spans="1:9" hidden="1" x14ac:dyDescent="0.25"/>
    <row r="239" spans="1:9" hidden="1" x14ac:dyDescent="0.25"/>
  </sheetData>
  <sheetProtection selectLockedCells="1" selectUnlockedCells="1"/>
  <mergeCells count="47">
    <mergeCell ref="A92:I92"/>
    <mergeCell ref="A151:I151"/>
    <mergeCell ref="A235:I235"/>
    <mergeCell ref="A207:I207"/>
    <mergeCell ref="A211:I211"/>
    <mergeCell ref="A216:I216"/>
    <mergeCell ref="A221:I221"/>
    <mergeCell ref="A226:I226"/>
    <mergeCell ref="A231:I231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30:I30"/>
    <mergeCell ref="A12:I12"/>
    <mergeCell ref="A15:I15"/>
    <mergeCell ref="A18:I18"/>
    <mergeCell ref="A21:I21"/>
    <mergeCell ref="A203:I203"/>
    <mergeCell ref="A157:I157"/>
    <mergeCell ref="A171:I171"/>
    <mergeCell ref="A175:I175"/>
    <mergeCell ref="A183:I183"/>
    <mergeCell ref="A189:I189"/>
    <mergeCell ref="A179:I179"/>
    <mergeCell ref="A164:I164"/>
    <mergeCell ref="A36:I36"/>
    <mergeCell ref="A74:I74"/>
    <mergeCell ref="A198:I198"/>
    <mergeCell ref="A84:I84"/>
    <mergeCell ref="A39:I39"/>
    <mergeCell ref="A68:I68"/>
    <mergeCell ref="A50:I50"/>
    <mergeCell ref="A56:I56"/>
    <mergeCell ref="A47:I47"/>
    <mergeCell ref="A65:I65"/>
    <mergeCell ref="A59:I59"/>
    <mergeCell ref="A62:I62"/>
    <mergeCell ref="A53:I53"/>
    <mergeCell ref="A71:I71"/>
    <mergeCell ref="A77:I77"/>
    <mergeCell ref="A88:I8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Normal="10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1963" t="s">
        <v>87</v>
      </c>
      <c r="D1" s="1963"/>
      <c r="E1" s="1963"/>
      <c r="F1" s="1963"/>
      <c r="G1" s="1963"/>
      <c r="H1" s="1963"/>
      <c r="I1" s="1963"/>
      <c r="J1" s="1963"/>
      <c r="K1" s="1963"/>
      <c r="L1" s="1963"/>
      <c r="M1" s="1963"/>
      <c r="N1" s="1963"/>
      <c r="AD1" s="11"/>
      <c r="AE1" s="11"/>
      <c r="AF1" s="22"/>
      <c r="AG1" s="22"/>
      <c r="AH1" s="1963" t="s">
        <v>87</v>
      </c>
      <c r="AI1" s="1963"/>
      <c r="AJ1" s="1963"/>
      <c r="AK1" s="1963"/>
      <c r="AL1" s="1963"/>
      <c r="AM1" s="1963"/>
      <c r="AN1" s="1963"/>
      <c r="AO1" s="1963"/>
      <c r="AP1" s="1963"/>
      <c r="AQ1" s="1963"/>
      <c r="AR1" s="1963"/>
      <c r="AS1" s="1963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1930" t="s">
        <v>0</v>
      </c>
      <c r="D3" s="1933" t="s">
        <v>74</v>
      </c>
      <c r="E3" s="1936" t="s">
        <v>75</v>
      </c>
      <c r="F3" s="1939" t="s">
        <v>2</v>
      </c>
      <c r="G3" s="1939"/>
      <c r="H3" s="1939"/>
      <c r="I3" s="1939"/>
      <c r="J3" s="1939"/>
      <c r="K3" s="1803"/>
      <c r="L3" s="1936" t="s">
        <v>3</v>
      </c>
      <c r="M3" s="1936" t="s">
        <v>4</v>
      </c>
      <c r="N3" s="1936" t="s">
        <v>5</v>
      </c>
      <c r="AD3" s="11"/>
      <c r="AE3" s="11"/>
      <c r="AF3" s="22"/>
      <c r="AG3" s="22"/>
      <c r="AH3" s="1930" t="s">
        <v>0</v>
      </c>
      <c r="AI3" s="1933" t="s">
        <v>74</v>
      </c>
      <c r="AJ3" s="1936" t="s">
        <v>75</v>
      </c>
      <c r="AK3" s="1939" t="s">
        <v>2</v>
      </c>
      <c r="AL3" s="1939"/>
      <c r="AM3" s="1939"/>
      <c r="AN3" s="1939"/>
      <c r="AO3" s="1939"/>
      <c r="AP3" s="1803"/>
      <c r="AQ3" s="1936" t="s">
        <v>3</v>
      </c>
      <c r="AR3" s="1936" t="s">
        <v>4</v>
      </c>
      <c r="AS3" s="1936" t="s">
        <v>5</v>
      </c>
    </row>
    <row r="4" spans="1:46" ht="15" customHeight="1" x14ac:dyDescent="0.25">
      <c r="C4" s="1931"/>
      <c r="D4" s="1934"/>
      <c r="E4" s="1936"/>
      <c r="F4" s="1936" t="s">
        <v>6</v>
      </c>
      <c r="G4" s="1937" t="s">
        <v>7</v>
      </c>
      <c r="H4" s="1937"/>
      <c r="I4" s="1937"/>
      <c r="J4" s="1937"/>
      <c r="K4" s="1936" t="s">
        <v>8</v>
      </c>
      <c r="L4" s="1936"/>
      <c r="M4" s="1936"/>
      <c r="N4" s="1936"/>
      <c r="AD4" s="11"/>
      <c r="AE4" s="11"/>
      <c r="AF4" s="22"/>
      <c r="AG4" s="22"/>
      <c r="AH4" s="1931"/>
      <c r="AI4" s="1934"/>
      <c r="AJ4" s="1936"/>
      <c r="AK4" s="1936" t="s">
        <v>6</v>
      </c>
      <c r="AL4" s="1937" t="s">
        <v>7</v>
      </c>
      <c r="AM4" s="1937"/>
      <c r="AN4" s="1937"/>
      <c r="AO4" s="1937"/>
      <c r="AP4" s="1936" t="s">
        <v>8</v>
      </c>
      <c r="AQ4" s="1936"/>
      <c r="AR4" s="1936"/>
      <c r="AS4" s="1936"/>
    </row>
    <row r="5" spans="1:46" ht="15" customHeight="1" x14ac:dyDescent="0.25">
      <c r="C5" s="1931"/>
      <c r="D5" s="1934"/>
      <c r="E5" s="1936"/>
      <c r="F5" s="1803"/>
      <c r="G5" s="1936" t="s">
        <v>9</v>
      </c>
      <c r="H5" s="1939" t="s">
        <v>10</v>
      </c>
      <c r="I5" s="1803"/>
      <c r="J5" s="1803"/>
      <c r="K5" s="1803"/>
      <c r="L5" s="1936"/>
      <c r="M5" s="1936"/>
      <c r="N5" s="1936"/>
      <c r="AD5" s="11"/>
      <c r="AE5" s="11"/>
      <c r="AF5" s="22"/>
      <c r="AG5" s="22"/>
      <c r="AH5" s="1931"/>
      <c r="AI5" s="1934"/>
      <c r="AJ5" s="1936"/>
      <c r="AK5" s="1803"/>
      <c r="AL5" s="1936" t="s">
        <v>9</v>
      </c>
      <c r="AM5" s="1939" t="s">
        <v>10</v>
      </c>
      <c r="AN5" s="1803"/>
      <c r="AO5" s="1803"/>
      <c r="AP5" s="1803"/>
      <c r="AQ5" s="1936"/>
      <c r="AR5" s="1936"/>
      <c r="AS5" s="1936"/>
    </row>
    <row r="6" spans="1:46" ht="15" customHeight="1" x14ac:dyDescent="0.25">
      <c r="C6" s="1931"/>
      <c r="D6" s="1934"/>
      <c r="E6" s="1936"/>
      <c r="F6" s="1803"/>
      <c r="G6" s="1938"/>
      <c r="H6" s="1936" t="s">
        <v>11</v>
      </c>
      <c r="I6" s="1936" t="s">
        <v>12</v>
      </c>
      <c r="J6" s="1936" t="s">
        <v>13</v>
      </c>
      <c r="K6" s="1803"/>
      <c r="L6" s="1936"/>
      <c r="M6" s="1936"/>
      <c r="N6" s="1936"/>
      <c r="AD6" s="11"/>
      <c r="AE6" s="11"/>
      <c r="AF6" s="22"/>
      <c r="AG6" s="22"/>
      <c r="AH6" s="1931"/>
      <c r="AI6" s="1934"/>
      <c r="AJ6" s="1936"/>
      <c r="AK6" s="1803"/>
      <c r="AL6" s="1938"/>
      <c r="AM6" s="1936" t="s">
        <v>11</v>
      </c>
      <c r="AN6" s="1936" t="s">
        <v>12</v>
      </c>
      <c r="AO6" s="1936" t="s">
        <v>13</v>
      </c>
      <c r="AP6" s="1803"/>
      <c r="AQ6" s="1936"/>
      <c r="AR6" s="1936"/>
      <c r="AS6" s="1936"/>
    </row>
    <row r="7" spans="1:46" x14ac:dyDescent="0.25">
      <c r="C7" s="1931"/>
      <c r="D7" s="1934"/>
      <c r="E7" s="1936"/>
      <c r="F7" s="1803"/>
      <c r="G7" s="1938"/>
      <c r="H7" s="1936"/>
      <c r="I7" s="1936"/>
      <c r="J7" s="1936"/>
      <c r="K7" s="1803"/>
      <c r="L7" s="1936"/>
      <c r="M7" s="1936"/>
      <c r="N7" s="1936"/>
      <c r="AD7" s="11"/>
      <c r="AE7" s="11"/>
      <c r="AF7" s="22"/>
      <c r="AG7" s="22"/>
      <c r="AH7" s="1931"/>
      <c r="AI7" s="1934"/>
      <c r="AJ7" s="1936"/>
      <c r="AK7" s="1803"/>
      <c r="AL7" s="1938"/>
      <c r="AM7" s="1936"/>
      <c r="AN7" s="1936"/>
      <c r="AO7" s="1936"/>
      <c r="AP7" s="1803"/>
      <c r="AQ7" s="1936"/>
      <c r="AR7" s="1936"/>
      <c r="AS7" s="1936"/>
    </row>
    <row r="8" spans="1:46" x14ac:dyDescent="0.25">
      <c r="C8" s="1931"/>
      <c r="D8" s="1934"/>
      <c r="E8" s="1936"/>
      <c r="F8" s="1803"/>
      <c r="G8" s="1938"/>
      <c r="H8" s="1936"/>
      <c r="I8" s="1936"/>
      <c r="J8" s="1936"/>
      <c r="K8" s="1803"/>
      <c r="L8" s="1936"/>
      <c r="M8" s="1936"/>
      <c r="N8" s="1936"/>
      <c r="AD8" s="11"/>
      <c r="AE8" s="11"/>
      <c r="AF8" s="22"/>
      <c r="AG8" s="22"/>
      <c r="AH8" s="1931"/>
      <c r="AI8" s="1934"/>
      <c r="AJ8" s="1936"/>
      <c r="AK8" s="1803"/>
      <c r="AL8" s="1938"/>
      <c r="AM8" s="1936"/>
      <c r="AN8" s="1936"/>
      <c r="AO8" s="1936"/>
      <c r="AP8" s="1803"/>
      <c r="AQ8" s="1936"/>
      <c r="AR8" s="1936"/>
      <c r="AS8" s="1936"/>
    </row>
    <row r="9" spans="1:46" x14ac:dyDescent="0.25">
      <c r="C9" s="1932"/>
      <c r="D9" s="1935"/>
      <c r="E9" s="1936"/>
      <c r="F9" s="1803"/>
      <c r="G9" s="1938"/>
      <c r="H9" s="1936"/>
      <c r="I9" s="1936"/>
      <c r="J9" s="1936"/>
      <c r="K9" s="1803"/>
      <c r="L9" s="1936"/>
      <c r="M9" s="1936"/>
      <c r="N9" s="1936"/>
      <c r="AD9" s="11"/>
      <c r="AE9" s="11"/>
      <c r="AF9" s="22"/>
      <c r="AG9" s="22"/>
      <c r="AH9" s="1932"/>
      <c r="AI9" s="1935"/>
      <c r="AJ9" s="1936"/>
      <c r="AK9" s="1803"/>
      <c r="AL9" s="1938"/>
      <c r="AM9" s="1936"/>
      <c r="AN9" s="1936"/>
      <c r="AO9" s="1936"/>
      <c r="AP9" s="1803"/>
      <c r="AQ9" s="1936"/>
      <c r="AR9" s="1936"/>
      <c r="AS9" s="1936"/>
    </row>
    <row r="10" spans="1:46" ht="27" customHeight="1" x14ac:dyDescent="0.25">
      <c r="A10" s="22" t="s">
        <v>16</v>
      </c>
      <c r="B10" s="22" t="s">
        <v>31</v>
      </c>
      <c r="C10" s="439" t="s">
        <v>46</v>
      </c>
      <c r="D10" s="1001">
        <v>1</v>
      </c>
      <c r="E10" s="1001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9" t="s">
        <v>46</v>
      </c>
      <c r="AI10" s="1001">
        <v>1</v>
      </c>
      <c r="AJ10" s="1001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9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350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339</v>
      </c>
      <c r="Z11" s="68" t="s">
        <v>340</v>
      </c>
      <c r="AF11" s="22" t="s">
        <v>16</v>
      </c>
      <c r="AG11" s="22" t="s">
        <v>14</v>
      </c>
      <c r="AH11" s="439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7" customFormat="1" x14ac:dyDescent="0.25">
      <c r="A12" s="1002" t="s">
        <v>16</v>
      </c>
      <c r="B12" s="1003" t="s">
        <v>14</v>
      </c>
      <c r="C12" s="473" t="s">
        <v>52</v>
      </c>
      <c r="D12" s="474"/>
      <c r="E12" s="475"/>
      <c r="F12" s="476"/>
      <c r="G12" s="476"/>
      <c r="H12" s="476"/>
      <c r="I12" s="476"/>
      <c r="J12" s="476"/>
      <c r="K12" s="476"/>
      <c r="L12" s="475"/>
      <c r="M12" s="476"/>
      <c r="N12" s="475"/>
      <c r="P12" s="478"/>
      <c r="Q12" s="478"/>
      <c r="R12" s="479" t="s">
        <v>59</v>
      </c>
      <c r="S12" s="480">
        <f>E14+E21</f>
        <v>3.5</v>
      </c>
      <c r="T12" s="479">
        <v>3.5</v>
      </c>
      <c r="U12" s="478"/>
      <c r="V12" s="10"/>
      <c r="W12" s="10"/>
      <c r="X12" s="23" t="s">
        <v>47</v>
      </c>
      <c r="Y12" s="479"/>
      <c r="Z12" s="479"/>
      <c r="AA12" s="478"/>
      <c r="AB12" s="478"/>
      <c r="AC12" s="478"/>
      <c r="AD12" s="478"/>
      <c r="AE12" s="478"/>
      <c r="AF12" s="1002" t="s">
        <v>16</v>
      </c>
      <c r="AG12" s="1003" t="s">
        <v>14</v>
      </c>
      <c r="AH12" s="473" t="s">
        <v>52</v>
      </c>
      <c r="AI12" s="474"/>
      <c r="AJ12" s="475"/>
      <c r="AK12" s="476"/>
      <c r="AL12" s="476"/>
      <c r="AM12" s="476"/>
      <c r="AN12" s="476"/>
      <c r="AO12" s="476"/>
      <c r="AP12" s="476"/>
      <c r="AQ12" s="475"/>
      <c r="AR12" s="476"/>
      <c r="AS12" s="475"/>
    </row>
    <row r="13" spans="1:46" s="477" customFormat="1" x14ac:dyDescent="0.25">
      <c r="A13" s="1002" t="s">
        <v>16</v>
      </c>
      <c r="B13" s="1003" t="s">
        <v>14</v>
      </c>
      <c r="C13" s="439" t="s">
        <v>76</v>
      </c>
      <c r="D13" s="474">
        <v>4</v>
      </c>
      <c r="E13" s="475"/>
      <c r="F13" s="476"/>
      <c r="G13" s="476"/>
      <c r="H13" s="476"/>
      <c r="I13" s="476"/>
      <c r="J13" s="476"/>
      <c r="K13" s="476"/>
      <c r="L13" s="475"/>
      <c r="M13" s="476"/>
      <c r="N13" s="475"/>
      <c r="P13" s="478"/>
      <c r="Q13" s="478"/>
      <c r="R13" s="479" t="s">
        <v>68</v>
      </c>
      <c r="S13" s="480">
        <f>E11+E40</f>
        <v>4.5</v>
      </c>
      <c r="T13" s="479">
        <v>4.5</v>
      </c>
      <c r="U13" s="478"/>
      <c r="V13" s="10" t="s">
        <v>16</v>
      </c>
      <c r="W13" s="10" t="s">
        <v>14</v>
      </c>
      <c r="X13" s="23" t="s">
        <v>41</v>
      </c>
      <c r="Y13" s="726">
        <f>SUMIFS(E$10:E$27,A$10:A$27,$A$112,B$10:B$27,$B$112)</f>
        <v>17</v>
      </c>
      <c r="Z13" s="727">
        <f>SUMIFS(D$10:D$27,A$10:A$27,$A$112,B$10:B$27,$B$112)</f>
        <v>37.5</v>
      </c>
      <c r="AA13" s="719">
        <f>D11+D13+D14+D16+D17+D19+D20+D21+D23+D24+D25</f>
        <v>37.5</v>
      </c>
      <c r="AB13" s="719">
        <f>E11+E13+E14+E16+E17+E19+E20+E21+E23+E24+E25</f>
        <v>17</v>
      </c>
      <c r="AC13" s="478"/>
      <c r="AD13" s="478"/>
      <c r="AE13" s="719">
        <f>E11+E13+E14</f>
        <v>4.5</v>
      </c>
      <c r="AF13" s="1002" t="s">
        <v>16</v>
      </c>
      <c r="AG13" s="1003" t="s">
        <v>14</v>
      </c>
      <c r="AH13" s="439" t="s">
        <v>76</v>
      </c>
      <c r="AI13" s="474">
        <v>4</v>
      </c>
      <c r="AJ13" s="475"/>
      <c r="AK13" s="476"/>
      <c r="AL13" s="476"/>
      <c r="AM13" s="476"/>
      <c r="AN13" s="476"/>
      <c r="AO13" s="476"/>
      <c r="AP13" s="476"/>
      <c r="AQ13" s="475"/>
      <c r="AR13" s="476"/>
      <c r="AS13" s="475"/>
    </row>
    <row r="14" spans="1:46" s="477" customFormat="1" x14ac:dyDescent="0.25">
      <c r="A14" s="1002" t="s">
        <v>16</v>
      </c>
      <c r="B14" s="1003" t="s">
        <v>14</v>
      </c>
      <c r="C14" s="439" t="s">
        <v>103</v>
      </c>
      <c r="D14" s="474">
        <v>1</v>
      </c>
      <c r="E14" s="475">
        <v>2</v>
      </c>
      <c r="F14" s="476">
        <f>E14*30</f>
        <v>60</v>
      </c>
      <c r="G14" s="476">
        <f t="shared" ref="G14:G20" si="0">H14+I14+J14</f>
        <v>30</v>
      </c>
      <c r="H14" s="476">
        <v>15</v>
      </c>
      <c r="I14" s="476"/>
      <c r="J14" s="476">
        <v>15</v>
      </c>
      <c r="K14" s="476">
        <f>F14-G14</f>
        <v>30</v>
      </c>
      <c r="L14" s="475">
        <f>G14/15</f>
        <v>2</v>
      </c>
      <c r="M14" s="476" t="s">
        <v>16</v>
      </c>
      <c r="N14" s="475">
        <f>G14/F14*100</f>
        <v>50</v>
      </c>
      <c r="O14" s="477" t="s">
        <v>59</v>
      </c>
      <c r="P14" s="478"/>
      <c r="Q14" s="478"/>
      <c r="R14" s="479" t="s">
        <v>78</v>
      </c>
      <c r="S14" s="480">
        <f>E18+E26+E44+E45+E46+E47+E51+E52+E67+E68+E69+E70+E71+E72+E73+E74+E75+E92+E93+E94+E95+E96+E97+E98+E99</f>
        <v>82</v>
      </c>
      <c r="T14" s="479">
        <v>82</v>
      </c>
      <c r="U14" s="478"/>
      <c r="V14" s="10" t="s">
        <v>16</v>
      </c>
      <c r="W14" s="10" t="s">
        <v>31</v>
      </c>
      <c r="X14" s="23" t="s">
        <v>42</v>
      </c>
      <c r="Y14" s="726">
        <f>SUMIFS(E$10:E$27,A$10:A$27,$A$113,B$10:B$27,$B$113)</f>
        <v>2</v>
      </c>
      <c r="Z14" s="726">
        <f>SUMIFS(D$10:D$27,A$10:A$27,$A$113,B$10:B$27,$B$113)</f>
        <v>1</v>
      </c>
      <c r="AA14" s="720">
        <f>D10</f>
        <v>1</v>
      </c>
      <c r="AB14" s="720">
        <f>E10</f>
        <v>2</v>
      </c>
      <c r="AC14" s="478"/>
      <c r="AD14" s="478"/>
      <c r="AE14" s="478"/>
      <c r="AF14" s="1002" t="s">
        <v>16</v>
      </c>
      <c r="AG14" s="1003" t="s">
        <v>14</v>
      </c>
      <c r="AH14" s="439" t="s">
        <v>103</v>
      </c>
      <c r="AI14" s="474">
        <v>1</v>
      </c>
      <c r="AJ14" s="475">
        <v>2</v>
      </c>
      <c r="AK14" s="476">
        <f>AJ14*30</f>
        <v>60</v>
      </c>
      <c r="AL14" s="476">
        <f>AM14+AN14+AO14</f>
        <v>30</v>
      </c>
      <c r="AM14" s="476">
        <v>15</v>
      </c>
      <c r="AN14" s="476"/>
      <c r="AO14" s="476">
        <v>15</v>
      </c>
      <c r="AP14" s="476">
        <f>AK14-AL14</f>
        <v>30</v>
      </c>
      <c r="AQ14" s="475">
        <f>AL14/15</f>
        <v>2</v>
      </c>
      <c r="AR14" s="476" t="s">
        <v>16</v>
      </c>
      <c r="AS14" s="475">
        <f>AL14/AK14*100</f>
        <v>50</v>
      </c>
      <c r="AT14" s="477" t="s">
        <v>59</v>
      </c>
    </row>
    <row r="15" spans="1:46" x14ac:dyDescent="0.25">
      <c r="A15" s="724" t="s">
        <v>16</v>
      </c>
      <c r="B15" s="725" t="s">
        <v>14</v>
      </c>
      <c r="C15" s="473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26"/>
      <c r="Z15" s="727"/>
      <c r="AA15" s="721"/>
      <c r="AB15" s="721"/>
      <c r="AF15" s="724" t="s">
        <v>16</v>
      </c>
      <c r="AG15" s="725" t="s">
        <v>14</v>
      </c>
      <c r="AH15" s="473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24" t="s">
        <v>16</v>
      </c>
      <c r="B16" s="725" t="s">
        <v>14</v>
      </c>
      <c r="C16" s="439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26">
        <f>SUMIFS(E$10:E$27,A$10:A$27,$A$115,B$10:B$27,$B$115)</f>
        <v>11</v>
      </c>
      <c r="Z16" s="727">
        <f>SUMIFS(D$10:D$27,A$10:A$27,$A$115,B$10:B$27,$B$115)</f>
        <v>9.5</v>
      </c>
      <c r="AA16" s="721">
        <f>D18+D22+D26+D27</f>
        <v>9.5</v>
      </c>
      <c r="AB16" s="721">
        <f>E18+E22+E26+E27</f>
        <v>11</v>
      </c>
      <c r="AF16" s="724" t="s">
        <v>16</v>
      </c>
      <c r="AG16" s="725" t="s">
        <v>14</v>
      </c>
      <c r="AH16" s="439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24" t="s">
        <v>16</v>
      </c>
      <c r="B17" s="725" t="s">
        <v>14</v>
      </c>
      <c r="C17" s="439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26">
        <f>SUMIFS(E$10:E$27,A$10:A$27,$A$116,B$10:B$27,$B$116)</f>
        <v>0</v>
      </c>
      <c r="Z17" s="727">
        <f>SUMIFS(D$10:D$27,A$10:A$27,$A$116,B$10:B$27,$B$116)</f>
        <v>0</v>
      </c>
      <c r="AA17" s="721"/>
      <c r="AB17" s="721"/>
      <c r="AF17" s="724" t="s">
        <v>16</v>
      </c>
      <c r="AG17" s="725" t="s">
        <v>14</v>
      </c>
      <c r="AH17" s="439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9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26">
        <f>SUM(Y13:Y17)</f>
        <v>30</v>
      </c>
      <c r="Z18" s="726">
        <f>SUM(Z13:Z17)</f>
        <v>48</v>
      </c>
      <c r="AA18" s="719">
        <f>SUM(AA13:AA17)</f>
        <v>48</v>
      </c>
      <c r="AB18" s="719">
        <f>SUM(AB13:AB17)</f>
        <v>30</v>
      </c>
      <c r="AF18" s="22" t="s">
        <v>13</v>
      </c>
      <c r="AG18" s="22" t="s">
        <v>14</v>
      </c>
      <c r="AH18" s="439" t="s">
        <v>365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9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9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9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9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9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9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9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9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9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9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9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9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16" customFormat="1" x14ac:dyDescent="0.25">
      <c r="A25" s="1008" t="s">
        <v>16</v>
      </c>
      <c r="B25" s="1008" t="s">
        <v>14</v>
      </c>
      <c r="C25" s="1009" t="s">
        <v>62</v>
      </c>
      <c r="D25" s="1010">
        <v>3</v>
      </c>
      <c r="E25" s="1010">
        <v>3</v>
      </c>
      <c r="F25" s="1011">
        <f>E25*30</f>
        <v>90</v>
      </c>
      <c r="G25" s="1011">
        <f>H25+I25+J25</f>
        <v>60</v>
      </c>
      <c r="H25" s="1011">
        <v>30</v>
      </c>
      <c r="I25" s="1011"/>
      <c r="J25" s="1011">
        <v>30</v>
      </c>
      <c r="K25" s="1011">
        <f>F25-G25</f>
        <v>30</v>
      </c>
      <c r="L25" s="1012">
        <v>4</v>
      </c>
      <c r="M25" s="1011" t="s">
        <v>29</v>
      </c>
      <c r="N25" s="1012">
        <f>G25/F25*100</f>
        <v>66.666666666666657</v>
      </c>
      <c r="O25" s="1013" t="s">
        <v>56</v>
      </c>
      <c r="P25" s="1014"/>
      <c r="Q25" s="1014"/>
      <c r="R25" s="1015">
        <f>E20+E24+E25+E50</f>
        <v>9</v>
      </c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4"/>
      <c r="AF25" s="1008" t="s">
        <v>16</v>
      </c>
      <c r="AG25" s="1008" t="s">
        <v>14</v>
      </c>
      <c r="AH25" s="1009" t="s">
        <v>62</v>
      </c>
      <c r="AI25" s="1010">
        <v>3</v>
      </c>
      <c r="AJ25" s="1010">
        <v>3</v>
      </c>
      <c r="AK25" s="1011">
        <f>AJ25*30</f>
        <v>90</v>
      </c>
      <c r="AL25" s="1011">
        <f>AM25+AN25+AO25</f>
        <v>45</v>
      </c>
      <c r="AM25" s="1011">
        <v>30</v>
      </c>
      <c r="AN25" s="1011"/>
      <c r="AO25" s="1011">
        <v>15</v>
      </c>
      <c r="AP25" s="1011">
        <f>AK25-AL25</f>
        <v>45</v>
      </c>
      <c r="AQ25" s="1017">
        <v>4</v>
      </c>
      <c r="AR25" s="1011" t="s">
        <v>29</v>
      </c>
      <c r="AS25" s="1012">
        <f>AL25/AK25*100</f>
        <v>50</v>
      </c>
      <c r="AT25" s="1013" t="s">
        <v>56</v>
      </c>
      <c r="AU25" s="6" t="s">
        <v>377</v>
      </c>
    </row>
    <row r="26" spans="1:47" s="6" customFormat="1" x14ac:dyDescent="0.25">
      <c r="A26" s="1018" t="s">
        <v>13</v>
      </c>
      <c r="B26" s="1018" t="s">
        <v>14</v>
      </c>
      <c r="C26" s="998" t="s">
        <v>80</v>
      </c>
      <c r="D26" s="1019"/>
      <c r="E26" s="547">
        <v>5</v>
      </c>
      <c r="F26" s="752">
        <f>E26*30</f>
        <v>150</v>
      </c>
      <c r="G26" s="752">
        <f>H26+I26+J26</f>
        <v>45</v>
      </c>
      <c r="H26" s="752">
        <v>30</v>
      </c>
      <c r="I26" s="752"/>
      <c r="J26" s="752">
        <v>15</v>
      </c>
      <c r="K26" s="752">
        <f>F26-G26</f>
        <v>105</v>
      </c>
      <c r="L26" s="547">
        <f>G26/15</f>
        <v>3</v>
      </c>
      <c r="M26" s="752" t="s">
        <v>29</v>
      </c>
      <c r="N26" s="547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8" t="s">
        <v>13</v>
      </c>
      <c r="AG26" s="1018" t="s">
        <v>14</v>
      </c>
      <c r="AH26" s="998" t="s">
        <v>80</v>
      </c>
      <c r="AI26" s="1019">
        <v>1</v>
      </c>
      <c r="AJ26" s="547">
        <v>4</v>
      </c>
      <c r="AK26" s="752">
        <f>AJ26*30</f>
        <v>120</v>
      </c>
      <c r="AL26" s="752">
        <f>AM26+AN26+AO26</f>
        <v>45</v>
      </c>
      <c r="AM26" s="752">
        <v>30</v>
      </c>
      <c r="AN26" s="752"/>
      <c r="AO26" s="752">
        <v>15</v>
      </c>
      <c r="AP26" s="752">
        <f>AK26-AL26</f>
        <v>75</v>
      </c>
      <c r="AQ26" s="547">
        <f>AL26/15</f>
        <v>3</v>
      </c>
      <c r="AR26" s="752" t="s">
        <v>29</v>
      </c>
      <c r="AS26" s="547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9" t="s">
        <v>44</v>
      </c>
      <c r="D27" s="1004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9" t="s">
        <v>44</v>
      </c>
      <c r="AI27" s="1004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63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1930" t="s">
        <v>0</v>
      </c>
      <c r="D31" s="1933" t="s">
        <v>74</v>
      </c>
      <c r="E31" s="1936" t="s">
        <v>1</v>
      </c>
      <c r="F31" s="1939" t="s">
        <v>2</v>
      </c>
      <c r="G31" s="1939"/>
      <c r="H31" s="1939"/>
      <c r="I31" s="1939"/>
      <c r="J31" s="1939"/>
      <c r="K31" s="1803"/>
      <c r="L31" s="1936" t="s">
        <v>3</v>
      </c>
      <c r="M31" s="1936" t="s">
        <v>4</v>
      </c>
      <c r="N31" s="1936" t="s">
        <v>5</v>
      </c>
      <c r="R31" s="12">
        <v>25</v>
      </c>
      <c r="AD31" s="11"/>
      <c r="AE31" s="11"/>
      <c r="AF31" s="22"/>
      <c r="AG31" s="22"/>
      <c r="AH31" s="1930" t="s">
        <v>0</v>
      </c>
      <c r="AI31" s="1933" t="s">
        <v>74</v>
      </c>
      <c r="AJ31" s="1936" t="s">
        <v>1</v>
      </c>
      <c r="AK31" s="1939" t="s">
        <v>2</v>
      </c>
      <c r="AL31" s="1939"/>
      <c r="AM31" s="1939"/>
      <c r="AN31" s="1939"/>
      <c r="AO31" s="1939"/>
      <c r="AP31" s="1803"/>
      <c r="AQ31" s="1936" t="s">
        <v>3</v>
      </c>
      <c r="AR31" s="1936" t="s">
        <v>4</v>
      </c>
      <c r="AS31" s="1936" t="s">
        <v>5</v>
      </c>
    </row>
    <row r="32" spans="1:47" ht="15" customHeight="1" x14ac:dyDescent="0.25">
      <c r="C32" s="1931"/>
      <c r="D32" s="1934"/>
      <c r="E32" s="1936"/>
      <c r="F32" s="1936" t="s">
        <v>6</v>
      </c>
      <c r="G32" s="1937" t="s">
        <v>7</v>
      </c>
      <c r="H32" s="1937"/>
      <c r="I32" s="1937"/>
      <c r="J32" s="1937"/>
      <c r="K32" s="1936" t="s">
        <v>25</v>
      </c>
      <c r="L32" s="1936"/>
      <c r="M32" s="1936"/>
      <c r="N32" s="1936"/>
      <c r="R32" s="12">
        <v>19</v>
      </c>
      <c r="AD32" s="11"/>
      <c r="AE32" s="11"/>
      <c r="AF32" s="22"/>
      <c r="AG32" s="22"/>
      <c r="AH32" s="1931"/>
      <c r="AI32" s="1934"/>
      <c r="AJ32" s="1936"/>
      <c r="AK32" s="1936" t="s">
        <v>6</v>
      </c>
      <c r="AL32" s="1937" t="s">
        <v>7</v>
      </c>
      <c r="AM32" s="1937"/>
      <c r="AN32" s="1937"/>
      <c r="AO32" s="1937"/>
      <c r="AP32" s="1936" t="s">
        <v>25</v>
      </c>
      <c r="AQ32" s="1936"/>
      <c r="AR32" s="1936"/>
      <c r="AS32" s="1936"/>
    </row>
    <row r="33" spans="1:46" ht="15" customHeight="1" x14ac:dyDescent="0.25">
      <c r="C33" s="1931"/>
      <c r="D33" s="1934"/>
      <c r="E33" s="1936"/>
      <c r="F33" s="1803"/>
      <c r="G33" s="1936" t="s">
        <v>9</v>
      </c>
      <c r="H33" s="1939" t="s">
        <v>10</v>
      </c>
      <c r="I33" s="1803"/>
      <c r="J33" s="1803"/>
      <c r="K33" s="1803"/>
      <c r="L33" s="1936"/>
      <c r="M33" s="1936"/>
      <c r="N33" s="1936"/>
      <c r="R33" s="12">
        <f>SUM(R29:R32)</f>
        <v>120</v>
      </c>
      <c r="AD33" s="11"/>
      <c r="AE33" s="11"/>
      <c r="AF33" s="22"/>
      <c r="AG33" s="22"/>
      <c r="AH33" s="1931"/>
      <c r="AI33" s="1934"/>
      <c r="AJ33" s="1936"/>
      <c r="AK33" s="1803"/>
      <c r="AL33" s="1936" t="s">
        <v>9</v>
      </c>
      <c r="AM33" s="1939" t="s">
        <v>10</v>
      </c>
      <c r="AN33" s="1803"/>
      <c r="AO33" s="1803"/>
      <c r="AP33" s="1803"/>
      <c r="AQ33" s="1936"/>
      <c r="AR33" s="1936"/>
      <c r="AS33" s="1936"/>
    </row>
    <row r="34" spans="1:46" ht="15" customHeight="1" x14ac:dyDescent="0.25">
      <c r="C34" s="1931"/>
      <c r="D34" s="1934"/>
      <c r="E34" s="1936"/>
      <c r="F34" s="1803"/>
      <c r="G34" s="1938"/>
      <c r="H34" s="1940" t="s">
        <v>26</v>
      </c>
      <c r="I34" s="1940" t="s">
        <v>27</v>
      </c>
      <c r="J34" s="1940" t="s">
        <v>28</v>
      </c>
      <c r="K34" s="1803"/>
      <c r="L34" s="1936"/>
      <c r="M34" s="1936"/>
      <c r="N34" s="1936"/>
      <c r="AD34" s="11"/>
      <c r="AE34" s="11"/>
      <c r="AF34" s="22"/>
      <c r="AG34" s="22"/>
      <c r="AH34" s="1931"/>
      <c r="AI34" s="1934"/>
      <c r="AJ34" s="1936"/>
      <c r="AK34" s="1803"/>
      <c r="AL34" s="1938"/>
      <c r="AM34" s="1940" t="s">
        <v>26</v>
      </c>
      <c r="AN34" s="1940" t="s">
        <v>27</v>
      </c>
      <c r="AO34" s="1940" t="s">
        <v>28</v>
      </c>
      <c r="AP34" s="1803"/>
      <c r="AQ34" s="1936"/>
      <c r="AR34" s="1936"/>
      <c r="AS34" s="1936"/>
    </row>
    <row r="35" spans="1:46" x14ac:dyDescent="0.25">
      <c r="C35" s="1931"/>
      <c r="D35" s="1934"/>
      <c r="E35" s="1936"/>
      <c r="F35" s="1803"/>
      <c r="G35" s="1938"/>
      <c r="H35" s="1940"/>
      <c r="I35" s="1940"/>
      <c r="J35" s="1940"/>
      <c r="K35" s="1803"/>
      <c r="L35" s="1936"/>
      <c r="M35" s="1936"/>
      <c r="N35" s="1936"/>
      <c r="AD35" s="11"/>
      <c r="AE35" s="11"/>
      <c r="AF35" s="22"/>
      <c r="AG35" s="22"/>
      <c r="AH35" s="1931"/>
      <c r="AI35" s="1934"/>
      <c r="AJ35" s="1936"/>
      <c r="AK35" s="1803"/>
      <c r="AL35" s="1938"/>
      <c r="AM35" s="1940"/>
      <c r="AN35" s="1940"/>
      <c r="AO35" s="1940"/>
      <c r="AP35" s="1803"/>
      <c r="AQ35" s="1936"/>
      <c r="AR35" s="1936"/>
      <c r="AS35" s="1936"/>
    </row>
    <row r="36" spans="1:46" x14ac:dyDescent="0.25">
      <c r="C36" s="1931"/>
      <c r="D36" s="1934"/>
      <c r="E36" s="1936"/>
      <c r="F36" s="1803"/>
      <c r="G36" s="1938"/>
      <c r="H36" s="1940"/>
      <c r="I36" s="1940"/>
      <c r="J36" s="1940"/>
      <c r="K36" s="1803"/>
      <c r="L36" s="1936"/>
      <c r="M36" s="1936"/>
      <c r="N36" s="1936"/>
      <c r="AD36" s="11"/>
      <c r="AE36" s="11"/>
      <c r="AF36" s="22"/>
      <c r="AG36" s="22"/>
      <c r="AH36" s="1931"/>
      <c r="AI36" s="1934"/>
      <c r="AJ36" s="1936"/>
      <c r="AK36" s="1803"/>
      <c r="AL36" s="1938"/>
      <c r="AM36" s="1940"/>
      <c r="AN36" s="1940"/>
      <c r="AO36" s="1940"/>
      <c r="AP36" s="1803"/>
      <c r="AQ36" s="1936"/>
      <c r="AR36" s="1936"/>
      <c r="AS36" s="1936"/>
    </row>
    <row r="37" spans="1:46" ht="15" customHeight="1" x14ac:dyDescent="0.25">
      <c r="C37" s="1932"/>
      <c r="D37" s="1935"/>
      <c r="E37" s="1936"/>
      <c r="F37" s="1803"/>
      <c r="G37" s="1938"/>
      <c r="H37" s="1940"/>
      <c r="I37" s="1940"/>
      <c r="J37" s="1940"/>
      <c r="K37" s="1803"/>
      <c r="L37" s="1936"/>
      <c r="M37" s="1936"/>
      <c r="N37" s="1936"/>
      <c r="AD37" s="11"/>
      <c r="AE37" s="11"/>
      <c r="AF37" s="22"/>
      <c r="AG37" s="22"/>
      <c r="AH37" s="1932"/>
      <c r="AI37" s="1935"/>
      <c r="AJ37" s="1936"/>
      <c r="AK37" s="1803"/>
      <c r="AL37" s="1938"/>
      <c r="AM37" s="1940"/>
      <c r="AN37" s="1940"/>
      <c r="AO37" s="1940"/>
      <c r="AP37" s="1803"/>
      <c r="AQ37" s="1936"/>
      <c r="AR37" s="1936"/>
      <c r="AS37" s="1936"/>
    </row>
    <row r="38" spans="1:46" x14ac:dyDescent="0.25">
      <c r="A38" s="22" t="s">
        <v>13</v>
      </c>
      <c r="B38" s="22" t="s">
        <v>14</v>
      </c>
      <c r="C38" s="473" t="s">
        <v>95</v>
      </c>
      <c r="D38" s="20">
        <v>4.5</v>
      </c>
      <c r="E38" s="1001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73" t="s">
        <v>366</v>
      </c>
      <c r="AI38" s="20">
        <v>4.5</v>
      </c>
      <c r="AJ38" s="1001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9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339</v>
      </c>
      <c r="Z39" s="68" t="s">
        <v>340</v>
      </c>
      <c r="AF39" s="22" t="s">
        <v>16</v>
      </c>
      <c r="AG39" s="22" t="s">
        <v>31</v>
      </c>
      <c r="AH39" s="439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9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350</v>
      </c>
      <c r="M40" s="10" t="s">
        <v>16</v>
      </c>
      <c r="N40" s="9">
        <f>G40/F40*100</f>
        <v>60</v>
      </c>
      <c r="O40" s="11" t="s">
        <v>68</v>
      </c>
      <c r="P40" s="12" t="s">
        <v>348</v>
      </c>
      <c r="V40" s="10"/>
      <c r="W40" s="10"/>
      <c r="X40" s="23" t="s">
        <v>47</v>
      </c>
      <c r="Y40" s="479"/>
      <c r="Z40" s="479"/>
      <c r="AF40" s="22" t="s">
        <v>16</v>
      </c>
      <c r="AG40" s="22" t="s">
        <v>14</v>
      </c>
      <c r="AH40" s="439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26">
        <f>SUMIFS(E$38:E$54,A$38:A$54,$A$112,B$38:B$54,$B$112)</f>
        <v>2</v>
      </c>
      <c r="Z41" s="727">
        <f>SUMIFS(D$38:D$54,A$38:A$54,$A$112,B$38:B$54,$B$112)</f>
        <v>5</v>
      </c>
      <c r="AF41" s="22"/>
      <c r="AG41" s="22"/>
      <c r="AH41" s="473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9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26">
        <f>SUMIFS(E$38:E$54,A$38:A$54,$A$113,B$38:B$54,$B$113)</f>
        <v>2</v>
      </c>
      <c r="Z42" s="726">
        <f>SUMIFS(D$38:D$54,A$38:A$54,$A$113,B$38:B$54,$B$113)</f>
        <v>8.5</v>
      </c>
      <c r="AF42" s="22" t="s">
        <v>16</v>
      </c>
      <c r="AG42" s="22" t="s">
        <v>31</v>
      </c>
      <c r="AH42" s="439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9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26"/>
      <c r="Z43" s="727"/>
      <c r="AF43" s="22" t="s">
        <v>16</v>
      </c>
      <c r="AG43" s="22" t="s">
        <v>31</v>
      </c>
      <c r="AH43" s="439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8" t="s">
        <v>13</v>
      </c>
      <c r="B44" s="1018" t="s">
        <v>14</v>
      </c>
      <c r="C44" s="998" t="s">
        <v>82</v>
      </c>
      <c r="D44" s="1020">
        <v>1</v>
      </c>
      <c r="E44" s="547">
        <v>4</v>
      </c>
      <c r="F44" s="752">
        <f>E44*30</f>
        <v>120</v>
      </c>
      <c r="G44" s="752">
        <f>H44+I44+J44</f>
        <v>45</v>
      </c>
      <c r="H44" s="752">
        <v>27</v>
      </c>
      <c r="I44" s="752"/>
      <c r="J44" s="752">
        <v>18</v>
      </c>
      <c r="K44" s="752">
        <f>F44-G44</f>
        <v>75</v>
      </c>
      <c r="L44" s="547">
        <f>G44/9</f>
        <v>5</v>
      </c>
      <c r="M44" s="752" t="s">
        <v>18</v>
      </c>
      <c r="N44" s="547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52" t="s">
        <v>13</v>
      </c>
      <c r="W44" s="752" t="s">
        <v>14</v>
      </c>
      <c r="X44" s="1021" t="s">
        <v>41</v>
      </c>
      <c r="Y44" s="1022">
        <f>SUMIFS(E$38:E$54,A$38:A$54,$A$115,B$38:B$54,$B$115)</f>
        <v>21</v>
      </c>
      <c r="Z44" s="1023">
        <f>SUMIFS(D$38:D$54,A$38:A$54,$A$115,B$38:B$54,$B$115)</f>
        <v>14.5</v>
      </c>
      <c r="AA44" s="1024"/>
      <c r="AB44" s="7"/>
      <c r="AC44" s="7"/>
      <c r="AD44" s="7"/>
      <c r="AE44" s="7"/>
      <c r="AF44" s="1018" t="s">
        <v>13</v>
      </c>
      <c r="AG44" s="1018" t="s">
        <v>14</v>
      </c>
      <c r="AH44" s="998" t="s">
        <v>82</v>
      </c>
      <c r="AI44" s="1020">
        <v>0</v>
      </c>
      <c r="AJ44" s="547">
        <v>5</v>
      </c>
      <c r="AK44" s="752">
        <f>AJ44*30</f>
        <v>150</v>
      </c>
      <c r="AL44" s="752">
        <f>AM44+AN44+AO44</f>
        <v>45</v>
      </c>
      <c r="AM44" s="752">
        <v>27</v>
      </c>
      <c r="AN44" s="752"/>
      <c r="AO44" s="752">
        <v>18</v>
      </c>
      <c r="AP44" s="752">
        <f>AK44-AL44</f>
        <v>105</v>
      </c>
      <c r="AQ44" s="547">
        <f>AL44/9</f>
        <v>5</v>
      </c>
      <c r="AR44" s="752" t="s">
        <v>18</v>
      </c>
      <c r="AS44" s="547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9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26">
        <f>SUMIFS(E$38:E$54,A$38:A$54,$A$116,B$38:B$54,$B$116)</f>
        <v>5</v>
      </c>
      <c r="Z45" s="727">
        <f>SUMIFS(D$38:D$54,A$38:A$54,$A$116,B$38:B$54,$B$116)</f>
        <v>0</v>
      </c>
      <c r="AF45" s="22" t="s">
        <v>13</v>
      </c>
      <c r="AG45" s="22" t="s">
        <v>14</v>
      </c>
      <c r="AH45" s="439" t="s">
        <v>231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9" t="s">
        <v>104</v>
      </c>
      <c r="D46" s="1005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26">
        <f>SUM(Y41:Y45)</f>
        <v>30</v>
      </c>
      <c r="Z46" s="726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9" t="s">
        <v>104</v>
      </c>
      <c r="AI46" s="1005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9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9" t="s">
        <v>367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9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9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9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9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9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9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8" t="s">
        <v>13</v>
      </c>
      <c r="B51" s="1018" t="s">
        <v>31</v>
      </c>
      <c r="C51" s="998" t="s">
        <v>81</v>
      </c>
      <c r="D51" s="547"/>
      <c r="E51" s="547">
        <v>5</v>
      </c>
      <c r="F51" s="752">
        <f>E51*30</f>
        <v>150</v>
      </c>
      <c r="G51" s="752">
        <f>H51+I51+J51</f>
        <v>45</v>
      </c>
      <c r="H51" s="752">
        <v>27</v>
      </c>
      <c r="I51" s="752"/>
      <c r="J51" s="752">
        <v>18</v>
      </c>
      <c r="K51" s="752">
        <f>F51-G51</f>
        <v>105</v>
      </c>
      <c r="L51" s="547">
        <f>G51/9</f>
        <v>5</v>
      </c>
      <c r="M51" s="752" t="s">
        <v>29</v>
      </c>
      <c r="N51" s="547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8" t="s">
        <v>13</v>
      </c>
      <c r="AG51" s="1018" t="s">
        <v>31</v>
      </c>
      <c r="AH51" s="998" t="s">
        <v>81</v>
      </c>
      <c r="AI51" s="547">
        <v>2</v>
      </c>
      <c r="AJ51" s="547">
        <v>3</v>
      </c>
      <c r="AK51" s="752">
        <f>AJ51*30</f>
        <v>90</v>
      </c>
      <c r="AL51" s="752">
        <f>AM51+AN51+AO51</f>
        <v>45</v>
      </c>
      <c r="AM51" s="752">
        <v>27</v>
      </c>
      <c r="AN51" s="752"/>
      <c r="AO51" s="752">
        <v>18</v>
      </c>
      <c r="AP51" s="752">
        <f>AK51-AL51</f>
        <v>45</v>
      </c>
      <c r="AQ51" s="547">
        <f>AL51/9</f>
        <v>5</v>
      </c>
      <c r="AR51" s="752" t="s">
        <v>29</v>
      </c>
      <c r="AS51" s="547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9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9" t="s">
        <v>368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12" t="s">
        <v>34</v>
      </c>
      <c r="D53" s="1006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9" t="s">
        <v>34</v>
      </c>
      <c r="AI53" s="1006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53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1930" t="s">
        <v>0</v>
      </c>
      <c r="D58" s="1933" t="s">
        <v>74</v>
      </c>
      <c r="E58" s="1936" t="s">
        <v>1</v>
      </c>
      <c r="F58" s="1939" t="s">
        <v>2</v>
      </c>
      <c r="G58" s="1939"/>
      <c r="H58" s="1939"/>
      <c r="I58" s="1939"/>
      <c r="J58" s="1939"/>
      <c r="K58" s="1803"/>
      <c r="L58" s="1936" t="s">
        <v>3</v>
      </c>
      <c r="M58" s="1936" t="s">
        <v>4</v>
      </c>
      <c r="N58" s="1936" t="s">
        <v>5</v>
      </c>
      <c r="AD58" s="11"/>
      <c r="AE58" s="11"/>
      <c r="AF58" s="22"/>
      <c r="AG58" s="22"/>
      <c r="AH58" s="1930" t="s">
        <v>0</v>
      </c>
      <c r="AI58" s="1933" t="s">
        <v>74</v>
      </c>
      <c r="AJ58" s="1936" t="s">
        <v>1</v>
      </c>
      <c r="AK58" s="1939" t="s">
        <v>2</v>
      </c>
      <c r="AL58" s="1939"/>
      <c r="AM58" s="1939"/>
      <c r="AN58" s="1939"/>
      <c r="AO58" s="1939"/>
      <c r="AP58" s="1803"/>
      <c r="AQ58" s="1936" t="s">
        <v>3</v>
      </c>
      <c r="AR58" s="1936" t="s">
        <v>4</v>
      </c>
      <c r="AS58" s="1936" t="s">
        <v>5</v>
      </c>
    </row>
    <row r="59" spans="1:46" ht="15" customHeight="1" x14ac:dyDescent="0.25">
      <c r="C59" s="1931"/>
      <c r="D59" s="1934"/>
      <c r="E59" s="1936"/>
      <c r="F59" s="1936" t="s">
        <v>6</v>
      </c>
      <c r="G59" s="1937" t="s">
        <v>7</v>
      </c>
      <c r="H59" s="1937"/>
      <c r="I59" s="1937"/>
      <c r="J59" s="1937"/>
      <c r="K59" s="1936" t="s">
        <v>25</v>
      </c>
      <c r="L59" s="1936"/>
      <c r="M59" s="1936"/>
      <c r="N59" s="1936"/>
      <c r="AD59" s="11"/>
      <c r="AE59" s="11"/>
      <c r="AF59" s="22"/>
      <c r="AG59" s="22"/>
      <c r="AH59" s="1931"/>
      <c r="AI59" s="1934"/>
      <c r="AJ59" s="1936"/>
      <c r="AK59" s="1936" t="s">
        <v>6</v>
      </c>
      <c r="AL59" s="1937" t="s">
        <v>7</v>
      </c>
      <c r="AM59" s="1937"/>
      <c r="AN59" s="1937"/>
      <c r="AO59" s="1937"/>
      <c r="AP59" s="1936" t="s">
        <v>25</v>
      </c>
      <c r="AQ59" s="1936"/>
      <c r="AR59" s="1936"/>
      <c r="AS59" s="1936"/>
    </row>
    <row r="60" spans="1:46" ht="15" customHeight="1" x14ac:dyDescent="0.25">
      <c r="C60" s="1931"/>
      <c r="D60" s="1934"/>
      <c r="E60" s="1936"/>
      <c r="F60" s="1803"/>
      <c r="G60" s="1936" t="s">
        <v>9</v>
      </c>
      <c r="H60" s="1939" t="s">
        <v>10</v>
      </c>
      <c r="I60" s="1803"/>
      <c r="J60" s="1803"/>
      <c r="K60" s="1803"/>
      <c r="L60" s="1936"/>
      <c r="M60" s="1936"/>
      <c r="N60" s="1936"/>
      <c r="AD60" s="11"/>
      <c r="AE60" s="11"/>
      <c r="AF60" s="22"/>
      <c r="AG60" s="22"/>
      <c r="AH60" s="1931"/>
      <c r="AI60" s="1934"/>
      <c r="AJ60" s="1936"/>
      <c r="AK60" s="1803"/>
      <c r="AL60" s="1936" t="s">
        <v>9</v>
      </c>
      <c r="AM60" s="1939" t="s">
        <v>10</v>
      </c>
      <c r="AN60" s="1803"/>
      <c r="AO60" s="1803"/>
      <c r="AP60" s="1803"/>
      <c r="AQ60" s="1936"/>
      <c r="AR60" s="1936"/>
      <c r="AS60" s="1936"/>
    </row>
    <row r="61" spans="1:46" ht="15" customHeight="1" x14ac:dyDescent="0.25">
      <c r="C61" s="1931"/>
      <c r="D61" s="1934"/>
      <c r="E61" s="1936"/>
      <c r="F61" s="1803"/>
      <c r="G61" s="1938"/>
      <c r="H61" s="1940" t="s">
        <v>26</v>
      </c>
      <c r="I61" s="1940" t="s">
        <v>27</v>
      </c>
      <c r="J61" s="1940" t="s">
        <v>28</v>
      </c>
      <c r="K61" s="1803"/>
      <c r="L61" s="1936"/>
      <c r="M61" s="1936"/>
      <c r="N61" s="1936"/>
      <c r="AD61" s="11"/>
      <c r="AE61" s="11"/>
      <c r="AF61" s="22"/>
      <c r="AG61" s="22"/>
      <c r="AH61" s="1931"/>
      <c r="AI61" s="1934"/>
      <c r="AJ61" s="1936"/>
      <c r="AK61" s="1803"/>
      <c r="AL61" s="1938"/>
      <c r="AM61" s="1940" t="s">
        <v>26</v>
      </c>
      <c r="AN61" s="1940" t="s">
        <v>27</v>
      </c>
      <c r="AO61" s="1940" t="s">
        <v>28</v>
      </c>
      <c r="AP61" s="1803"/>
      <c r="AQ61" s="1936"/>
      <c r="AR61" s="1936"/>
      <c r="AS61" s="1936"/>
    </row>
    <row r="62" spans="1:46" x14ac:dyDescent="0.25">
      <c r="C62" s="1931"/>
      <c r="D62" s="1934"/>
      <c r="E62" s="1936"/>
      <c r="F62" s="1803"/>
      <c r="G62" s="1938"/>
      <c r="H62" s="1940"/>
      <c r="I62" s="1940"/>
      <c r="J62" s="1940"/>
      <c r="K62" s="1803"/>
      <c r="L62" s="1936"/>
      <c r="M62" s="1936"/>
      <c r="N62" s="1936"/>
      <c r="AD62" s="11"/>
      <c r="AE62" s="11"/>
      <c r="AF62" s="22"/>
      <c r="AG62" s="22"/>
      <c r="AH62" s="1931"/>
      <c r="AI62" s="1934"/>
      <c r="AJ62" s="1936"/>
      <c r="AK62" s="1803"/>
      <c r="AL62" s="1938"/>
      <c r="AM62" s="1940"/>
      <c r="AN62" s="1940"/>
      <c r="AO62" s="1940"/>
      <c r="AP62" s="1803"/>
      <c r="AQ62" s="1936"/>
      <c r="AR62" s="1936"/>
      <c r="AS62" s="1936"/>
    </row>
    <row r="63" spans="1:46" x14ac:dyDescent="0.25">
      <c r="C63" s="1931"/>
      <c r="D63" s="1934"/>
      <c r="E63" s="1936"/>
      <c r="F63" s="1803"/>
      <c r="G63" s="1938"/>
      <c r="H63" s="1940"/>
      <c r="I63" s="1940"/>
      <c r="J63" s="1940"/>
      <c r="K63" s="1803"/>
      <c r="L63" s="1936"/>
      <c r="M63" s="1936"/>
      <c r="N63" s="1936"/>
      <c r="AD63" s="11"/>
      <c r="AE63" s="11"/>
      <c r="AF63" s="22"/>
      <c r="AG63" s="22"/>
      <c r="AH63" s="1931"/>
      <c r="AI63" s="1934"/>
      <c r="AJ63" s="1936"/>
      <c r="AK63" s="1803"/>
      <c r="AL63" s="1938"/>
      <c r="AM63" s="1940"/>
      <c r="AN63" s="1940"/>
      <c r="AO63" s="1940"/>
      <c r="AP63" s="1803"/>
      <c r="AQ63" s="1936"/>
      <c r="AR63" s="1936"/>
      <c r="AS63" s="1936"/>
    </row>
    <row r="64" spans="1:46" ht="15" customHeight="1" x14ac:dyDescent="0.25">
      <c r="C64" s="1932"/>
      <c r="D64" s="1935"/>
      <c r="E64" s="1936"/>
      <c r="F64" s="1803"/>
      <c r="G64" s="1938"/>
      <c r="H64" s="1940"/>
      <c r="I64" s="1940"/>
      <c r="J64" s="1940"/>
      <c r="K64" s="1803"/>
      <c r="L64" s="1936"/>
      <c r="M64" s="1936"/>
      <c r="N64" s="1936"/>
      <c r="AD64" s="11"/>
      <c r="AE64" s="11"/>
      <c r="AF64" s="22"/>
      <c r="AG64" s="22"/>
      <c r="AH64" s="1932"/>
      <c r="AI64" s="1935"/>
      <c r="AJ64" s="1936"/>
      <c r="AK64" s="1803"/>
      <c r="AL64" s="1938"/>
      <c r="AM64" s="1940"/>
      <c r="AN64" s="1940"/>
      <c r="AO64" s="1940"/>
      <c r="AP64" s="1803"/>
      <c r="AQ64" s="1936"/>
      <c r="AR64" s="1936"/>
      <c r="AS64" s="1936"/>
    </row>
    <row r="65" spans="1:46" x14ac:dyDescent="0.25">
      <c r="A65" s="22" t="s">
        <v>13</v>
      </c>
      <c r="B65" s="22" t="s">
        <v>14</v>
      </c>
      <c r="C65" s="8" t="s">
        <v>96</v>
      </c>
      <c r="D65" s="1007">
        <v>4.5</v>
      </c>
      <c r="E65" s="1007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73" t="s">
        <v>369</v>
      </c>
      <c r="AI65" s="1007">
        <v>4.5</v>
      </c>
      <c r="AJ65" s="1007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9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339</v>
      </c>
      <c r="Z66" s="68" t="s">
        <v>340</v>
      </c>
      <c r="AF66" s="22" t="s">
        <v>16</v>
      </c>
      <c r="AG66" s="22" t="s">
        <v>31</v>
      </c>
      <c r="AH66" s="439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9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9"/>
      <c r="Z67" s="479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9" t="s">
        <v>370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9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26">
        <f>SUMIFS(E$65:E$76,A$65:A$76,$A$112,B$65:B$76,$B$112)</f>
        <v>0</v>
      </c>
      <c r="Z68" s="727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1000" t="s">
        <v>371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9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26">
        <f>SUMIFS(E$65:E$76,A$65:A$76,$A$113,B$65:B$76,$B$113)</f>
        <v>2</v>
      </c>
      <c r="Z69" s="726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9" t="s">
        <v>237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9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26"/>
      <c r="Z70" s="727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9" t="s">
        <v>372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9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26">
        <f>SUMIFS(E$65:E$76,A$65:A$76,$A$115,B$65:B$76,$B$115)</f>
        <v>16</v>
      </c>
      <c r="Z71" s="727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9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9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26">
        <f>SUMIFS(E$65:E$76,A$65:A$76,$A$116,B$65:B$76,$B$116)</f>
        <v>12</v>
      </c>
      <c r="Z72" s="727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23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26">
        <f>SUM(Y68:Y72)</f>
        <v>30</v>
      </c>
      <c r="Z73" s="726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9" t="s">
        <v>373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9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9" t="s">
        <v>374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9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1000" t="s">
        <v>375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9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9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54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1930" t="s">
        <v>0</v>
      </c>
      <c r="D82" s="1933" t="s">
        <v>74</v>
      </c>
      <c r="E82" s="1936" t="s">
        <v>1</v>
      </c>
      <c r="F82" s="1939" t="s">
        <v>2</v>
      </c>
      <c r="G82" s="1939"/>
      <c r="H82" s="1939"/>
      <c r="I82" s="1939"/>
      <c r="J82" s="1939"/>
      <c r="K82" s="1803"/>
      <c r="L82" s="1936" t="s">
        <v>3</v>
      </c>
      <c r="M82" s="1936" t="s">
        <v>4</v>
      </c>
      <c r="N82" s="1936" t="s">
        <v>5</v>
      </c>
      <c r="AD82" s="11"/>
      <c r="AE82" s="11"/>
      <c r="AF82" s="22"/>
      <c r="AG82" s="22"/>
      <c r="AH82" s="1930" t="s">
        <v>0</v>
      </c>
      <c r="AI82" s="1933" t="s">
        <v>74</v>
      </c>
      <c r="AJ82" s="1936" t="s">
        <v>1</v>
      </c>
      <c r="AK82" s="1939" t="s">
        <v>2</v>
      </c>
      <c r="AL82" s="1939"/>
      <c r="AM82" s="1939"/>
      <c r="AN82" s="1939"/>
      <c r="AO82" s="1939"/>
      <c r="AP82" s="1803"/>
      <c r="AQ82" s="1936" t="s">
        <v>3</v>
      </c>
      <c r="AR82" s="1936" t="s">
        <v>4</v>
      </c>
      <c r="AS82" s="1936" t="s">
        <v>5</v>
      </c>
    </row>
    <row r="83" spans="1:46" ht="15" customHeight="1" x14ac:dyDescent="0.25">
      <c r="C83" s="1931"/>
      <c r="D83" s="1934"/>
      <c r="E83" s="1936"/>
      <c r="F83" s="1936" t="s">
        <v>6</v>
      </c>
      <c r="G83" s="1937" t="s">
        <v>7</v>
      </c>
      <c r="H83" s="1937"/>
      <c r="I83" s="1937"/>
      <c r="J83" s="1937"/>
      <c r="K83" s="1936" t="s">
        <v>25</v>
      </c>
      <c r="L83" s="1936"/>
      <c r="M83" s="1936"/>
      <c r="N83" s="1936"/>
      <c r="AD83" s="11"/>
      <c r="AE83" s="11"/>
      <c r="AF83" s="22"/>
      <c r="AG83" s="22"/>
      <c r="AH83" s="1931"/>
      <c r="AI83" s="1934"/>
      <c r="AJ83" s="1936"/>
      <c r="AK83" s="1936" t="s">
        <v>6</v>
      </c>
      <c r="AL83" s="1937" t="s">
        <v>7</v>
      </c>
      <c r="AM83" s="1937"/>
      <c r="AN83" s="1937"/>
      <c r="AO83" s="1937"/>
      <c r="AP83" s="1936" t="s">
        <v>25</v>
      </c>
      <c r="AQ83" s="1936"/>
      <c r="AR83" s="1936"/>
      <c r="AS83" s="1936"/>
    </row>
    <row r="84" spans="1:46" ht="15" customHeight="1" x14ac:dyDescent="0.25">
      <c r="C84" s="1931"/>
      <c r="D84" s="1934"/>
      <c r="E84" s="1936"/>
      <c r="F84" s="1803"/>
      <c r="G84" s="1936" t="s">
        <v>9</v>
      </c>
      <c r="H84" s="1939" t="s">
        <v>10</v>
      </c>
      <c r="I84" s="1803"/>
      <c r="J84" s="1803"/>
      <c r="K84" s="1803"/>
      <c r="L84" s="1936"/>
      <c r="M84" s="1936"/>
      <c r="N84" s="1936"/>
      <c r="AD84" s="11"/>
      <c r="AE84" s="11"/>
      <c r="AF84" s="22"/>
      <c r="AG84" s="22"/>
      <c r="AH84" s="1931"/>
      <c r="AI84" s="1934"/>
      <c r="AJ84" s="1936"/>
      <c r="AK84" s="1803"/>
      <c r="AL84" s="1936" t="s">
        <v>9</v>
      </c>
      <c r="AM84" s="1939" t="s">
        <v>10</v>
      </c>
      <c r="AN84" s="1803"/>
      <c r="AO84" s="1803"/>
      <c r="AP84" s="1803"/>
      <c r="AQ84" s="1936"/>
      <c r="AR84" s="1936"/>
      <c r="AS84" s="1936"/>
    </row>
    <row r="85" spans="1:46" ht="15" customHeight="1" x14ac:dyDescent="0.25">
      <c r="C85" s="1931"/>
      <c r="D85" s="1934"/>
      <c r="E85" s="1936"/>
      <c r="F85" s="1803"/>
      <c r="G85" s="1938"/>
      <c r="H85" s="1940" t="s">
        <v>26</v>
      </c>
      <c r="I85" s="1940" t="s">
        <v>27</v>
      </c>
      <c r="J85" s="1940" t="s">
        <v>28</v>
      </c>
      <c r="K85" s="1803"/>
      <c r="L85" s="1936"/>
      <c r="M85" s="1936"/>
      <c r="N85" s="1936"/>
      <c r="AD85" s="11"/>
      <c r="AE85" s="11"/>
      <c r="AF85" s="22"/>
      <c r="AG85" s="22"/>
      <c r="AH85" s="1931"/>
      <c r="AI85" s="1934"/>
      <c r="AJ85" s="1936"/>
      <c r="AK85" s="1803"/>
      <c r="AL85" s="1938"/>
      <c r="AM85" s="1940" t="s">
        <v>26</v>
      </c>
      <c r="AN85" s="1940" t="s">
        <v>27</v>
      </c>
      <c r="AO85" s="1940" t="s">
        <v>28</v>
      </c>
      <c r="AP85" s="1803"/>
      <c r="AQ85" s="1936"/>
      <c r="AR85" s="1936"/>
      <c r="AS85" s="1936"/>
    </row>
    <row r="86" spans="1:46" x14ac:dyDescent="0.25">
      <c r="C86" s="1931"/>
      <c r="D86" s="1934"/>
      <c r="E86" s="1936"/>
      <c r="F86" s="1803"/>
      <c r="G86" s="1938"/>
      <c r="H86" s="1940"/>
      <c r="I86" s="1940"/>
      <c r="J86" s="1940"/>
      <c r="K86" s="1803"/>
      <c r="L86" s="1936"/>
      <c r="M86" s="1936"/>
      <c r="N86" s="1936"/>
      <c r="AD86" s="11"/>
      <c r="AE86" s="11"/>
      <c r="AF86" s="22"/>
      <c r="AG86" s="22"/>
      <c r="AH86" s="1931"/>
      <c r="AI86" s="1934"/>
      <c r="AJ86" s="1936"/>
      <c r="AK86" s="1803"/>
      <c r="AL86" s="1938"/>
      <c r="AM86" s="1940"/>
      <c r="AN86" s="1940"/>
      <c r="AO86" s="1940"/>
      <c r="AP86" s="1803"/>
      <c r="AQ86" s="1936"/>
      <c r="AR86" s="1936"/>
      <c r="AS86" s="1936"/>
    </row>
    <row r="87" spans="1:46" x14ac:dyDescent="0.25">
      <c r="C87" s="1931"/>
      <c r="D87" s="1934"/>
      <c r="E87" s="1936"/>
      <c r="F87" s="1803"/>
      <c r="G87" s="1938"/>
      <c r="H87" s="1940"/>
      <c r="I87" s="1940"/>
      <c r="J87" s="1940"/>
      <c r="K87" s="1803"/>
      <c r="L87" s="1936"/>
      <c r="M87" s="1936"/>
      <c r="N87" s="1936"/>
      <c r="AD87" s="11"/>
      <c r="AE87" s="11"/>
      <c r="AF87" s="22"/>
      <c r="AG87" s="22"/>
      <c r="AH87" s="1931"/>
      <c r="AI87" s="1934"/>
      <c r="AJ87" s="1936"/>
      <c r="AK87" s="1803"/>
      <c r="AL87" s="1938"/>
      <c r="AM87" s="1940"/>
      <c r="AN87" s="1940"/>
      <c r="AO87" s="1940"/>
      <c r="AP87" s="1803"/>
      <c r="AQ87" s="1936"/>
      <c r="AR87" s="1936"/>
      <c r="AS87" s="1936"/>
    </row>
    <row r="88" spans="1:46" ht="15" customHeight="1" x14ac:dyDescent="0.25">
      <c r="C88" s="1932"/>
      <c r="D88" s="1935"/>
      <c r="E88" s="1936"/>
      <c r="F88" s="1803"/>
      <c r="G88" s="1938"/>
      <c r="H88" s="1940"/>
      <c r="I88" s="1940"/>
      <c r="J88" s="1940"/>
      <c r="K88" s="1803"/>
      <c r="L88" s="1936"/>
      <c r="M88" s="1936"/>
      <c r="N88" s="1936"/>
      <c r="AD88" s="11"/>
      <c r="AE88" s="11"/>
      <c r="AF88" s="22"/>
      <c r="AG88" s="22"/>
      <c r="AH88" s="1932"/>
      <c r="AI88" s="1935"/>
      <c r="AJ88" s="1936"/>
      <c r="AK88" s="1803"/>
      <c r="AL88" s="1938"/>
      <c r="AM88" s="1940"/>
      <c r="AN88" s="1940"/>
      <c r="AO88" s="1940"/>
      <c r="AP88" s="1803"/>
      <c r="AQ88" s="1936"/>
      <c r="AR88" s="1936"/>
      <c r="AS88" s="1936"/>
    </row>
    <row r="89" spans="1:46" x14ac:dyDescent="0.25">
      <c r="A89" s="22" t="s">
        <v>16</v>
      </c>
      <c r="B89" s="22" t="s">
        <v>14</v>
      </c>
      <c r="C89" s="439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9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9" t="s">
        <v>39</v>
      </c>
      <c r="D90" s="23">
        <v>2</v>
      </c>
      <c r="E90" s="1007">
        <v>1</v>
      </c>
      <c r="F90" s="10">
        <f>E90*30</f>
        <v>30</v>
      </c>
      <c r="G90" s="10">
        <f>H90+I90+J90</f>
        <v>19</v>
      </c>
      <c r="H90" s="476">
        <v>13</v>
      </c>
      <c r="I90" s="476"/>
      <c r="J90" s="476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9" t="s">
        <v>39</v>
      </c>
      <c r="AI90" s="23">
        <v>2</v>
      </c>
      <c r="AJ90" s="1007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9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339</v>
      </c>
      <c r="Z92" s="68" t="s">
        <v>340</v>
      </c>
      <c r="AC92" s="11"/>
      <c r="AD92" s="11"/>
      <c r="AE92" s="11"/>
      <c r="AF92" s="22" t="s">
        <v>13</v>
      </c>
      <c r="AG92" s="22" t="s">
        <v>31</v>
      </c>
      <c r="AH92" s="439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9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9"/>
      <c r="Z93" s="479"/>
      <c r="AC93" s="11"/>
      <c r="AD93" s="11"/>
      <c r="AE93" s="11"/>
      <c r="AF93" s="22" t="s">
        <v>13</v>
      </c>
      <c r="AG93" s="22" t="s">
        <v>14</v>
      </c>
      <c r="AH93" s="439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9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26">
        <f>SUMIFS(E$89:E$99,A$89:A$99,$A$112,B$89:B$99,$B$112)</f>
        <v>4</v>
      </c>
      <c r="Z94" s="727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9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9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26">
        <f>SUMIFS(E$89:E$99,A$89:A$99,$A$113,B$89:B$99,$B$113)</f>
        <v>0</v>
      </c>
      <c r="Z95" s="726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9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9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26"/>
      <c r="Z96" s="727"/>
      <c r="AC96" s="11"/>
      <c r="AD96" s="11"/>
      <c r="AE96" s="11"/>
      <c r="AF96" s="22" t="s">
        <v>13</v>
      </c>
      <c r="AG96" s="22" t="s">
        <v>31</v>
      </c>
      <c r="AH96" s="439" t="s">
        <v>376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1001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26">
        <f>SUMIFS(E$89:E$99,A$89:A$99,$A$115,B$89:B$99,$B$115)</f>
        <v>13</v>
      </c>
      <c r="Z97" s="727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1001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26">
        <f>SUMIFS(E$89:E$99,A$89:A$99,$A$116,B$89:B$99,$B$116)</f>
        <v>13</v>
      </c>
      <c r="Z98" s="727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26">
        <f>SUM(Y94:Y98)</f>
        <v>30</v>
      </c>
      <c r="Z99" s="726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54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339</v>
      </c>
      <c r="Z107" s="68" t="s">
        <v>340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9"/>
      <c r="Z108" s="479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26">
        <f>Y13+Y41+Y68+Y94</f>
        <v>23</v>
      </c>
      <c r="Z109" s="726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26">
        <f t="shared" ref="Y110:Z113" si="24">Y14+Y42+Y69+Y95</f>
        <v>6</v>
      </c>
      <c r="Z110" s="726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26">
        <f t="shared" si="24"/>
        <v>0</v>
      </c>
      <c r="Z111" s="726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26">
        <f t="shared" si="24"/>
        <v>61</v>
      </c>
      <c r="Z112" s="726">
        <f t="shared" si="24"/>
        <v>39</v>
      </c>
      <c r="AB112" s="731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26">
        <f t="shared" si="24"/>
        <v>30</v>
      </c>
      <c r="Z113" s="726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26">
        <f>SUM(Y109:Y113)</f>
        <v>120</v>
      </c>
      <c r="Z114" s="726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AI58:AI64"/>
    <mergeCell ref="AJ58:AJ64"/>
    <mergeCell ref="AH31:AH37"/>
    <mergeCell ref="AM60:AO60"/>
    <mergeCell ref="AH1:AS1"/>
    <mergeCell ref="AH3:AH9"/>
    <mergeCell ref="AI3:AI9"/>
    <mergeCell ref="AJ3:AJ9"/>
    <mergeCell ref="AK3:AP3"/>
    <mergeCell ref="AQ3:AQ9"/>
    <mergeCell ref="AP4:AP9"/>
    <mergeCell ref="AI31:AI37"/>
    <mergeCell ref="AH58:AH64"/>
    <mergeCell ref="AR3:AR9"/>
    <mergeCell ref="AS3:AS9"/>
    <mergeCell ref="AJ31:AJ37"/>
    <mergeCell ref="AM6:AM9"/>
    <mergeCell ref="AL5:AL9"/>
    <mergeCell ref="AP32:AP37"/>
    <mergeCell ref="AK31:AP31"/>
    <mergeCell ref="AN34:AN37"/>
    <mergeCell ref="AO34:AO37"/>
    <mergeCell ref="AL33:AL37"/>
    <mergeCell ref="AK4:AK9"/>
    <mergeCell ref="AL4:AO4"/>
    <mergeCell ref="AO6:AO9"/>
    <mergeCell ref="AN6:AN9"/>
    <mergeCell ref="AM5:AO5"/>
    <mergeCell ref="AS58:AS64"/>
    <mergeCell ref="AM33:AO33"/>
    <mergeCell ref="AL32:AO32"/>
    <mergeCell ref="AN61:AN64"/>
    <mergeCell ref="AO61:AO64"/>
    <mergeCell ref="AL59:AO59"/>
    <mergeCell ref="AR31:AR37"/>
    <mergeCell ref="AM61:AM64"/>
    <mergeCell ref="AQ58:AQ64"/>
    <mergeCell ref="AL60:AL64"/>
    <mergeCell ref="AS31:AS37"/>
    <mergeCell ref="AK32:AK37"/>
    <mergeCell ref="AK83:AK88"/>
    <mergeCell ref="AL83:AO83"/>
    <mergeCell ref="AQ82:AQ88"/>
    <mergeCell ref="AR82:AR88"/>
    <mergeCell ref="AR58:AR64"/>
    <mergeCell ref="AQ31:AQ37"/>
    <mergeCell ref="AK59:AK64"/>
    <mergeCell ref="AP59:AP64"/>
    <mergeCell ref="AK58:AP58"/>
    <mergeCell ref="AM34:AM37"/>
    <mergeCell ref="N58:N64"/>
    <mergeCell ref="H33:J33"/>
    <mergeCell ref="H34:H37"/>
    <mergeCell ref="M82:M88"/>
    <mergeCell ref="F82:K82"/>
    <mergeCell ref="F83:F88"/>
    <mergeCell ref="G83:J83"/>
    <mergeCell ref="K83:K88"/>
    <mergeCell ref="G84:G88"/>
    <mergeCell ref="H85:H88"/>
    <mergeCell ref="F58:K58"/>
    <mergeCell ref="J61:J64"/>
    <mergeCell ref="L58:L64"/>
    <mergeCell ref="M58:M64"/>
    <mergeCell ref="K59:K64"/>
    <mergeCell ref="N31:N37"/>
    <mergeCell ref="AS82:AS88"/>
    <mergeCell ref="AN85:AN88"/>
    <mergeCell ref="AH82:AH88"/>
    <mergeCell ref="L82:L88"/>
    <mergeCell ref="N82:N88"/>
    <mergeCell ref="AJ82:AJ88"/>
    <mergeCell ref="AK82:AP82"/>
    <mergeCell ref="AP83:AP88"/>
    <mergeCell ref="AO85:AO88"/>
    <mergeCell ref="AI82:AI88"/>
    <mergeCell ref="AL84:AL88"/>
    <mergeCell ref="AM84:AO84"/>
    <mergeCell ref="AM85:AM88"/>
    <mergeCell ref="C82:C88"/>
    <mergeCell ref="D82:D88"/>
    <mergeCell ref="E82:E88"/>
    <mergeCell ref="C58:C64"/>
    <mergeCell ref="D58:D64"/>
    <mergeCell ref="E58:E64"/>
    <mergeCell ref="G33:G37"/>
    <mergeCell ref="I85:I88"/>
    <mergeCell ref="H84:J84"/>
    <mergeCell ref="J85:J88"/>
    <mergeCell ref="G60:G64"/>
    <mergeCell ref="H60:J60"/>
    <mergeCell ref="H61:H64"/>
    <mergeCell ref="I61:I64"/>
    <mergeCell ref="I34:I37"/>
    <mergeCell ref="F59:F64"/>
    <mergeCell ref="G59:J59"/>
    <mergeCell ref="C31:C37"/>
    <mergeCell ref="D31:D37"/>
    <mergeCell ref="E31:E37"/>
    <mergeCell ref="K32:K37"/>
    <mergeCell ref="M3:M9"/>
    <mergeCell ref="H5:J5"/>
    <mergeCell ref="H6:H9"/>
    <mergeCell ref="M31:M37"/>
    <mergeCell ref="G32:J32"/>
    <mergeCell ref="J34:J37"/>
    <mergeCell ref="F31:K31"/>
    <mergeCell ref="F32:F37"/>
    <mergeCell ref="L31:L37"/>
    <mergeCell ref="N3:N9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7" customWidth="1"/>
    <col min="2" max="2" width="44.140625" style="398" customWidth="1"/>
    <col min="3" max="3" width="6.7109375" style="399" customWidth="1"/>
    <col min="4" max="4" width="12" style="400" customWidth="1"/>
    <col min="5" max="5" width="7.28515625" style="400" customWidth="1"/>
    <col min="6" max="6" width="6.42578125" style="399" customWidth="1"/>
    <col min="7" max="7" width="7.42578125" style="399" customWidth="1"/>
    <col min="8" max="8" width="9.85546875" style="399" customWidth="1"/>
    <col min="9" max="9" width="8.7109375" style="398" customWidth="1"/>
    <col min="10" max="10" width="8" style="398" customWidth="1"/>
    <col min="11" max="11" width="5.85546875" style="398" customWidth="1"/>
    <col min="12" max="12" width="7.85546875" style="398" customWidth="1"/>
    <col min="13" max="13" width="8.85546875" style="398" customWidth="1"/>
    <col min="14" max="21" width="3.85546875" style="398" customWidth="1"/>
    <col min="22" max="23" width="4" style="398" customWidth="1"/>
    <col min="24" max="28" width="0" style="159" hidden="1" customWidth="1"/>
    <col min="29" max="16384" width="9.140625" style="159"/>
  </cols>
  <sheetData>
    <row r="1" spans="1:28" s="100" customFormat="1" ht="18.75" thickBot="1" x14ac:dyDescent="0.3">
      <c r="A1" s="1639" t="s">
        <v>154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1"/>
    </row>
    <row r="2" spans="1:28" s="100" customFormat="1" x14ac:dyDescent="0.25">
      <c r="A2" s="1642" t="s">
        <v>155</v>
      </c>
      <c r="B2" s="1645" t="s">
        <v>156</v>
      </c>
      <c r="C2" s="1648" t="s">
        <v>157</v>
      </c>
      <c r="D2" s="1649"/>
      <c r="E2" s="1649"/>
      <c r="F2" s="1650"/>
      <c r="G2" s="1651" t="s">
        <v>158</v>
      </c>
      <c r="H2" s="1654" t="s">
        <v>159</v>
      </c>
      <c r="I2" s="1655"/>
      <c r="J2" s="1655"/>
      <c r="K2" s="1655"/>
      <c r="L2" s="1655"/>
      <c r="M2" s="1656"/>
      <c r="N2" s="1657" t="s">
        <v>160</v>
      </c>
      <c r="O2" s="1658"/>
      <c r="P2" s="1658"/>
      <c r="Q2" s="1658"/>
      <c r="R2" s="1658"/>
      <c r="S2" s="1658"/>
      <c r="T2" s="1658"/>
      <c r="U2" s="1658"/>
      <c r="V2" s="1658"/>
      <c r="W2" s="1659"/>
    </row>
    <row r="3" spans="1:28" s="100" customFormat="1" ht="16.5" thickBot="1" x14ac:dyDescent="0.3">
      <c r="A3" s="1643"/>
      <c r="B3" s="1646"/>
      <c r="C3" s="1663" t="s">
        <v>161</v>
      </c>
      <c r="D3" s="1623" t="s">
        <v>162</v>
      </c>
      <c r="E3" s="1625" t="s">
        <v>163</v>
      </c>
      <c r="F3" s="1626"/>
      <c r="G3" s="1652"/>
      <c r="H3" s="1617" t="s">
        <v>6</v>
      </c>
      <c r="I3" s="1620" t="s">
        <v>164</v>
      </c>
      <c r="J3" s="1621"/>
      <c r="K3" s="1621"/>
      <c r="L3" s="1622"/>
      <c r="M3" s="1635" t="s">
        <v>165</v>
      </c>
      <c r="N3" s="1660"/>
      <c r="O3" s="1661"/>
      <c r="P3" s="1661"/>
      <c r="Q3" s="1661"/>
      <c r="R3" s="1661"/>
      <c r="S3" s="1661"/>
      <c r="T3" s="1661"/>
      <c r="U3" s="1661"/>
      <c r="V3" s="1661"/>
      <c r="W3" s="1662"/>
    </row>
    <row r="4" spans="1:28" s="100" customFormat="1" ht="16.5" thickBot="1" x14ac:dyDescent="0.3">
      <c r="A4" s="1643"/>
      <c r="B4" s="1646"/>
      <c r="C4" s="1663"/>
      <c r="D4" s="1623"/>
      <c r="E4" s="1623" t="s">
        <v>166</v>
      </c>
      <c r="F4" s="1665" t="s">
        <v>167</v>
      </c>
      <c r="G4" s="1652"/>
      <c r="H4" s="1618"/>
      <c r="I4" s="1632" t="s">
        <v>22</v>
      </c>
      <c r="J4" s="1632" t="s">
        <v>26</v>
      </c>
      <c r="K4" s="1632" t="s">
        <v>168</v>
      </c>
      <c r="L4" s="1632" t="s">
        <v>169</v>
      </c>
      <c r="M4" s="1636"/>
      <c r="N4" s="1610" t="s">
        <v>170</v>
      </c>
      <c r="O4" s="1611"/>
      <c r="P4" s="1612"/>
      <c r="Q4" s="1610" t="s">
        <v>171</v>
      </c>
      <c r="R4" s="1611"/>
      <c r="S4" s="1610"/>
      <c r="T4" s="1611"/>
      <c r="U4" s="1612"/>
      <c r="V4" s="1610"/>
      <c r="W4" s="1612"/>
    </row>
    <row r="5" spans="1:28" s="100" customFormat="1" ht="16.5" thickBot="1" x14ac:dyDescent="0.3">
      <c r="A5" s="1643"/>
      <c r="B5" s="1646"/>
      <c r="C5" s="1663"/>
      <c r="D5" s="1623"/>
      <c r="E5" s="1623"/>
      <c r="F5" s="1665"/>
      <c r="G5" s="1652"/>
      <c r="H5" s="1618"/>
      <c r="I5" s="1633"/>
      <c r="J5" s="1633"/>
      <c r="K5" s="1633"/>
      <c r="L5" s="1633"/>
      <c r="M5" s="1636"/>
      <c r="N5" s="101">
        <v>1</v>
      </c>
      <c r="O5" s="102" t="s">
        <v>63</v>
      </c>
      <c r="P5" s="103" t="s">
        <v>64</v>
      </c>
      <c r="Q5" s="101">
        <v>3</v>
      </c>
      <c r="R5" s="104">
        <v>4</v>
      </c>
      <c r="S5" s="105"/>
      <c r="T5" s="102"/>
      <c r="U5" s="106"/>
      <c r="V5" s="101"/>
      <c r="W5" s="106"/>
    </row>
    <row r="6" spans="1:28" s="100" customFormat="1" ht="16.5" thickBot="1" x14ac:dyDescent="0.3">
      <c r="A6" s="1643"/>
      <c r="B6" s="1646"/>
      <c r="C6" s="1663"/>
      <c r="D6" s="1623"/>
      <c r="E6" s="1623"/>
      <c r="F6" s="1665"/>
      <c r="G6" s="1652"/>
      <c r="H6" s="1618"/>
      <c r="I6" s="1633"/>
      <c r="J6" s="1633"/>
      <c r="K6" s="1633"/>
      <c r="L6" s="1633"/>
      <c r="M6" s="1637"/>
      <c r="N6" s="1627" t="s">
        <v>172</v>
      </c>
      <c r="O6" s="1628"/>
      <c r="P6" s="1629"/>
      <c r="Q6" s="1629"/>
      <c r="R6" s="1629"/>
      <c r="S6" s="1629"/>
      <c r="T6" s="1629"/>
      <c r="U6" s="1629"/>
      <c r="V6" s="1629"/>
      <c r="W6" s="1631"/>
    </row>
    <row r="7" spans="1:28" s="100" customFormat="1" ht="25.5" customHeight="1" thickBot="1" x14ac:dyDescent="0.3">
      <c r="A7" s="1644"/>
      <c r="B7" s="1647"/>
      <c r="C7" s="1664"/>
      <c r="D7" s="1624"/>
      <c r="E7" s="1624"/>
      <c r="F7" s="1666"/>
      <c r="G7" s="1653"/>
      <c r="H7" s="1619"/>
      <c r="I7" s="1634"/>
      <c r="J7" s="1634"/>
      <c r="K7" s="1634"/>
      <c r="L7" s="1634"/>
      <c r="M7" s="1638"/>
      <c r="N7" s="101">
        <v>15</v>
      </c>
      <c r="O7" s="102">
        <v>9</v>
      </c>
      <c r="P7" s="106">
        <v>9</v>
      </c>
      <c r="Q7" s="101">
        <v>15</v>
      </c>
      <c r="R7" s="102">
        <v>13</v>
      </c>
      <c r="S7" s="101"/>
      <c r="T7" s="102"/>
      <c r="U7" s="106"/>
      <c r="V7" s="101"/>
      <c r="W7" s="106"/>
    </row>
    <row r="8" spans="1:28" s="100" customFormat="1" ht="16.5" thickBot="1" x14ac:dyDescent="0.3">
      <c r="A8" s="107">
        <v>1</v>
      </c>
      <c r="B8" s="108">
        <v>2</v>
      </c>
      <c r="C8" s="109">
        <v>3</v>
      </c>
      <c r="D8" s="107">
        <v>4</v>
      </c>
      <c r="E8" s="107">
        <v>5</v>
      </c>
      <c r="F8" s="107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10">
        <v>13</v>
      </c>
      <c r="N8" s="101">
        <v>14</v>
      </c>
      <c r="O8" s="111">
        <v>15</v>
      </c>
      <c r="P8" s="101">
        <v>16</v>
      </c>
      <c r="Q8" s="111">
        <v>17</v>
      </c>
      <c r="R8" s="101">
        <v>18</v>
      </c>
      <c r="S8" s="101"/>
      <c r="T8" s="111"/>
      <c r="U8" s="101"/>
      <c r="V8" s="111"/>
      <c r="W8" s="108"/>
      <c r="X8" s="109">
        <v>25</v>
      </c>
      <c r="Y8" s="107">
        <v>26</v>
      </c>
      <c r="Z8" s="110">
        <v>27</v>
      </c>
      <c r="AA8" s="107">
        <v>28</v>
      </c>
      <c r="AB8" s="110">
        <v>29</v>
      </c>
    </row>
    <row r="9" spans="1:28" s="100" customFormat="1" ht="16.5" thickBot="1" x14ac:dyDescent="0.3">
      <c r="A9" s="1613" t="s">
        <v>173</v>
      </c>
      <c r="B9" s="1614"/>
      <c r="C9" s="1615"/>
      <c r="D9" s="1615"/>
      <c r="E9" s="1615"/>
      <c r="F9" s="1615"/>
      <c r="G9" s="1615"/>
      <c r="H9" s="1615"/>
      <c r="I9" s="1615"/>
      <c r="J9" s="1615"/>
      <c r="K9" s="1615"/>
      <c r="L9" s="1615"/>
      <c r="M9" s="1615"/>
      <c r="N9" s="1614"/>
      <c r="O9" s="1614"/>
      <c r="P9" s="1614"/>
      <c r="Q9" s="1614"/>
      <c r="R9" s="1614"/>
      <c r="S9" s="1614"/>
      <c r="T9" s="1614"/>
      <c r="U9" s="1614"/>
      <c r="V9" s="1614"/>
      <c r="W9" s="1616"/>
    </row>
    <row r="10" spans="1:28" s="100" customFormat="1" ht="16.5" thickBot="1" x14ac:dyDescent="0.3">
      <c r="A10" s="1670" t="s">
        <v>174</v>
      </c>
      <c r="B10" s="1597"/>
      <c r="C10" s="1597"/>
      <c r="D10" s="1597"/>
      <c r="E10" s="1597"/>
      <c r="F10" s="1597"/>
      <c r="G10" s="1597"/>
      <c r="H10" s="1597"/>
      <c r="I10" s="1597"/>
      <c r="J10" s="1597"/>
      <c r="K10" s="1597"/>
      <c r="L10" s="1597"/>
      <c r="M10" s="1597"/>
      <c r="N10" s="1597"/>
      <c r="O10" s="1597"/>
      <c r="P10" s="1597"/>
      <c r="Q10" s="1597"/>
      <c r="R10" s="1597"/>
      <c r="S10" s="1597"/>
      <c r="T10" s="1597"/>
      <c r="U10" s="1597"/>
      <c r="V10" s="1597"/>
      <c r="W10" s="1598"/>
    </row>
    <row r="11" spans="1:28" s="127" customFormat="1" x14ac:dyDescent="0.25">
      <c r="A11" s="112" t="s">
        <v>175</v>
      </c>
      <c r="B11" s="113" t="s">
        <v>15</v>
      </c>
      <c r="C11" s="114"/>
      <c r="D11" s="115"/>
      <c r="E11" s="116"/>
      <c r="F11" s="117"/>
      <c r="G11" s="118">
        <v>3</v>
      </c>
      <c r="H11" s="119">
        <f>G11*30</f>
        <v>90</v>
      </c>
      <c r="I11" s="120">
        <f>J11+K11+L11</f>
        <v>39</v>
      </c>
      <c r="J11" s="121"/>
      <c r="K11" s="121"/>
      <c r="L11" s="121">
        <v>39</v>
      </c>
      <c r="M11" s="122">
        <f>H11-I11</f>
        <v>51</v>
      </c>
      <c r="N11" s="123"/>
      <c r="O11" s="124"/>
      <c r="P11" s="125"/>
      <c r="Q11" s="126"/>
      <c r="R11" s="124">
        <v>3</v>
      </c>
      <c r="S11" s="126"/>
      <c r="T11" s="124"/>
      <c r="U11" s="125"/>
      <c r="V11" s="126"/>
      <c r="W11" s="125"/>
    </row>
    <row r="12" spans="1:28" s="127" customFormat="1" x14ac:dyDescent="0.25">
      <c r="A12" s="128" t="s">
        <v>176</v>
      </c>
      <c r="B12" s="129" t="s">
        <v>17</v>
      </c>
      <c r="C12" s="130"/>
      <c r="D12" s="131"/>
      <c r="E12" s="131"/>
      <c r="F12" s="132"/>
      <c r="G12" s="133">
        <f>G13+G14+G15</f>
        <v>6.5</v>
      </c>
      <c r="H12" s="134">
        <f t="shared" ref="H12:M12" si="0">H13+H14+H15</f>
        <v>195</v>
      </c>
      <c r="I12" s="135">
        <f t="shared" si="0"/>
        <v>132</v>
      </c>
      <c r="J12" s="136"/>
      <c r="K12" s="136"/>
      <c r="L12" s="136">
        <f t="shared" si="0"/>
        <v>132</v>
      </c>
      <c r="M12" s="137">
        <f t="shared" si="0"/>
        <v>63</v>
      </c>
      <c r="N12" s="138"/>
      <c r="O12" s="139"/>
      <c r="P12" s="140"/>
      <c r="Q12" s="141"/>
      <c r="R12" s="139"/>
      <c r="S12" s="141"/>
      <c r="T12" s="139"/>
      <c r="U12" s="140"/>
      <c r="V12" s="141"/>
      <c r="W12" s="140"/>
    </row>
    <row r="13" spans="1:28" x14ac:dyDescent="0.25">
      <c r="A13" s="142" t="s">
        <v>177</v>
      </c>
      <c r="B13" s="143" t="s">
        <v>17</v>
      </c>
      <c r="C13" s="130"/>
      <c r="D13" s="144">
        <v>1</v>
      </c>
      <c r="E13" s="145"/>
      <c r="F13" s="146"/>
      <c r="G13" s="147">
        <v>3</v>
      </c>
      <c r="H13" s="148">
        <f>G13*30</f>
        <v>90</v>
      </c>
      <c r="I13" s="149">
        <f>J13+K13+L13</f>
        <v>60</v>
      </c>
      <c r="J13" s="150"/>
      <c r="K13" s="150"/>
      <c r="L13" s="150">
        <v>60</v>
      </c>
      <c r="M13" s="151">
        <f t="shared" ref="M13:M18" si="1">H13-I13</f>
        <v>30</v>
      </c>
      <c r="N13" s="152">
        <v>4</v>
      </c>
      <c r="O13" s="153"/>
      <c r="P13" s="154"/>
      <c r="Q13" s="155"/>
      <c r="R13" s="153"/>
      <c r="S13" s="156"/>
      <c r="T13" s="157"/>
      <c r="U13" s="158"/>
      <c r="V13" s="156"/>
      <c r="W13" s="158"/>
    </row>
    <row r="14" spans="1:28" x14ac:dyDescent="0.25">
      <c r="A14" s="142" t="s">
        <v>178</v>
      </c>
      <c r="B14" s="143" t="s">
        <v>17</v>
      </c>
      <c r="C14" s="130"/>
      <c r="D14" s="160" t="s">
        <v>179</v>
      </c>
      <c r="E14" s="145"/>
      <c r="F14" s="146"/>
      <c r="G14" s="147">
        <v>3.5</v>
      </c>
      <c r="H14" s="148">
        <f>G14*30</f>
        <v>105</v>
      </c>
      <c r="I14" s="149">
        <f>J14+K14+L14</f>
        <v>72</v>
      </c>
      <c r="J14" s="150"/>
      <c r="K14" s="150"/>
      <c r="L14" s="150">
        <v>72</v>
      </c>
      <c r="M14" s="151">
        <f t="shared" si="1"/>
        <v>33</v>
      </c>
      <c r="N14" s="152"/>
      <c r="O14" s="153">
        <v>4</v>
      </c>
      <c r="P14" s="154">
        <v>4</v>
      </c>
      <c r="Q14" s="155"/>
      <c r="R14" s="153"/>
      <c r="S14" s="156"/>
      <c r="T14" s="157"/>
      <c r="U14" s="158"/>
      <c r="V14" s="156"/>
      <c r="W14" s="158"/>
    </row>
    <row r="15" spans="1:28" x14ac:dyDescent="0.25">
      <c r="A15" s="142" t="s">
        <v>180</v>
      </c>
      <c r="B15" s="143" t="s">
        <v>17</v>
      </c>
      <c r="C15" s="130"/>
      <c r="D15" s="144" t="s">
        <v>181</v>
      </c>
      <c r="E15" s="161"/>
      <c r="F15" s="146"/>
      <c r="G15" s="147"/>
      <c r="H15" s="148"/>
      <c r="I15" s="149"/>
      <c r="J15" s="150"/>
      <c r="K15" s="150"/>
      <c r="L15" s="150"/>
      <c r="M15" s="151">
        <f t="shared" si="1"/>
        <v>0</v>
      </c>
      <c r="N15" s="152"/>
      <c r="O15" s="153"/>
      <c r="P15" s="154"/>
      <c r="Q15" s="155" t="s">
        <v>182</v>
      </c>
      <c r="R15" s="153"/>
      <c r="S15" s="156"/>
      <c r="T15" s="157"/>
      <c r="U15" s="158"/>
      <c r="V15" s="156"/>
      <c r="W15" s="158"/>
    </row>
    <row r="16" spans="1:28" s="127" customFormat="1" ht="69.75" customHeight="1" x14ac:dyDescent="0.25">
      <c r="A16" s="128" t="s">
        <v>183</v>
      </c>
      <c r="B16" s="162" t="s">
        <v>184</v>
      </c>
      <c r="C16" s="163"/>
      <c r="D16" s="164" t="s">
        <v>185</v>
      </c>
      <c r="E16" s="165"/>
      <c r="F16" s="166"/>
      <c r="G16" s="167">
        <v>6</v>
      </c>
      <c r="H16" s="168">
        <f>G16*30</f>
        <v>180</v>
      </c>
      <c r="I16" s="163">
        <f>J16+L16</f>
        <v>60</v>
      </c>
      <c r="J16" s="169">
        <v>30</v>
      </c>
      <c r="K16" s="169"/>
      <c r="L16" s="169">
        <v>30</v>
      </c>
      <c r="M16" s="170">
        <f t="shared" si="1"/>
        <v>120</v>
      </c>
      <c r="N16" s="152">
        <v>3</v>
      </c>
      <c r="O16" s="153"/>
      <c r="P16" s="154"/>
      <c r="Q16" s="155"/>
      <c r="R16" s="153"/>
      <c r="S16" s="155"/>
      <c r="T16" s="153"/>
      <c r="U16" s="154"/>
      <c r="V16" s="155"/>
      <c r="W16" s="171"/>
    </row>
    <row r="17" spans="1:28" s="127" customFormat="1" ht="31.5" x14ac:dyDescent="0.25">
      <c r="A17" s="128" t="s">
        <v>186</v>
      </c>
      <c r="B17" s="172" t="s">
        <v>33</v>
      </c>
      <c r="C17" s="163"/>
      <c r="D17" s="164" t="s">
        <v>185</v>
      </c>
      <c r="E17" s="165"/>
      <c r="F17" s="166"/>
      <c r="G17" s="167">
        <v>4</v>
      </c>
      <c r="H17" s="168">
        <f>G17*30</f>
        <v>120</v>
      </c>
      <c r="I17" s="163">
        <f>J17+L17</f>
        <v>60</v>
      </c>
      <c r="J17" s="169">
        <v>30</v>
      </c>
      <c r="K17" s="169"/>
      <c r="L17" s="169">
        <v>30</v>
      </c>
      <c r="M17" s="170">
        <f t="shared" si="1"/>
        <v>60</v>
      </c>
      <c r="N17" s="152">
        <v>4</v>
      </c>
      <c r="O17" s="153"/>
      <c r="P17" s="154"/>
      <c r="Q17" s="155"/>
      <c r="R17" s="153"/>
      <c r="S17" s="155"/>
      <c r="T17" s="153"/>
      <c r="U17" s="154"/>
      <c r="V17" s="155"/>
      <c r="W17" s="171"/>
    </row>
    <row r="18" spans="1:28" s="127" customFormat="1" ht="32.25" thickBot="1" x14ac:dyDescent="0.3">
      <c r="A18" s="128" t="s">
        <v>187</v>
      </c>
      <c r="B18" s="172" t="s">
        <v>39</v>
      </c>
      <c r="C18" s="163"/>
      <c r="D18" s="169" t="s">
        <v>188</v>
      </c>
      <c r="E18" s="173"/>
      <c r="F18" s="174"/>
      <c r="G18" s="167">
        <v>3</v>
      </c>
      <c r="H18" s="175">
        <f>G18*30</f>
        <v>90</v>
      </c>
      <c r="I18" s="176">
        <f>J18+L18</f>
        <v>22</v>
      </c>
      <c r="J18" s="177">
        <v>15</v>
      </c>
      <c r="K18" s="177">
        <v>8</v>
      </c>
      <c r="L18" s="177">
        <v>7</v>
      </c>
      <c r="M18" s="178">
        <f t="shared" si="1"/>
        <v>68</v>
      </c>
      <c r="N18" s="152"/>
      <c r="O18" s="153"/>
      <c r="P18" s="171"/>
      <c r="Q18" s="155">
        <v>2</v>
      </c>
      <c r="R18" s="153"/>
      <c r="S18" s="155"/>
      <c r="T18" s="153"/>
      <c r="U18" s="154"/>
      <c r="V18" s="155"/>
      <c r="W18" s="154"/>
    </row>
    <row r="19" spans="1:28" s="100" customFormat="1" ht="16.5" thickBot="1" x14ac:dyDescent="0.3">
      <c r="A19" s="1671" t="s">
        <v>189</v>
      </c>
      <c r="B19" s="1672"/>
      <c r="C19" s="179"/>
      <c r="D19" s="180"/>
      <c r="E19" s="181"/>
      <c r="F19" s="181"/>
      <c r="G19" s="182">
        <f t="shared" ref="G19:M19" si="2">SUM(G16:G18)+G12+G11</f>
        <v>22.5</v>
      </c>
      <c r="H19" s="183">
        <f t="shared" si="2"/>
        <v>675</v>
      </c>
      <c r="I19" s="183">
        <f t="shared" si="2"/>
        <v>313</v>
      </c>
      <c r="J19" s="183">
        <f t="shared" si="2"/>
        <v>75</v>
      </c>
      <c r="K19" s="183">
        <f t="shared" si="2"/>
        <v>8</v>
      </c>
      <c r="L19" s="183">
        <f t="shared" si="2"/>
        <v>238</v>
      </c>
      <c r="M19" s="183">
        <f t="shared" si="2"/>
        <v>362</v>
      </c>
      <c r="N19" s="183">
        <f t="shared" ref="N19:AB19" si="3">SUM(N11:N18)</f>
        <v>11</v>
      </c>
      <c r="O19" s="183">
        <f t="shared" si="3"/>
        <v>4</v>
      </c>
      <c r="P19" s="183">
        <f t="shared" si="3"/>
        <v>4</v>
      </c>
      <c r="Q19" s="183">
        <f t="shared" si="3"/>
        <v>2</v>
      </c>
      <c r="R19" s="183">
        <f t="shared" si="3"/>
        <v>3</v>
      </c>
      <c r="S19" s="183">
        <f t="shared" si="3"/>
        <v>0</v>
      </c>
      <c r="T19" s="183">
        <f t="shared" si="3"/>
        <v>0</v>
      </c>
      <c r="U19" s="183">
        <f t="shared" si="3"/>
        <v>0</v>
      </c>
      <c r="V19" s="183">
        <f t="shared" si="3"/>
        <v>0</v>
      </c>
      <c r="W19" s="183">
        <f t="shared" si="3"/>
        <v>0</v>
      </c>
      <c r="X19" s="184">
        <f t="shared" si="3"/>
        <v>0</v>
      </c>
      <c r="Y19" s="183">
        <f t="shared" si="3"/>
        <v>0</v>
      </c>
      <c r="Z19" s="183">
        <f t="shared" si="3"/>
        <v>0</v>
      </c>
      <c r="AA19" s="183">
        <f t="shared" si="3"/>
        <v>0</v>
      </c>
      <c r="AB19" s="183">
        <f t="shared" si="3"/>
        <v>0</v>
      </c>
    </row>
    <row r="20" spans="1:28" ht="16.5" customHeight="1" thickBot="1" x14ac:dyDescent="0.3">
      <c r="A20" s="1606" t="s">
        <v>190</v>
      </c>
      <c r="B20" s="1607"/>
      <c r="C20" s="1607"/>
      <c r="D20" s="1607"/>
      <c r="E20" s="1607"/>
      <c r="F20" s="1607"/>
      <c r="G20" s="1607"/>
      <c r="H20" s="1607"/>
      <c r="I20" s="1607"/>
      <c r="J20" s="1607"/>
      <c r="K20" s="1607"/>
      <c r="L20" s="1607"/>
      <c r="M20" s="1607"/>
      <c r="N20" s="1608"/>
      <c r="O20" s="1608"/>
      <c r="P20" s="1608"/>
      <c r="Q20" s="1608"/>
      <c r="R20" s="1608"/>
      <c r="S20" s="1608"/>
      <c r="T20" s="1608"/>
      <c r="U20" s="1608"/>
      <c r="V20" s="1608"/>
      <c r="W20" s="1609"/>
    </row>
    <row r="21" spans="1:28" ht="16.5" customHeight="1" x14ac:dyDescent="0.25">
      <c r="A21" s="185" t="s">
        <v>191</v>
      </c>
      <c r="B21" s="186" t="s">
        <v>90</v>
      </c>
      <c r="C21" s="187" t="s">
        <v>192</v>
      </c>
      <c r="D21" s="188"/>
      <c r="E21" s="189"/>
      <c r="F21" s="190"/>
      <c r="G21" s="191">
        <v>5</v>
      </c>
      <c r="H21" s="192">
        <f>G21*30</f>
        <v>150</v>
      </c>
      <c r="I21" s="114">
        <f>J21+L21</f>
        <v>60</v>
      </c>
      <c r="J21" s="193">
        <v>30</v>
      </c>
      <c r="K21" s="193"/>
      <c r="L21" s="193">
        <v>30</v>
      </c>
      <c r="M21" s="194">
        <f>H21-I21</f>
        <v>90</v>
      </c>
      <c r="N21" s="195">
        <v>4</v>
      </c>
      <c r="O21" s="196"/>
      <c r="P21" s="197"/>
      <c r="Q21" s="198"/>
      <c r="R21" s="199"/>
      <c r="S21" s="198"/>
      <c r="T21" s="199"/>
      <c r="U21" s="197"/>
      <c r="V21" s="200"/>
      <c r="W21" s="197"/>
    </row>
    <row r="22" spans="1:28" x14ac:dyDescent="0.25">
      <c r="A22" s="201" t="s">
        <v>193</v>
      </c>
      <c r="B22" s="172" t="s">
        <v>91</v>
      </c>
      <c r="C22" s="163"/>
      <c r="D22" s="169"/>
      <c r="E22" s="173"/>
      <c r="F22" s="174"/>
      <c r="G22" s="167">
        <f>G23+G24</f>
        <v>6</v>
      </c>
      <c r="H22" s="168">
        <f>H23+H24</f>
        <v>180</v>
      </c>
      <c r="I22" s="163">
        <f>I23+I24</f>
        <v>60</v>
      </c>
      <c r="J22" s="169">
        <f>J23+J24</f>
        <v>30</v>
      </c>
      <c r="K22" s="169"/>
      <c r="L22" s="169">
        <f>L23+L24</f>
        <v>30</v>
      </c>
      <c r="M22" s="170">
        <f>M23+M24</f>
        <v>120</v>
      </c>
      <c r="N22" s="155"/>
      <c r="O22" s="153"/>
      <c r="P22" s="171"/>
      <c r="Q22" s="155"/>
      <c r="R22" s="153"/>
      <c r="S22" s="155"/>
      <c r="T22" s="153"/>
      <c r="U22" s="154"/>
      <c r="V22" s="155"/>
      <c r="W22" s="154"/>
    </row>
    <row r="23" spans="1:28" x14ac:dyDescent="0.25">
      <c r="A23" s="202" t="s">
        <v>194</v>
      </c>
      <c r="B23" s="203" t="s">
        <v>91</v>
      </c>
      <c r="C23" s="149">
        <v>1</v>
      </c>
      <c r="D23" s="204"/>
      <c r="E23" s="205"/>
      <c r="F23" s="206"/>
      <c r="G23" s="207">
        <v>5</v>
      </c>
      <c r="H23" s="208">
        <f t="shared" ref="H23:H28" si="4">G23*30</f>
        <v>150</v>
      </c>
      <c r="I23" s="149">
        <f>J23+L23</f>
        <v>60</v>
      </c>
      <c r="J23" s="204">
        <v>30</v>
      </c>
      <c r="K23" s="204"/>
      <c r="L23" s="204">
        <v>30</v>
      </c>
      <c r="M23" s="209">
        <f t="shared" ref="M23:M28" si="5">H23-I23</f>
        <v>90</v>
      </c>
      <c r="N23" s="155">
        <v>4</v>
      </c>
      <c r="O23" s="153"/>
      <c r="P23" s="171"/>
      <c r="Q23" s="155"/>
      <c r="R23" s="153"/>
      <c r="S23" s="155"/>
      <c r="T23" s="153"/>
      <c r="U23" s="154"/>
      <c r="V23" s="155"/>
      <c r="W23" s="154"/>
    </row>
    <row r="24" spans="1:28" x14ac:dyDescent="0.25">
      <c r="A24" s="202" t="s">
        <v>195</v>
      </c>
      <c r="B24" s="203" t="s">
        <v>92</v>
      </c>
      <c r="C24" s="149"/>
      <c r="D24" s="204"/>
      <c r="E24" s="205"/>
      <c r="F24" s="210" t="s">
        <v>179</v>
      </c>
      <c r="G24" s="207">
        <v>1</v>
      </c>
      <c r="H24" s="208">
        <f t="shared" si="4"/>
        <v>30</v>
      </c>
      <c r="I24" s="149">
        <f>J24+L24</f>
        <v>0</v>
      </c>
      <c r="J24" s="204"/>
      <c r="K24" s="204"/>
      <c r="L24" s="204"/>
      <c r="M24" s="209">
        <f t="shared" si="5"/>
        <v>30</v>
      </c>
      <c r="N24" s="155"/>
      <c r="O24" s="153"/>
      <c r="P24" s="171"/>
      <c r="Q24" s="155"/>
      <c r="R24" s="153"/>
      <c r="S24" s="155"/>
      <c r="T24" s="153"/>
      <c r="U24" s="154"/>
      <c r="V24" s="155"/>
      <c r="W24" s="154"/>
    </row>
    <row r="25" spans="1:28" s="127" customFormat="1" x14ac:dyDescent="0.25">
      <c r="A25" s="211" t="s">
        <v>196</v>
      </c>
      <c r="B25" s="212" t="s">
        <v>82</v>
      </c>
      <c r="C25" s="213">
        <v>2</v>
      </c>
      <c r="D25" s="169"/>
      <c r="E25" s="173"/>
      <c r="F25" s="170"/>
      <c r="G25" s="214">
        <v>4</v>
      </c>
      <c r="H25" s="168">
        <f t="shared" si="4"/>
        <v>120</v>
      </c>
      <c r="I25" s="163">
        <f>J25+K25+L25</f>
        <v>54</v>
      </c>
      <c r="J25" s="169">
        <v>36</v>
      </c>
      <c r="K25" s="169"/>
      <c r="L25" s="169">
        <v>18</v>
      </c>
      <c r="M25" s="170">
        <f t="shared" si="5"/>
        <v>66</v>
      </c>
      <c r="N25" s="149"/>
      <c r="O25" s="215">
        <v>3</v>
      </c>
      <c r="P25" s="209">
        <v>3</v>
      </c>
      <c r="Q25" s="149"/>
      <c r="R25" s="215"/>
      <c r="S25" s="149"/>
      <c r="T25" s="215"/>
      <c r="U25" s="209"/>
      <c r="V25" s="149"/>
      <c r="W25" s="209"/>
    </row>
    <row r="26" spans="1:28" ht="31.5" x14ac:dyDescent="0.25">
      <c r="A26" s="201" t="s">
        <v>197</v>
      </c>
      <c r="B26" s="216" t="s">
        <v>93</v>
      </c>
      <c r="C26" s="213">
        <v>2</v>
      </c>
      <c r="D26" s="169"/>
      <c r="E26" s="173"/>
      <c r="F26" s="170"/>
      <c r="G26" s="167">
        <v>5</v>
      </c>
      <c r="H26" s="168">
        <f t="shared" si="4"/>
        <v>150</v>
      </c>
      <c r="I26" s="163">
        <f>J26+K26+L26</f>
        <v>72</v>
      </c>
      <c r="J26" s="169">
        <v>36</v>
      </c>
      <c r="K26" s="169"/>
      <c r="L26" s="169">
        <v>36</v>
      </c>
      <c r="M26" s="170">
        <f t="shared" si="5"/>
        <v>78</v>
      </c>
      <c r="N26" s="149"/>
      <c r="O26" s="215">
        <v>4</v>
      </c>
      <c r="P26" s="209">
        <v>4</v>
      </c>
      <c r="Q26" s="149"/>
      <c r="R26" s="215"/>
      <c r="S26" s="149"/>
      <c r="T26" s="215"/>
      <c r="U26" s="209"/>
      <c r="V26" s="149"/>
      <c r="W26" s="209"/>
    </row>
    <row r="27" spans="1:28" ht="31.5" x14ac:dyDescent="0.25">
      <c r="A27" s="201" t="s">
        <v>198</v>
      </c>
      <c r="B27" s="217" t="s">
        <v>199</v>
      </c>
      <c r="C27" s="213"/>
      <c r="D27" s="169" t="s">
        <v>179</v>
      </c>
      <c r="E27" s="173"/>
      <c r="F27" s="170"/>
      <c r="G27" s="167">
        <v>4</v>
      </c>
      <c r="H27" s="168">
        <f t="shared" si="4"/>
        <v>120</v>
      </c>
      <c r="I27" s="163">
        <f>J27+K27+L27</f>
        <v>54</v>
      </c>
      <c r="J27" s="169">
        <v>36</v>
      </c>
      <c r="K27" s="169"/>
      <c r="L27" s="169">
        <v>18</v>
      </c>
      <c r="M27" s="170">
        <f t="shared" si="5"/>
        <v>66</v>
      </c>
      <c r="N27" s="149"/>
      <c r="O27" s="215">
        <v>3</v>
      </c>
      <c r="P27" s="209">
        <v>3</v>
      </c>
      <c r="Q27" s="149"/>
      <c r="R27" s="215"/>
      <c r="S27" s="149"/>
      <c r="T27" s="215"/>
      <c r="U27" s="209"/>
      <c r="V27" s="149"/>
      <c r="W27" s="209"/>
    </row>
    <row r="28" spans="1:28" x14ac:dyDescent="0.25">
      <c r="A28" s="201" t="s">
        <v>200</v>
      </c>
      <c r="B28" s="218" t="s">
        <v>94</v>
      </c>
      <c r="C28" s="163">
        <v>3</v>
      </c>
      <c r="D28" s="169"/>
      <c r="E28" s="173"/>
      <c r="F28" s="174"/>
      <c r="G28" s="167">
        <v>6</v>
      </c>
      <c r="H28" s="168">
        <f t="shared" si="4"/>
        <v>180</v>
      </c>
      <c r="I28" s="163">
        <f>J28+K28+L28</f>
        <v>60</v>
      </c>
      <c r="J28" s="169">
        <v>30</v>
      </c>
      <c r="K28" s="169"/>
      <c r="L28" s="169">
        <v>30</v>
      </c>
      <c r="M28" s="170">
        <f t="shared" si="5"/>
        <v>120</v>
      </c>
      <c r="N28" s="155"/>
      <c r="O28" s="153"/>
      <c r="P28" s="219"/>
      <c r="Q28" s="155">
        <v>4</v>
      </c>
      <c r="R28" s="153"/>
      <c r="S28" s="155"/>
      <c r="T28" s="153"/>
      <c r="U28" s="154"/>
      <c r="V28" s="155"/>
      <c r="W28" s="154"/>
    </row>
    <row r="29" spans="1:28" x14ac:dyDescent="0.25">
      <c r="A29" s="201" t="s">
        <v>201</v>
      </c>
      <c r="B29" s="218" t="s">
        <v>83</v>
      </c>
      <c r="C29" s="163"/>
      <c r="D29" s="169"/>
      <c r="E29" s="173"/>
      <c r="F29" s="174"/>
      <c r="G29" s="167">
        <f t="shared" ref="G29:M29" si="6">G30+G31</f>
        <v>6</v>
      </c>
      <c r="H29" s="220">
        <f t="shared" si="6"/>
        <v>180</v>
      </c>
      <c r="I29" s="221">
        <f t="shared" si="6"/>
        <v>65</v>
      </c>
      <c r="J29" s="222">
        <f t="shared" si="6"/>
        <v>26</v>
      </c>
      <c r="K29" s="222">
        <f t="shared" si="6"/>
        <v>0</v>
      </c>
      <c r="L29" s="222">
        <f t="shared" si="6"/>
        <v>39</v>
      </c>
      <c r="M29" s="223">
        <f t="shared" si="6"/>
        <v>115</v>
      </c>
      <c r="N29" s="155"/>
      <c r="O29" s="153"/>
      <c r="P29" s="219"/>
      <c r="Q29" s="155"/>
      <c r="R29" s="153"/>
      <c r="S29" s="155"/>
      <c r="T29" s="153"/>
      <c r="U29" s="154"/>
      <c r="V29" s="155"/>
      <c r="W29" s="154"/>
    </row>
    <row r="30" spans="1:28" x14ac:dyDescent="0.25">
      <c r="A30" s="224" t="s">
        <v>202</v>
      </c>
      <c r="B30" s="225" t="s">
        <v>83</v>
      </c>
      <c r="C30" s="226">
        <v>4</v>
      </c>
      <c r="D30" s="227"/>
      <c r="E30" s="227"/>
      <c r="F30" s="228"/>
      <c r="G30" s="229">
        <v>5</v>
      </c>
      <c r="H30" s="208">
        <f>G30*30</f>
        <v>150</v>
      </c>
      <c r="I30" s="149">
        <f>J30+K30+L30</f>
        <v>65</v>
      </c>
      <c r="J30" s="204">
        <v>26</v>
      </c>
      <c r="K30" s="204"/>
      <c r="L30" s="204">
        <v>39</v>
      </c>
      <c r="M30" s="209">
        <f>H30-I30</f>
        <v>85</v>
      </c>
      <c r="N30" s="230"/>
      <c r="O30" s="231"/>
      <c r="P30" s="232"/>
      <c r="Q30" s="230"/>
      <c r="R30" s="231">
        <v>5</v>
      </c>
      <c r="S30" s="230"/>
      <c r="T30" s="231"/>
      <c r="U30" s="232"/>
      <c r="V30" s="233"/>
      <c r="W30" s="232"/>
    </row>
    <row r="31" spans="1:28" ht="19.5" customHeight="1" thickBot="1" x14ac:dyDescent="0.3">
      <c r="A31" s="234" t="s">
        <v>203</v>
      </c>
      <c r="B31" s="235" t="s">
        <v>84</v>
      </c>
      <c r="C31" s="236"/>
      <c r="D31" s="237"/>
      <c r="E31" s="237"/>
      <c r="F31" s="238" t="s">
        <v>204</v>
      </c>
      <c r="G31" s="239">
        <v>1</v>
      </c>
      <c r="H31" s="240">
        <f>G31*30</f>
        <v>30</v>
      </c>
      <c r="I31" s="241">
        <f>J31+K31+L31</f>
        <v>0</v>
      </c>
      <c r="J31" s="237"/>
      <c r="K31" s="237"/>
      <c r="L31" s="237"/>
      <c r="M31" s="238">
        <f>H31-I31</f>
        <v>30</v>
      </c>
      <c r="N31" s="241"/>
      <c r="O31" s="242"/>
      <c r="P31" s="238"/>
      <c r="Q31" s="241"/>
      <c r="R31" s="242"/>
      <c r="S31" s="241"/>
      <c r="T31" s="242"/>
      <c r="U31" s="238"/>
      <c r="V31" s="241"/>
      <c r="W31" s="238"/>
    </row>
    <row r="32" spans="1:28" ht="16.5" thickBot="1" x14ac:dyDescent="0.3">
      <c r="A32" s="1667" t="s">
        <v>205</v>
      </c>
      <c r="B32" s="1668"/>
      <c r="C32" s="1668"/>
      <c r="D32" s="1668"/>
      <c r="E32" s="1668"/>
      <c r="F32" s="1669"/>
      <c r="G32" s="243">
        <f>SUM(G21:G31)-G23-G24-G30-G31</f>
        <v>36</v>
      </c>
      <c r="H32" s="244">
        <f t="shared" ref="H32:M32" si="7">SUM(H21:H31)-H23-H24-H30-H31</f>
        <v>1080</v>
      </c>
      <c r="I32" s="244">
        <f t="shared" si="7"/>
        <v>425</v>
      </c>
      <c r="J32" s="244">
        <f t="shared" si="7"/>
        <v>224</v>
      </c>
      <c r="K32" s="244">
        <f t="shared" si="7"/>
        <v>0</v>
      </c>
      <c r="L32" s="244">
        <f t="shared" si="7"/>
        <v>201</v>
      </c>
      <c r="M32" s="244">
        <f t="shared" si="7"/>
        <v>655</v>
      </c>
      <c r="N32" s="244">
        <f t="shared" ref="N32:AB32" si="8">SUM(N21:N31)</f>
        <v>8</v>
      </c>
      <c r="O32" s="244">
        <f t="shared" si="8"/>
        <v>10</v>
      </c>
      <c r="P32" s="244">
        <f t="shared" si="8"/>
        <v>10</v>
      </c>
      <c r="Q32" s="244">
        <f t="shared" si="8"/>
        <v>4</v>
      </c>
      <c r="R32" s="244">
        <f t="shared" si="8"/>
        <v>5</v>
      </c>
      <c r="S32" s="244">
        <f t="shared" si="8"/>
        <v>0</v>
      </c>
      <c r="T32" s="244">
        <f t="shared" si="8"/>
        <v>0</v>
      </c>
      <c r="U32" s="244">
        <f t="shared" si="8"/>
        <v>0</v>
      </c>
      <c r="V32" s="244">
        <f t="shared" si="8"/>
        <v>0</v>
      </c>
      <c r="W32" s="244">
        <f t="shared" si="8"/>
        <v>0</v>
      </c>
      <c r="X32" s="245">
        <f t="shared" si="8"/>
        <v>0</v>
      </c>
      <c r="Y32" s="244">
        <f t="shared" si="8"/>
        <v>0</v>
      </c>
      <c r="Z32" s="244">
        <f t="shared" si="8"/>
        <v>0</v>
      </c>
      <c r="AA32" s="244">
        <f t="shared" si="8"/>
        <v>0</v>
      </c>
      <c r="AB32" s="244">
        <f t="shared" si="8"/>
        <v>0</v>
      </c>
    </row>
    <row r="33" spans="1:28" ht="16.5" thickBot="1" x14ac:dyDescent="0.3">
      <c r="A33" s="1675" t="s">
        <v>206</v>
      </c>
      <c r="B33" s="1676"/>
      <c r="C33" s="1676"/>
      <c r="D33" s="1676"/>
      <c r="E33" s="1676"/>
      <c r="F33" s="1676"/>
      <c r="G33" s="1676"/>
      <c r="H33" s="1676"/>
      <c r="I33" s="1574"/>
      <c r="J33" s="1574"/>
      <c r="K33" s="1574"/>
      <c r="L33" s="1574"/>
      <c r="M33" s="1574"/>
      <c r="N33" s="1676"/>
      <c r="O33" s="1676"/>
      <c r="P33" s="1676"/>
      <c r="Q33" s="1676"/>
      <c r="R33" s="1676"/>
      <c r="S33" s="1676"/>
      <c r="T33" s="1676"/>
      <c r="U33" s="1676"/>
      <c r="V33" s="1676"/>
      <c r="W33" s="1677"/>
    </row>
    <row r="34" spans="1:28" s="100" customFormat="1" x14ac:dyDescent="0.25">
      <c r="A34" s="112" t="s">
        <v>207</v>
      </c>
      <c r="B34" s="246" t="s">
        <v>208</v>
      </c>
      <c r="C34" s="247"/>
      <c r="D34" s="248">
        <v>2</v>
      </c>
      <c r="E34" s="248"/>
      <c r="F34" s="249"/>
      <c r="G34" s="250">
        <v>4.5</v>
      </c>
      <c r="H34" s="251">
        <f>G34*30</f>
        <v>135</v>
      </c>
      <c r="I34" s="114">
        <f>J34+K34+L34</f>
        <v>0</v>
      </c>
      <c r="J34" s="252"/>
      <c r="K34" s="252"/>
      <c r="L34" s="252"/>
      <c r="M34" s="194">
        <f>H34-I34</f>
        <v>135</v>
      </c>
      <c r="N34" s="253"/>
      <c r="O34" s="254"/>
      <c r="P34" s="255"/>
      <c r="Q34" s="256"/>
      <c r="R34" s="257"/>
      <c r="S34" s="256"/>
      <c r="T34" s="257"/>
      <c r="U34" s="255"/>
      <c r="V34" s="256"/>
      <c r="W34" s="255"/>
    </row>
    <row r="35" spans="1:28" s="100" customFormat="1" ht="16.5" thickBot="1" x14ac:dyDescent="0.3">
      <c r="A35" s="258" t="s">
        <v>209</v>
      </c>
      <c r="B35" s="259" t="s">
        <v>45</v>
      </c>
      <c r="C35" s="260"/>
      <c r="D35" s="261" t="s">
        <v>204</v>
      </c>
      <c r="E35" s="261"/>
      <c r="F35" s="262"/>
      <c r="G35" s="263">
        <v>6</v>
      </c>
      <c r="H35" s="264">
        <f>G35*30</f>
        <v>180</v>
      </c>
      <c r="I35" s="265">
        <f>J35+K35+L35</f>
        <v>0</v>
      </c>
      <c r="J35" s="266"/>
      <c r="K35" s="266"/>
      <c r="L35" s="266"/>
      <c r="M35" s="267">
        <f>H35-I35</f>
        <v>180</v>
      </c>
      <c r="N35" s="268"/>
      <c r="O35" s="269"/>
      <c r="P35" s="137"/>
      <c r="Q35" s="270"/>
      <c r="R35" s="269"/>
      <c r="S35" s="270"/>
      <c r="T35" s="269"/>
      <c r="U35" s="137"/>
      <c r="V35" s="270"/>
      <c r="W35" s="137"/>
    </row>
    <row r="36" spans="1:28" s="100" customFormat="1" ht="16.5" thickBot="1" x14ac:dyDescent="0.3">
      <c r="A36" s="1573" t="s">
        <v>210</v>
      </c>
      <c r="B36" s="1574"/>
      <c r="C36" s="1574"/>
      <c r="D36" s="1574"/>
      <c r="E36" s="1574"/>
      <c r="F36" s="1575"/>
      <c r="G36" s="271">
        <f t="shared" ref="G36:W36" si="9">SUM(G34:G35)</f>
        <v>10.5</v>
      </c>
      <c r="H36" s="272">
        <f t="shared" si="9"/>
        <v>315</v>
      </c>
      <c r="I36" s="273">
        <f t="shared" si="9"/>
        <v>0</v>
      </c>
      <c r="J36" s="273">
        <f t="shared" si="9"/>
        <v>0</v>
      </c>
      <c r="K36" s="273">
        <f t="shared" si="9"/>
        <v>0</v>
      </c>
      <c r="L36" s="273">
        <f t="shared" si="9"/>
        <v>0</v>
      </c>
      <c r="M36" s="273">
        <f t="shared" si="9"/>
        <v>315</v>
      </c>
      <c r="N36" s="272">
        <f t="shared" si="9"/>
        <v>0</v>
      </c>
      <c r="O36" s="272">
        <f t="shared" si="9"/>
        <v>0</v>
      </c>
      <c r="P36" s="272">
        <f t="shared" si="9"/>
        <v>0</v>
      </c>
      <c r="Q36" s="272">
        <f t="shared" si="9"/>
        <v>0</v>
      </c>
      <c r="R36" s="272">
        <f t="shared" si="9"/>
        <v>0</v>
      </c>
      <c r="S36" s="272">
        <f t="shared" si="9"/>
        <v>0</v>
      </c>
      <c r="T36" s="272">
        <f t="shared" si="9"/>
        <v>0</v>
      </c>
      <c r="U36" s="272">
        <f t="shared" si="9"/>
        <v>0</v>
      </c>
      <c r="V36" s="272">
        <f t="shared" si="9"/>
        <v>0</v>
      </c>
      <c r="W36" s="272">
        <f t="shared" si="9"/>
        <v>0</v>
      </c>
    </row>
    <row r="37" spans="1:28" ht="16.5" thickBot="1" x14ac:dyDescent="0.3">
      <c r="A37" s="1573" t="s">
        <v>211</v>
      </c>
      <c r="B37" s="1574"/>
      <c r="C37" s="1574"/>
      <c r="D37" s="1574"/>
      <c r="E37" s="1574"/>
      <c r="F37" s="1574"/>
      <c r="G37" s="1574"/>
      <c r="H37" s="1574"/>
      <c r="I37" s="1574"/>
      <c r="J37" s="1574"/>
      <c r="K37" s="1574"/>
      <c r="L37" s="1574"/>
      <c r="M37" s="1574"/>
      <c r="N37" s="1574"/>
      <c r="O37" s="1574"/>
      <c r="P37" s="1574"/>
      <c r="Q37" s="1574"/>
      <c r="R37" s="1574"/>
      <c r="S37" s="1574"/>
      <c r="T37" s="1574"/>
      <c r="U37" s="1574"/>
      <c r="V37" s="1574"/>
      <c r="W37" s="1575"/>
    </row>
    <row r="38" spans="1:28" s="100" customFormat="1" x14ac:dyDescent="0.25">
      <c r="A38" s="274" t="s">
        <v>212</v>
      </c>
      <c r="B38" s="275" t="s">
        <v>43</v>
      </c>
      <c r="C38" s="276"/>
      <c r="D38" s="277"/>
      <c r="E38" s="277"/>
      <c r="F38" s="278"/>
      <c r="G38" s="279">
        <v>3</v>
      </c>
      <c r="H38" s="280">
        <f>G38*30</f>
        <v>90</v>
      </c>
      <c r="I38" s="281">
        <f>J38+K38+L38</f>
        <v>0</v>
      </c>
      <c r="J38" s="282"/>
      <c r="K38" s="282"/>
      <c r="L38" s="282"/>
      <c r="M38" s="194">
        <f>H38-I38</f>
        <v>90</v>
      </c>
      <c r="N38" s="283"/>
      <c r="O38" s="284"/>
      <c r="P38" s="285"/>
      <c r="Q38" s="286"/>
      <c r="R38" s="284"/>
      <c r="S38" s="286"/>
      <c r="T38" s="284"/>
      <c r="U38" s="285"/>
      <c r="V38" s="286"/>
      <c r="W38" s="287"/>
    </row>
    <row r="39" spans="1:28" s="100" customFormat="1" ht="32.25" thickBot="1" x14ac:dyDescent="0.3">
      <c r="A39" s="288" t="s">
        <v>213</v>
      </c>
      <c r="B39" s="289" t="s">
        <v>214</v>
      </c>
      <c r="C39" s="290">
        <v>4</v>
      </c>
      <c r="D39" s="291"/>
      <c r="E39" s="291"/>
      <c r="F39" s="292"/>
      <c r="G39" s="293">
        <v>3</v>
      </c>
      <c r="H39" s="294">
        <f>G39*30</f>
        <v>90</v>
      </c>
      <c r="I39" s="295">
        <f>J39+K39+L39</f>
        <v>0</v>
      </c>
      <c r="J39" s="296"/>
      <c r="K39" s="296"/>
      <c r="L39" s="296"/>
      <c r="M39" s="297">
        <f>H39-I39</f>
        <v>90</v>
      </c>
      <c r="N39" s="298"/>
      <c r="O39" s="299"/>
      <c r="P39" s="300"/>
      <c r="Q39" s="301"/>
      <c r="R39" s="299"/>
      <c r="S39" s="301"/>
      <c r="T39" s="299"/>
      <c r="U39" s="300"/>
      <c r="V39" s="301"/>
      <c r="W39" s="302"/>
    </row>
    <row r="40" spans="1:28" s="100" customFormat="1" ht="16.5" thickBot="1" x14ac:dyDescent="0.3">
      <c r="A40" s="1576" t="s">
        <v>215</v>
      </c>
      <c r="B40" s="1577"/>
      <c r="C40" s="1577"/>
      <c r="D40" s="1577"/>
      <c r="E40" s="1577"/>
      <c r="F40" s="1578"/>
      <c r="G40" s="303">
        <f>SUM(G38:G39)</f>
        <v>6</v>
      </c>
      <c r="H40" s="304">
        <f>SUM(H38:H39)</f>
        <v>180</v>
      </c>
      <c r="I40" s="304">
        <f t="shared" ref="I40:W40" si="10">I38</f>
        <v>0</v>
      </c>
      <c r="J40" s="304">
        <f t="shared" si="10"/>
        <v>0</v>
      </c>
      <c r="K40" s="304">
        <f t="shared" si="10"/>
        <v>0</v>
      </c>
      <c r="L40" s="304">
        <f t="shared" si="10"/>
        <v>0</v>
      </c>
      <c r="M40" s="304">
        <f>SUM(M38:M39)</f>
        <v>180</v>
      </c>
      <c r="N40" s="304">
        <f t="shared" si="10"/>
        <v>0</v>
      </c>
      <c r="O40" s="304">
        <f t="shared" si="10"/>
        <v>0</v>
      </c>
      <c r="P40" s="304">
        <f t="shared" si="10"/>
        <v>0</v>
      </c>
      <c r="Q40" s="304">
        <f t="shared" si="10"/>
        <v>0</v>
      </c>
      <c r="R40" s="304">
        <f t="shared" si="10"/>
        <v>0</v>
      </c>
      <c r="S40" s="304">
        <f t="shared" si="10"/>
        <v>0</v>
      </c>
      <c r="T40" s="304">
        <f t="shared" si="10"/>
        <v>0</v>
      </c>
      <c r="U40" s="304">
        <f t="shared" si="10"/>
        <v>0</v>
      </c>
      <c r="V40" s="304">
        <f t="shared" si="10"/>
        <v>0</v>
      </c>
      <c r="W40" s="305">
        <f t="shared" si="10"/>
        <v>0</v>
      </c>
    </row>
    <row r="41" spans="1:28" ht="16.5" thickBot="1" x14ac:dyDescent="0.3">
      <c r="A41" s="1579" t="s">
        <v>216</v>
      </c>
      <c r="B41" s="1580"/>
      <c r="C41" s="1580"/>
      <c r="D41" s="1580"/>
      <c r="E41" s="1580"/>
      <c r="F41" s="1580"/>
      <c r="G41" s="306">
        <f>G40+G36+G32+G19</f>
        <v>75</v>
      </c>
      <c r="H41" s="307">
        <f>H40+H36+H32+H19</f>
        <v>2250</v>
      </c>
      <c r="I41" s="307">
        <f t="shared" ref="I41:W41" si="11">I32+I19+I36+I40</f>
        <v>738</v>
      </c>
      <c r="J41" s="307">
        <f t="shared" si="11"/>
        <v>299</v>
      </c>
      <c r="K41" s="307">
        <f t="shared" si="11"/>
        <v>8</v>
      </c>
      <c r="L41" s="307">
        <f t="shared" si="11"/>
        <v>439</v>
      </c>
      <c r="M41" s="307">
        <f t="shared" si="11"/>
        <v>1512</v>
      </c>
      <c r="N41" s="307">
        <f t="shared" si="11"/>
        <v>19</v>
      </c>
      <c r="O41" s="307">
        <f t="shared" si="11"/>
        <v>14</v>
      </c>
      <c r="P41" s="307">
        <f t="shared" si="11"/>
        <v>14</v>
      </c>
      <c r="Q41" s="307">
        <f t="shared" si="11"/>
        <v>6</v>
      </c>
      <c r="R41" s="307">
        <f t="shared" si="11"/>
        <v>8</v>
      </c>
      <c r="S41" s="307">
        <f t="shared" si="11"/>
        <v>0</v>
      </c>
      <c r="T41" s="307">
        <f t="shared" si="11"/>
        <v>0</v>
      </c>
      <c r="U41" s="307">
        <f t="shared" si="11"/>
        <v>0</v>
      </c>
      <c r="V41" s="307">
        <f t="shared" si="11"/>
        <v>0</v>
      </c>
      <c r="W41" s="307">
        <f t="shared" si="11"/>
        <v>0</v>
      </c>
      <c r="X41" s="100">
        <f>30*G41</f>
        <v>2250</v>
      </c>
    </row>
    <row r="42" spans="1:28" x14ac:dyDescent="0.25">
      <c r="A42" s="1593" t="s">
        <v>217</v>
      </c>
      <c r="B42" s="1594"/>
      <c r="C42" s="1594"/>
      <c r="D42" s="1594"/>
      <c r="E42" s="1594"/>
      <c r="F42" s="1594"/>
      <c r="G42" s="1594"/>
      <c r="H42" s="1594"/>
      <c r="I42" s="1594"/>
      <c r="J42" s="1594"/>
      <c r="K42" s="1594"/>
      <c r="L42" s="1594"/>
      <c r="M42" s="1594"/>
      <c r="N42" s="1594"/>
      <c r="O42" s="1594"/>
      <c r="P42" s="1594"/>
      <c r="Q42" s="1594"/>
      <c r="R42" s="1594"/>
      <c r="S42" s="1594"/>
      <c r="T42" s="1594"/>
      <c r="U42" s="1594"/>
      <c r="V42" s="1594"/>
      <c r="W42" s="1595"/>
    </row>
    <row r="43" spans="1:28" ht="16.5" thickBot="1" x14ac:dyDescent="0.3">
      <c r="A43" s="1680" t="s">
        <v>218</v>
      </c>
      <c r="B43" s="1678"/>
      <c r="C43" s="1678"/>
      <c r="D43" s="1678"/>
      <c r="E43" s="1678"/>
      <c r="F43" s="1678"/>
      <c r="G43" s="1678"/>
      <c r="H43" s="1678"/>
      <c r="I43" s="1678"/>
      <c r="J43" s="1678"/>
      <c r="K43" s="1678"/>
      <c r="L43" s="1678"/>
      <c r="M43" s="1678"/>
      <c r="N43" s="1678"/>
      <c r="O43" s="1678"/>
      <c r="P43" s="1678"/>
      <c r="Q43" s="1678"/>
      <c r="R43" s="1678"/>
      <c r="S43" s="1678"/>
      <c r="T43" s="1678"/>
      <c r="U43" s="1678"/>
      <c r="V43" s="1678"/>
      <c r="W43" s="1679"/>
    </row>
    <row r="44" spans="1:28" x14ac:dyDescent="0.25">
      <c r="A44" s="1673" t="s">
        <v>219</v>
      </c>
      <c r="B44" s="308" t="s">
        <v>220</v>
      </c>
      <c r="C44" s="309"/>
      <c r="D44" s="310">
        <v>1</v>
      </c>
      <c r="E44" s="310"/>
      <c r="F44" s="311"/>
      <c r="G44" s="312">
        <v>3</v>
      </c>
      <c r="H44" s="313">
        <f>G44*30</f>
        <v>90</v>
      </c>
      <c r="I44" s="314">
        <f>J44+K44+L44</f>
        <v>30</v>
      </c>
      <c r="J44" s="315">
        <v>15</v>
      </c>
      <c r="K44" s="315"/>
      <c r="L44" s="315">
        <v>15</v>
      </c>
      <c r="M44" s="316">
        <f>H44-I44</f>
        <v>60</v>
      </c>
      <c r="N44" s="309">
        <v>2</v>
      </c>
      <c r="O44" s="317"/>
      <c r="P44" s="311"/>
      <c r="Q44" s="309"/>
      <c r="R44" s="317"/>
      <c r="S44" s="309"/>
      <c r="T44" s="317"/>
      <c r="U44" s="311"/>
      <c r="V44" s="309"/>
      <c r="W44" s="311"/>
    </row>
    <row r="45" spans="1:28" ht="16.5" thickBot="1" x14ac:dyDescent="0.3">
      <c r="A45" s="1674"/>
      <c r="B45" s="318" t="s">
        <v>221</v>
      </c>
      <c r="C45" s="319"/>
      <c r="D45" s="320"/>
      <c r="E45" s="320"/>
      <c r="F45" s="321"/>
      <c r="G45" s="322"/>
      <c r="H45" s="323"/>
      <c r="I45" s="324"/>
      <c r="J45" s="325"/>
      <c r="K45" s="325"/>
      <c r="L45" s="325"/>
      <c r="M45" s="326"/>
      <c r="N45" s="319"/>
      <c r="O45" s="327"/>
      <c r="P45" s="321"/>
      <c r="Q45" s="319"/>
      <c r="R45" s="327"/>
      <c r="S45" s="319"/>
      <c r="T45" s="327"/>
      <c r="U45" s="321"/>
      <c r="V45" s="319"/>
      <c r="W45" s="321"/>
    </row>
    <row r="46" spans="1:28" ht="16.5" thickBot="1" x14ac:dyDescent="0.3">
      <c r="A46" s="1545" t="s">
        <v>222</v>
      </c>
      <c r="B46" s="1546"/>
      <c r="C46" s="1546"/>
      <c r="D46" s="1546"/>
      <c r="E46" s="1546"/>
      <c r="F46" s="1547"/>
      <c r="G46" s="328">
        <f t="shared" ref="G46:AB46" si="12">SUM(G44:G45)</f>
        <v>3</v>
      </c>
      <c r="H46" s="329">
        <f t="shared" si="12"/>
        <v>90</v>
      </c>
      <c r="I46" s="329">
        <f t="shared" si="12"/>
        <v>30</v>
      </c>
      <c r="J46" s="329">
        <f t="shared" si="12"/>
        <v>15</v>
      </c>
      <c r="K46" s="329">
        <f t="shared" si="12"/>
        <v>0</v>
      </c>
      <c r="L46" s="329">
        <f t="shared" si="12"/>
        <v>15</v>
      </c>
      <c r="M46" s="329">
        <f t="shared" si="12"/>
        <v>60</v>
      </c>
      <c r="N46" s="329">
        <f t="shared" si="12"/>
        <v>2</v>
      </c>
      <c r="O46" s="329">
        <f t="shared" si="12"/>
        <v>0</v>
      </c>
      <c r="P46" s="329">
        <f t="shared" si="12"/>
        <v>0</v>
      </c>
      <c r="Q46" s="329">
        <f t="shared" si="12"/>
        <v>0</v>
      </c>
      <c r="R46" s="329">
        <f t="shared" si="12"/>
        <v>0</v>
      </c>
      <c r="S46" s="329">
        <f t="shared" si="12"/>
        <v>0</v>
      </c>
      <c r="T46" s="329">
        <f t="shared" si="12"/>
        <v>0</v>
      </c>
      <c r="U46" s="329">
        <f t="shared" si="12"/>
        <v>0</v>
      </c>
      <c r="V46" s="329">
        <f t="shared" si="12"/>
        <v>0</v>
      </c>
      <c r="W46" s="329">
        <f t="shared" si="12"/>
        <v>0</v>
      </c>
      <c r="X46" s="330">
        <f t="shared" si="12"/>
        <v>0</v>
      </c>
      <c r="Y46" s="329">
        <f t="shared" si="12"/>
        <v>0</v>
      </c>
      <c r="Z46" s="329">
        <f t="shared" si="12"/>
        <v>0</v>
      </c>
      <c r="AA46" s="329">
        <f t="shared" si="12"/>
        <v>0</v>
      </c>
      <c r="AB46" s="329">
        <f t="shared" si="12"/>
        <v>0</v>
      </c>
    </row>
    <row r="47" spans="1:28" ht="16.5" thickBot="1" x14ac:dyDescent="0.3">
      <c r="A47" s="1596" t="s">
        <v>223</v>
      </c>
      <c r="B47" s="1678"/>
      <c r="C47" s="1678"/>
      <c r="D47" s="1678"/>
      <c r="E47" s="1678"/>
      <c r="F47" s="1678"/>
      <c r="G47" s="1678"/>
      <c r="H47" s="1678"/>
      <c r="I47" s="1597"/>
      <c r="J47" s="1597"/>
      <c r="K47" s="1597"/>
      <c r="L47" s="1597"/>
      <c r="M47" s="1597"/>
      <c r="N47" s="1678"/>
      <c r="O47" s="1678"/>
      <c r="P47" s="1678"/>
      <c r="Q47" s="1678"/>
      <c r="R47" s="1678"/>
      <c r="S47" s="1678"/>
      <c r="T47" s="1678"/>
      <c r="U47" s="1678"/>
      <c r="V47" s="1678"/>
      <c r="W47" s="1679"/>
    </row>
    <row r="48" spans="1:28" x14ac:dyDescent="0.25">
      <c r="A48" s="1591" t="s">
        <v>224</v>
      </c>
      <c r="B48" s="331" t="s">
        <v>225</v>
      </c>
      <c r="C48" s="332">
        <v>1</v>
      </c>
      <c r="D48" s="332"/>
      <c r="E48" s="332"/>
      <c r="F48" s="332"/>
      <c r="G48" s="333">
        <v>4</v>
      </c>
      <c r="H48" s="334">
        <f>G48*30</f>
        <v>120</v>
      </c>
      <c r="I48" s="335">
        <f>J48+L48+K48</f>
        <v>45</v>
      </c>
      <c r="J48" s="336">
        <v>30</v>
      </c>
      <c r="K48" s="336"/>
      <c r="L48" s="336">
        <v>15</v>
      </c>
      <c r="M48" s="337">
        <f>H48-I48</f>
        <v>75</v>
      </c>
      <c r="N48" s="338">
        <v>3</v>
      </c>
      <c r="O48" s="339"/>
      <c r="P48" s="340"/>
      <c r="Q48" s="335"/>
      <c r="R48" s="341"/>
      <c r="S48" s="338"/>
      <c r="T48" s="339"/>
      <c r="U48" s="340"/>
      <c r="V48" s="342"/>
      <c r="W48" s="340"/>
    </row>
    <row r="49" spans="1:23" ht="16.5" customHeight="1" x14ac:dyDescent="0.25">
      <c r="A49" s="1592"/>
      <c r="B49" s="343" t="s">
        <v>226</v>
      </c>
      <c r="C49" s="344"/>
      <c r="D49" s="227"/>
      <c r="E49" s="345"/>
      <c r="F49" s="346"/>
      <c r="G49" s="347"/>
      <c r="H49" s="348"/>
      <c r="I49" s="349"/>
      <c r="J49" s="350"/>
      <c r="K49" s="350">
        <f>SUM(K50:K55)</f>
        <v>0</v>
      </c>
      <c r="L49" s="350"/>
      <c r="M49" s="351"/>
      <c r="N49" s="352"/>
      <c r="O49" s="353"/>
      <c r="P49" s="354"/>
      <c r="Q49" s="355"/>
      <c r="R49" s="356"/>
      <c r="S49" s="352"/>
      <c r="T49" s="353"/>
      <c r="U49" s="354"/>
      <c r="V49" s="355"/>
      <c r="W49" s="354"/>
    </row>
    <row r="50" spans="1:23" x14ac:dyDescent="0.25">
      <c r="A50" s="1592" t="s">
        <v>227</v>
      </c>
      <c r="B50" s="225" t="s">
        <v>228</v>
      </c>
      <c r="C50" s="344">
        <v>2</v>
      </c>
      <c r="D50" s="227"/>
      <c r="E50" s="345"/>
      <c r="F50" s="346"/>
      <c r="G50" s="347">
        <v>4</v>
      </c>
      <c r="H50" s="357">
        <f t="shared" ref="H50:H60" si="13">G50*30</f>
        <v>120</v>
      </c>
      <c r="I50" s="358">
        <f>J50+L50+K50</f>
        <v>54</v>
      </c>
      <c r="J50" s="359">
        <v>36</v>
      </c>
      <c r="K50" s="360"/>
      <c r="L50" s="360">
        <v>18</v>
      </c>
      <c r="M50" s="361">
        <f t="shared" ref="M50:M60" si="14">H50-I50</f>
        <v>66</v>
      </c>
      <c r="N50" s="233"/>
      <c r="O50" s="231">
        <v>3</v>
      </c>
      <c r="P50" s="232">
        <v>3</v>
      </c>
      <c r="Q50" s="230"/>
      <c r="R50" s="362"/>
      <c r="S50" s="233"/>
      <c r="T50" s="231"/>
      <c r="U50" s="232"/>
      <c r="V50" s="230"/>
      <c r="W50" s="354"/>
    </row>
    <row r="51" spans="1:23" x14ac:dyDescent="0.25">
      <c r="A51" s="1592"/>
      <c r="B51" s="343" t="s">
        <v>229</v>
      </c>
      <c r="C51" s="344"/>
      <c r="D51" s="227"/>
      <c r="E51" s="345"/>
      <c r="F51" s="346"/>
      <c r="G51" s="347"/>
      <c r="H51" s="357"/>
      <c r="I51" s="358"/>
      <c r="J51" s="359"/>
      <c r="K51" s="360"/>
      <c r="L51" s="360"/>
      <c r="M51" s="361"/>
      <c r="N51" s="233"/>
      <c r="O51" s="231"/>
      <c r="P51" s="232"/>
      <c r="Q51" s="230"/>
      <c r="R51" s="362"/>
      <c r="S51" s="233"/>
      <c r="T51" s="231"/>
      <c r="U51" s="232"/>
      <c r="V51" s="230"/>
      <c r="W51" s="354"/>
    </row>
    <row r="52" spans="1:23" x14ac:dyDescent="0.25">
      <c r="A52" s="1592" t="s">
        <v>230</v>
      </c>
      <c r="B52" s="225" t="s">
        <v>231</v>
      </c>
      <c r="C52" s="344"/>
      <c r="D52" s="227" t="s">
        <v>232</v>
      </c>
      <c r="E52" s="345"/>
      <c r="F52" s="346"/>
      <c r="G52" s="347">
        <v>4</v>
      </c>
      <c r="H52" s="357">
        <f>G52*30</f>
        <v>120</v>
      </c>
      <c r="I52" s="358">
        <f>J52+L52+K52</f>
        <v>54</v>
      </c>
      <c r="J52" s="359">
        <v>36</v>
      </c>
      <c r="K52" s="360"/>
      <c r="L52" s="360">
        <v>18</v>
      </c>
      <c r="M52" s="361">
        <f>H52-I52</f>
        <v>66</v>
      </c>
      <c r="N52" s="233"/>
      <c r="O52" s="231">
        <v>3</v>
      </c>
      <c r="P52" s="232">
        <v>3</v>
      </c>
      <c r="Q52" s="230"/>
      <c r="R52" s="362"/>
      <c r="S52" s="233"/>
      <c r="T52" s="231"/>
      <c r="U52" s="232"/>
      <c r="V52" s="230"/>
      <c r="W52" s="354"/>
    </row>
    <row r="53" spans="1:23" ht="31.5" x14ac:dyDescent="0.25">
      <c r="A53" s="1592"/>
      <c r="B53" s="225" t="s">
        <v>233</v>
      </c>
      <c r="C53" s="344"/>
      <c r="D53" s="227"/>
      <c r="E53" s="345"/>
      <c r="F53" s="346"/>
      <c r="G53" s="347"/>
      <c r="H53" s="357"/>
      <c r="I53" s="358"/>
      <c r="J53" s="359"/>
      <c r="K53" s="360"/>
      <c r="L53" s="360"/>
      <c r="M53" s="361"/>
      <c r="N53" s="233"/>
      <c r="O53" s="231"/>
      <c r="P53" s="232"/>
      <c r="Q53" s="230"/>
      <c r="R53" s="362"/>
      <c r="S53" s="233"/>
      <c r="T53" s="231"/>
      <c r="U53" s="232"/>
      <c r="V53" s="230"/>
      <c r="W53" s="354"/>
    </row>
    <row r="54" spans="1:23" x14ac:dyDescent="0.25">
      <c r="A54" s="1592" t="s">
        <v>234</v>
      </c>
      <c r="B54" s="363" t="s">
        <v>235</v>
      </c>
      <c r="C54" s="344"/>
      <c r="D54" s="227" t="s">
        <v>236</v>
      </c>
      <c r="E54" s="345"/>
      <c r="F54" s="346"/>
      <c r="G54" s="347">
        <v>4</v>
      </c>
      <c r="H54" s="357">
        <f t="shared" si="13"/>
        <v>120</v>
      </c>
      <c r="I54" s="358">
        <f>J54+L54+K54</f>
        <v>45</v>
      </c>
      <c r="J54" s="359">
        <v>30</v>
      </c>
      <c r="K54" s="360"/>
      <c r="L54" s="360">
        <v>15</v>
      </c>
      <c r="M54" s="361">
        <f t="shared" si="14"/>
        <v>75</v>
      </c>
      <c r="N54" s="233"/>
      <c r="O54" s="231"/>
      <c r="P54" s="364"/>
      <c r="Q54" s="230">
        <v>3</v>
      </c>
      <c r="R54" s="362"/>
      <c r="S54" s="233"/>
      <c r="T54" s="231"/>
      <c r="U54" s="232"/>
      <c r="V54" s="230"/>
      <c r="W54" s="354"/>
    </row>
    <row r="55" spans="1:23" x14ac:dyDescent="0.25">
      <c r="A55" s="1592"/>
      <c r="B55" s="363" t="s">
        <v>237</v>
      </c>
      <c r="C55" s="344"/>
      <c r="D55" s="227"/>
      <c r="E55" s="345"/>
      <c r="F55" s="346"/>
      <c r="G55" s="347"/>
      <c r="H55" s="357"/>
      <c r="I55" s="358"/>
      <c r="J55" s="359"/>
      <c r="K55" s="360"/>
      <c r="L55" s="360"/>
      <c r="M55" s="365"/>
      <c r="N55" s="233"/>
      <c r="O55" s="231"/>
      <c r="P55" s="364"/>
      <c r="Q55" s="230"/>
      <c r="R55" s="362"/>
      <c r="S55" s="233"/>
      <c r="T55" s="231"/>
      <c r="U55" s="232"/>
      <c r="V55" s="230"/>
      <c r="W55" s="354"/>
    </row>
    <row r="56" spans="1:23" ht="31.5" x14ac:dyDescent="0.25">
      <c r="A56" s="1592" t="s">
        <v>238</v>
      </c>
      <c r="B56" s="225" t="s">
        <v>239</v>
      </c>
      <c r="C56" s="344">
        <v>3</v>
      </c>
      <c r="D56" s="227"/>
      <c r="E56" s="345"/>
      <c r="F56" s="345"/>
      <c r="G56" s="347">
        <v>4</v>
      </c>
      <c r="H56" s="366">
        <f t="shared" si="13"/>
        <v>120</v>
      </c>
      <c r="I56" s="358">
        <f>J56+L56+K56</f>
        <v>45</v>
      </c>
      <c r="J56" s="359">
        <v>30</v>
      </c>
      <c r="K56" s="360"/>
      <c r="L56" s="360">
        <v>15</v>
      </c>
      <c r="M56" s="361">
        <f t="shared" si="14"/>
        <v>75</v>
      </c>
      <c r="N56" s="233"/>
      <c r="O56" s="231"/>
      <c r="P56" s="364"/>
      <c r="Q56" s="230">
        <v>3</v>
      </c>
      <c r="R56" s="362"/>
      <c r="S56" s="233"/>
      <c r="T56" s="231"/>
      <c r="U56" s="232"/>
      <c r="V56" s="230"/>
      <c r="W56" s="354"/>
    </row>
    <row r="57" spans="1:23" ht="31.5" x14ac:dyDescent="0.25">
      <c r="A57" s="1592"/>
      <c r="B57" s="225" t="s">
        <v>240</v>
      </c>
      <c r="C57" s="344"/>
      <c r="D57" s="227"/>
      <c r="E57" s="345"/>
      <c r="F57" s="345"/>
      <c r="G57" s="347"/>
      <c r="H57" s="348"/>
      <c r="I57" s="349"/>
      <c r="J57" s="350"/>
      <c r="K57" s="350"/>
      <c r="L57" s="350"/>
      <c r="M57" s="367"/>
      <c r="N57" s="233"/>
      <c r="O57" s="231"/>
      <c r="P57" s="364"/>
      <c r="Q57" s="230"/>
      <c r="R57" s="362"/>
      <c r="S57" s="233"/>
      <c r="T57" s="231"/>
      <c r="U57" s="232"/>
      <c r="V57" s="230"/>
      <c r="W57" s="354"/>
    </row>
    <row r="58" spans="1:23" x14ac:dyDescent="0.25">
      <c r="A58" s="1592" t="s">
        <v>241</v>
      </c>
      <c r="B58" s="368" t="s">
        <v>242</v>
      </c>
      <c r="C58" s="344"/>
      <c r="D58" s="227" t="s">
        <v>188</v>
      </c>
      <c r="E58" s="345"/>
      <c r="F58" s="346"/>
      <c r="G58" s="347">
        <v>4</v>
      </c>
      <c r="H58" s="366">
        <f t="shared" si="13"/>
        <v>120</v>
      </c>
      <c r="I58" s="358">
        <f>J58+L58</f>
        <v>45</v>
      </c>
      <c r="J58" s="359">
        <v>15</v>
      </c>
      <c r="K58" s="360"/>
      <c r="L58" s="360">
        <v>30</v>
      </c>
      <c r="M58" s="361">
        <f t="shared" si="14"/>
        <v>75</v>
      </c>
      <c r="N58" s="233"/>
      <c r="O58" s="231"/>
      <c r="P58" s="364"/>
      <c r="Q58" s="230">
        <v>3</v>
      </c>
      <c r="R58" s="362"/>
      <c r="S58" s="233"/>
      <c r="T58" s="231"/>
      <c r="U58" s="232"/>
      <c r="V58" s="230"/>
      <c r="W58" s="232"/>
    </row>
    <row r="59" spans="1:23" x14ac:dyDescent="0.25">
      <c r="A59" s="1592"/>
      <c r="B59" s="368" t="s">
        <v>243</v>
      </c>
      <c r="C59" s="344"/>
      <c r="D59" s="227"/>
      <c r="E59" s="345"/>
      <c r="F59" s="346"/>
      <c r="G59" s="347"/>
      <c r="H59" s="369"/>
      <c r="I59" s="358"/>
      <c r="J59" s="359"/>
      <c r="K59" s="360"/>
      <c r="L59" s="360"/>
      <c r="M59" s="361"/>
      <c r="N59" s="233"/>
      <c r="O59" s="231"/>
      <c r="P59" s="364"/>
      <c r="Q59" s="230"/>
      <c r="R59" s="362"/>
      <c r="S59" s="233"/>
      <c r="T59" s="231"/>
      <c r="U59" s="232"/>
      <c r="V59" s="230"/>
      <c r="W59" s="232"/>
    </row>
    <row r="60" spans="1:23" ht="31.5" x14ac:dyDescent="0.25">
      <c r="A60" s="1592" t="s">
        <v>244</v>
      </c>
      <c r="B60" s="225" t="s">
        <v>245</v>
      </c>
      <c r="C60" s="344"/>
      <c r="D60" s="360">
        <v>3</v>
      </c>
      <c r="E60" s="346"/>
      <c r="F60" s="345"/>
      <c r="G60" s="347">
        <v>4</v>
      </c>
      <c r="H60" s="357">
        <f t="shared" si="13"/>
        <v>120</v>
      </c>
      <c r="I60" s="358">
        <f>J60+L60+K60</f>
        <v>45</v>
      </c>
      <c r="J60" s="359">
        <v>30</v>
      </c>
      <c r="K60" s="360"/>
      <c r="L60" s="360">
        <v>15</v>
      </c>
      <c r="M60" s="361">
        <f t="shared" si="14"/>
        <v>75</v>
      </c>
      <c r="N60" s="233"/>
      <c r="O60" s="231"/>
      <c r="P60" s="364"/>
      <c r="Q60" s="230">
        <v>3</v>
      </c>
      <c r="R60" s="362"/>
      <c r="S60" s="233"/>
      <c r="T60" s="231"/>
      <c r="U60" s="232"/>
      <c r="V60" s="230"/>
      <c r="W60" s="232"/>
    </row>
    <row r="61" spans="1:23" x14ac:dyDescent="0.25">
      <c r="A61" s="1592"/>
      <c r="B61" s="225" t="s">
        <v>246</v>
      </c>
      <c r="C61" s="344"/>
      <c r="D61" s="360"/>
      <c r="E61" s="346"/>
      <c r="F61" s="345"/>
      <c r="G61" s="347"/>
      <c r="H61" s="370"/>
      <c r="I61" s="371"/>
      <c r="J61" s="372"/>
      <c r="K61" s="372"/>
      <c r="L61" s="372"/>
      <c r="M61" s="367"/>
      <c r="N61" s="233"/>
      <c r="O61" s="231"/>
      <c r="P61" s="364"/>
      <c r="Q61" s="230"/>
      <c r="R61" s="362"/>
      <c r="S61" s="233"/>
      <c r="T61" s="231"/>
      <c r="U61" s="232"/>
      <c r="V61" s="230"/>
      <c r="W61" s="232"/>
    </row>
    <row r="62" spans="1:23" x14ac:dyDescent="0.25">
      <c r="A62" s="1592" t="s">
        <v>247</v>
      </c>
      <c r="B62" s="363" t="s">
        <v>248</v>
      </c>
      <c r="C62" s="344">
        <v>3</v>
      </c>
      <c r="D62" s="360"/>
      <c r="E62" s="346"/>
      <c r="F62" s="345"/>
      <c r="G62" s="347">
        <v>5</v>
      </c>
      <c r="H62" s="357">
        <f>G62*30</f>
        <v>150</v>
      </c>
      <c r="I62" s="358">
        <f>J62+L62+K62</f>
        <v>60</v>
      </c>
      <c r="J62" s="359">
        <v>30</v>
      </c>
      <c r="K62" s="360"/>
      <c r="L62" s="360">
        <v>30</v>
      </c>
      <c r="M62" s="361">
        <f>H62-I62</f>
        <v>90</v>
      </c>
      <c r="N62" s="233"/>
      <c r="O62" s="231"/>
      <c r="P62" s="364"/>
      <c r="Q62" s="230">
        <v>4</v>
      </c>
      <c r="R62" s="362"/>
      <c r="S62" s="233"/>
      <c r="T62" s="231"/>
      <c r="U62" s="232"/>
      <c r="V62" s="230"/>
      <c r="W62" s="232"/>
    </row>
    <row r="63" spans="1:23" ht="31.5" x14ac:dyDescent="0.25">
      <c r="A63" s="1592"/>
      <c r="B63" s="363" t="s">
        <v>249</v>
      </c>
      <c r="C63" s="344"/>
      <c r="D63" s="360"/>
      <c r="E63" s="346"/>
      <c r="F63" s="345"/>
      <c r="G63" s="347"/>
      <c r="H63" s="370"/>
      <c r="I63" s="371"/>
      <c r="J63" s="372"/>
      <c r="K63" s="372"/>
      <c r="L63" s="372"/>
      <c r="M63" s="367"/>
      <c r="N63" s="233"/>
      <c r="O63" s="231"/>
      <c r="P63" s="364"/>
      <c r="Q63" s="230"/>
      <c r="R63" s="362"/>
      <c r="S63" s="233"/>
      <c r="T63" s="231"/>
      <c r="U63" s="232"/>
      <c r="V63" s="230"/>
      <c r="W63" s="232"/>
    </row>
    <row r="64" spans="1:23" ht="31.5" x14ac:dyDescent="0.25">
      <c r="A64" s="1592" t="s">
        <v>250</v>
      </c>
      <c r="B64" s="225" t="s">
        <v>251</v>
      </c>
      <c r="C64" s="344">
        <v>4</v>
      </c>
      <c r="D64" s="360"/>
      <c r="E64" s="346"/>
      <c r="F64" s="345"/>
      <c r="G64" s="347">
        <v>5</v>
      </c>
      <c r="H64" s="357">
        <f>G64*30</f>
        <v>150</v>
      </c>
      <c r="I64" s="358">
        <f>J64+L64+K64</f>
        <v>52</v>
      </c>
      <c r="J64" s="359">
        <v>26</v>
      </c>
      <c r="K64" s="360">
        <v>26</v>
      </c>
      <c r="L64" s="360"/>
      <c r="M64" s="361">
        <f>H64-I64</f>
        <v>98</v>
      </c>
      <c r="N64" s="233"/>
      <c r="O64" s="231"/>
      <c r="P64" s="364"/>
      <c r="Q64" s="230"/>
      <c r="R64" s="362">
        <v>4</v>
      </c>
      <c r="S64" s="233"/>
      <c r="T64" s="231"/>
      <c r="U64" s="232"/>
      <c r="V64" s="230"/>
      <c r="W64" s="232"/>
    </row>
    <row r="65" spans="1:28" ht="31.5" x14ac:dyDescent="0.25">
      <c r="A65" s="1592"/>
      <c r="B65" s="225" t="s">
        <v>252</v>
      </c>
      <c r="C65" s="344"/>
      <c r="D65" s="360"/>
      <c r="E65" s="346"/>
      <c r="F65" s="345"/>
      <c r="G65" s="347"/>
      <c r="H65" s="370"/>
      <c r="I65" s="371"/>
      <c r="J65" s="372"/>
      <c r="K65" s="372"/>
      <c r="L65" s="372"/>
      <c r="M65" s="367"/>
      <c r="N65" s="233"/>
      <c r="O65" s="231"/>
      <c r="P65" s="364"/>
      <c r="Q65" s="230"/>
      <c r="R65" s="362"/>
      <c r="S65" s="233"/>
      <c r="T65" s="231"/>
      <c r="U65" s="232"/>
      <c r="V65" s="230"/>
      <c r="W65" s="232"/>
    </row>
    <row r="66" spans="1:28" x14ac:dyDescent="0.25">
      <c r="A66" s="1592" t="s">
        <v>253</v>
      </c>
      <c r="B66" s="363" t="s">
        <v>254</v>
      </c>
      <c r="C66" s="344">
        <v>4</v>
      </c>
      <c r="D66" s="360"/>
      <c r="E66" s="346"/>
      <c r="F66" s="345"/>
      <c r="G66" s="347">
        <v>4</v>
      </c>
      <c r="H66" s="366">
        <f>G66*30</f>
        <v>120</v>
      </c>
      <c r="I66" s="358">
        <f>J66+L66+K66</f>
        <v>52</v>
      </c>
      <c r="J66" s="359">
        <v>26</v>
      </c>
      <c r="K66" s="360"/>
      <c r="L66" s="360">
        <v>26</v>
      </c>
      <c r="M66" s="361">
        <f>H66-I66</f>
        <v>68</v>
      </c>
      <c r="N66" s="233"/>
      <c r="O66" s="231"/>
      <c r="P66" s="364"/>
      <c r="Q66" s="230"/>
      <c r="R66" s="362">
        <v>4</v>
      </c>
      <c r="S66" s="233"/>
      <c r="T66" s="231"/>
      <c r="U66" s="232"/>
      <c r="V66" s="230"/>
      <c r="W66" s="232"/>
    </row>
    <row r="67" spans="1:28" ht="16.5" thickBot="1" x14ac:dyDescent="0.3">
      <c r="A67" s="1681"/>
      <c r="B67" s="373" t="s">
        <v>255</v>
      </c>
      <c r="C67" s="344"/>
      <c r="D67" s="360"/>
      <c r="E67" s="346"/>
      <c r="F67" s="345"/>
      <c r="G67" s="347"/>
      <c r="H67" s="366"/>
      <c r="I67" s="358"/>
      <c r="J67" s="359"/>
      <c r="K67" s="360"/>
      <c r="L67" s="360"/>
      <c r="M67" s="361"/>
      <c r="N67" s="233"/>
      <c r="O67" s="231"/>
      <c r="P67" s="364"/>
      <c r="Q67" s="374"/>
      <c r="R67" s="375"/>
      <c r="S67" s="233"/>
      <c r="T67" s="231"/>
      <c r="U67" s="232"/>
      <c r="V67" s="230"/>
      <c r="W67" s="232"/>
    </row>
    <row r="68" spans="1:28" ht="16.5" thickBot="1" x14ac:dyDescent="0.3">
      <c r="A68" s="1545" t="s">
        <v>256</v>
      </c>
      <c r="B68" s="1668"/>
      <c r="C68" s="1668"/>
      <c r="D68" s="1668"/>
      <c r="E68" s="1668"/>
      <c r="F68" s="1669"/>
      <c r="G68" s="243">
        <f t="shared" ref="G68:AB68" si="15">SUM(G48:G67)</f>
        <v>42</v>
      </c>
      <c r="H68" s="244">
        <f t="shared" si="15"/>
        <v>1260</v>
      </c>
      <c r="I68" s="244">
        <f t="shared" si="15"/>
        <v>497</v>
      </c>
      <c r="J68" s="244">
        <f t="shared" si="15"/>
        <v>289</v>
      </c>
      <c r="K68" s="244">
        <f t="shared" si="15"/>
        <v>26</v>
      </c>
      <c r="L68" s="244">
        <f t="shared" si="15"/>
        <v>182</v>
      </c>
      <c r="M68" s="244">
        <f t="shared" si="15"/>
        <v>763</v>
      </c>
      <c r="N68" s="244">
        <f t="shared" si="15"/>
        <v>3</v>
      </c>
      <c r="O68" s="244">
        <f t="shared" si="15"/>
        <v>6</v>
      </c>
      <c r="P68" s="244">
        <f t="shared" si="15"/>
        <v>6</v>
      </c>
      <c r="Q68" s="244">
        <f t="shared" si="15"/>
        <v>16</v>
      </c>
      <c r="R68" s="244">
        <f t="shared" si="15"/>
        <v>8</v>
      </c>
      <c r="S68" s="244">
        <f t="shared" si="15"/>
        <v>0</v>
      </c>
      <c r="T68" s="244">
        <f t="shared" si="15"/>
        <v>0</v>
      </c>
      <c r="U68" s="244">
        <f t="shared" si="15"/>
        <v>0</v>
      </c>
      <c r="V68" s="244">
        <f t="shared" si="15"/>
        <v>0</v>
      </c>
      <c r="W68" s="244">
        <f t="shared" si="15"/>
        <v>0</v>
      </c>
      <c r="X68" s="245">
        <f t="shared" si="15"/>
        <v>0</v>
      </c>
      <c r="Y68" s="244">
        <f t="shared" si="15"/>
        <v>0</v>
      </c>
      <c r="Z68" s="244">
        <f t="shared" si="15"/>
        <v>0</v>
      </c>
      <c r="AA68" s="244">
        <f t="shared" si="15"/>
        <v>0</v>
      </c>
      <c r="AB68" s="244">
        <f t="shared" si="15"/>
        <v>0</v>
      </c>
    </row>
    <row r="69" spans="1:28" ht="16.5" thickBot="1" x14ac:dyDescent="0.3">
      <c r="A69" s="1566" t="s">
        <v>257</v>
      </c>
      <c r="B69" s="1567"/>
      <c r="C69" s="1567"/>
      <c r="D69" s="1567"/>
      <c r="E69" s="1567"/>
      <c r="F69" s="1568"/>
      <c r="G69" s="376">
        <f t="shared" ref="G69:AB69" si="16">G68+G46</f>
        <v>45</v>
      </c>
      <c r="H69" s="377">
        <f t="shared" si="16"/>
        <v>1350</v>
      </c>
      <c r="I69" s="377">
        <f t="shared" si="16"/>
        <v>527</v>
      </c>
      <c r="J69" s="377">
        <f t="shared" si="16"/>
        <v>304</v>
      </c>
      <c r="K69" s="377">
        <f t="shared" si="16"/>
        <v>26</v>
      </c>
      <c r="L69" s="377">
        <f t="shared" si="16"/>
        <v>197</v>
      </c>
      <c r="M69" s="377">
        <f t="shared" si="16"/>
        <v>823</v>
      </c>
      <c r="N69" s="244">
        <f t="shared" si="16"/>
        <v>5</v>
      </c>
      <c r="O69" s="244">
        <f t="shared" si="16"/>
        <v>6</v>
      </c>
      <c r="P69" s="244">
        <f t="shared" si="16"/>
        <v>6</v>
      </c>
      <c r="Q69" s="244">
        <f t="shared" si="16"/>
        <v>16</v>
      </c>
      <c r="R69" s="244">
        <f t="shared" si="16"/>
        <v>8</v>
      </c>
      <c r="S69" s="244">
        <f t="shared" si="16"/>
        <v>0</v>
      </c>
      <c r="T69" s="244">
        <f t="shared" si="16"/>
        <v>0</v>
      </c>
      <c r="U69" s="244">
        <f t="shared" si="16"/>
        <v>0</v>
      </c>
      <c r="V69" s="244">
        <f t="shared" si="16"/>
        <v>0</v>
      </c>
      <c r="W69" s="244">
        <f t="shared" si="16"/>
        <v>0</v>
      </c>
      <c r="X69" s="245">
        <f t="shared" si="16"/>
        <v>0</v>
      </c>
      <c r="Y69" s="244">
        <f t="shared" si="16"/>
        <v>0</v>
      </c>
      <c r="Z69" s="244">
        <f t="shared" si="16"/>
        <v>0</v>
      </c>
      <c r="AA69" s="244">
        <f t="shared" si="16"/>
        <v>0</v>
      </c>
      <c r="AB69" s="244">
        <f t="shared" si="16"/>
        <v>0</v>
      </c>
    </row>
    <row r="70" spans="1:28" s="100" customFormat="1" ht="16.5" thickBot="1" x14ac:dyDescent="0.3">
      <c r="A70" s="1565" t="s">
        <v>258</v>
      </c>
      <c r="B70" s="1565"/>
      <c r="C70" s="1565"/>
      <c r="D70" s="1565"/>
      <c r="E70" s="1565"/>
      <c r="F70" s="1565"/>
      <c r="G70" s="376">
        <f t="shared" ref="G70:M70" si="17">G69+G41</f>
        <v>120</v>
      </c>
      <c r="H70" s="377">
        <f t="shared" si="17"/>
        <v>3600</v>
      </c>
      <c r="I70" s="377">
        <f>I69+I41</f>
        <v>1265</v>
      </c>
      <c r="J70" s="377">
        <f t="shared" si="17"/>
        <v>603</v>
      </c>
      <c r="K70" s="377">
        <f t="shared" si="17"/>
        <v>34</v>
      </c>
      <c r="L70" s="377">
        <f t="shared" si="17"/>
        <v>636</v>
      </c>
      <c r="M70" s="377">
        <f t="shared" si="17"/>
        <v>2335</v>
      </c>
      <c r="N70" s="244">
        <f t="shared" ref="N70:W70" si="18">N41+N69</f>
        <v>24</v>
      </c>
      <c r="O70" s="244">
        <f t="shared" si="18"/>
        <v>20</v>
      </c>
      <c r="P70" s="244">
        <f t="shared" si="18"/>
        <v>20</v>
      </c>
      <c r="Q70" s="244">
        <f t="shared" si="18"/>
        <v>22</v>
      </c>
      <c r="R70" s="244">
        <f t="shared" si="18"/>
        <v>16</v>
      </c>
      <c r="S70" s="244">
        <f t="shared" si="18"/>
        <v>0</v>
      </c>
      <c r="T70" s="244">
        <f t="shared" si="18"/>
        <v>0</v>
      </c>
      <c r="U70" s="244">
        <f t="shared" si="18"/>
        <v>0</v>
      </c>
      <c r="V70" s="244">
        <f t="shared" si="18"/>
        <v>0</v>
      </c>
      <c r="W70" s="244">
        <f t="shared" si="18"/>
        <v>0</v>
      </c>
      <c r="Z70" s="378">
        <v>22</v>
      </c>
      <c r="AA70" s="378">
        <v>22</v>
      </c>
      <c r="AB70" s="378">
        <v>22</v>
      </c>
    </row>
    <row r="71" spans="1:28" s="100" customFormat="1" ht="16.5" thickBot="1" x14ac:dyDescent="0.3">
      <c r="A71" s="1544" t="s">
        <v>259</v>
      </c>
      <c r="B71" s="1544"/>
      <c r="C71" s="1544"/>
      <c r="D71" s="1544"/>
      <c r="E71" s="1544"/>
      <c r="F71" s="1544"/>
      <c r="G71" s="1544"/>
      <c r="H71" s="1544"/>
      <c r="I71" s="1544"/>
      <c r="J71" s="1544"/>
      <c r="K71" s="1544"/>
      <c r="L71" s="1544"/>
      <c r="M71" s="1544"/>
      <c r="N71" s="244">
        <f>N70</f>
        <v>24</v>
      </c>
      <c r="O71" s="244">
        <f t="shared" ref="O71:AB71" si="19">O70</f>
        <v>20</v>
      </c>
      <c r="P71" s="244">
        <f t="shared" si="19"/>
        <v>20</v>
      </c>
      <c r="Q71" s="244">
        <f t="shared" si="19"/>
        <v>22</v>
      </c>
      <c r="R71" s="244">
        <f t="shared" si="19"/>
        <v>16</v>
      </c>
      <c r="S71" s="244">
        <f t="shared" si="19"/>
        <v>0</v>
      </c>
      <c r="T71" s="244">
        <f t="shared" si="19"/>
        <v>0</v>
      </c>
      <c r="U71" s="244">
        <f t="shared" si="19"/>
        <v>0</v>
      </c>
      <c r="V71" s="244">
        <f t="shared" si="19"/>
        <v>0</v>
      </c>
      <c r="W71" s="244">
        <f t="shared" si="19"/>
        <v>0</v>
      </c>
      <c r="X71" s="245">
        <f t="shared" si="19"/>
        <v>0</v>
      </c>
      <c r="Y71" s="244">
        <f t="shared" si="19"/>
        <v>0</v>
      </c>
      <c r="Z71" s="244">
        <f t="shared" si="19"/>
        <v>22</v>
      </c>
      <c r="AA71" s="244">
        <f t="shared" si="19"/>
        <v>22</v>
      </c>
      <c r="AB71" s="244">
        <f t="shared" si="19"/>
        <v>22</v>
      </c>
    </row>
    <row r="72" spans="1:28" s="100" customFormat="1" ht="16.5" thickBot="1" x14ac:dyDescent="0.3">
      <c r="A72" s="1572" t="s">
        <v>260</v>
      </c>
      <c r="B72" s="1572"/>
      <c r="C72" s="1572"/>
      <c r="D72" s="1572"/>
      <c r="E72" s="1572"/>
      <c r="F72" s="1572"/>
      <c r="G72" s="1572"/>
      <c r="H72" s="1572"/>
      <c r="I72" s="1572"/>
      <c r="J72" s="1572"/>
      <c r="K72" s="1572"/>
      <c r="L72" s="1572"/>
      <c r="M72" s="1572"/>
      <c r="N72" s="244">
        <v>3</v>
      </c>
      <c r="O72" s="330"/>
      <c r="P72" s="379">
        <v>3</v>
      </c>
      <c r="Q72" s="379">
        <v>3</v>
      </c>
      <c r="R72" s="379">
        <v>3</v>
      </c>
      <c r="S72" s="379"/>
      <c r="T72" s="379"/>
      <c r="U72" s="379"/>
      <c r="V72" s="379"/>
      <c r="W72" s="379"/>
    </row>
    <row r="73" spans="1:28" s="100" customFormat="1" ht="16.5" thickBot="1" x14ac:dyDescent="0.3">
      <c r="A73" s="1572" t="s">
        <v>261</v>
      </c>
      <c r="B73" s="1572"/>
      <c r="C73" s="1572"/>
      <c r="D73" s="1572"/>
      <c r="E73" s="1572"/>
      <c r="F73" s="1572"/>
      <c r="G73" s="1572"/>
      <c r="H73" s="1572"/>
      <c r="I73" s="1572"/>
      <c r="J73" s="1572"/>
      <c r="K73" s="1572"/>
      <c r="L73" s="1572"/>
      <c r="M73" s="1572"/>
      <c r="N73" s="307">
        <v>4</v>
      </c>
      <c r="O73" s="380"/>
      <c r="P73" s="381">
        <v>4</v>
      </c>
      <c r="Q73" s="381">
        <v>4</v>
      </c>
      <c r="R73" s="381">
        <v>2</v>
      </c>
      <c r="S73" s="381"/>
      <c r="T73" s="381"/>
      <c r="U73" s="381"/>
      <c r="V73" s="381"/>
      <c r="W73" s="381"/>
    </row>
    <row r="74" spans="1:28" s="100" customFormat="1" ht="16.5" thickBot="1" x14ac:dyDescent="0.3">
      <c r="A74" s="1572" t="s">
        <v>262</v>
      </c>
      <c r="B74" s="1572"/>
      <c r="C74" s="1572"/>
      <c r="D74" s="1572"/>
      <c r="E74" s="1572"/>
      <c r="F74" s="1572"/>
      <c r="G74" s="1572"/>
      <c r="H74" s="1572"/>
      <c r="I74" s="1572"/>
      <c r="J74" s="1572"/>
      <c r="K74" s="1572"/>
      <c r="L74" s="1572"/>
      <c r="M74" s="1572"/>
      <c r="N74" s="382"/>
      <c r="O74" s="383"/>
      <c r="P74" s="383"/>
      <c r="Q74" s="384"/>
      <c r="R74" s="384"/>
      <c r="S74" s="384"/>
      <c r="T74" s="384"/>
      <c r="U74" s="384"/>
      <c r="V74" s="384"/>
      <c r="W74" s="384"/>
    </row>
    <row r="75" spans="1:28" s="100" customFormat="1" ht="16.5" thickBot="1" x14ac:dyDescent="0.3">
      <c r="A75" s="1548" t="s">
        <v>263</v>
      </c>
      <c r="B75" s="1548"/>
      <c r="C75" s="1548"/>
      <c r="D75" s="1548"/>
      <c r="E75" s="1548"/>
      <c r="F75" s="1548"/>
      <c r="G75" s="1548"/>
      <c r="H75" s="1548"/>
      <c r="I75" s="1548"/>
      <c r="J75" s="1548"/>
      <c r="K75" s="1548"/>
      <c r="L75" s="1548"/>
      <c r="M75" s="1548"/>
      <c r="N75" s="385"/>
      <c r="O75" s="383"/>
      <c r="P75" s="386">
        <v>1</v>
      </c>
      <c r="Q75" s="387"/>
      <c r="R75" s="388">
        <v>1</v>
      </c>
      <c r="S75" s="388"/>
      <c r="T75" s="387"/>
      <c r="U75" s="388"/>
      <c r="V75" s="388"/>
      <c r="W75" s="388"/>
    </row>
    <row r="76" spans="1:28" s="100" customFormat="1" ht="16.5" thickBot="1" x14ac:dyDescent="0.3">
      <c r="A76" s="1549" t="s">
        <v>264</v>
      </c>
      <c r="B76" s="1550"/>
      <c r="C76" s="1550"/>
      <c r="D76" s="1550"/>
      <c r="E76" s="1550"/>
      <c r="F76" s="1550"/>
      <c r="G76" s="1550"/>
      <c r="H76" s="1550"/>
      <c r="I76" s="1550"/>
      <c r="J76" s="1550"/>
      <c r="K76" s="1550"/>
      <c r="L76" s="1550"/>
      <c r="M76" s="1551"/>
      <c r="N76" s="1552" t="s">
        <v>265</v>
      </c>
      <c r="O76" s="1553"/>
      <c r="P76" s="1554"/>
      <c r="Q76" s="1539">
        <f>G41/G70*100</f>
        <v>62.5</v>
      </c>
      <c r="R76" s="1556"/>
      <c r="S76" s="1539" t="s">
        <v>42</v>
      </c>
      <c r="T76" s="1556"/>
      <c r="U76" s="1540"/>
      <c r="V76" s="1539">
        <f>G69/G70*100</f>
        <v>37.5</v>
      </c>
      <c r="W76" s="1540"/>
      <c r="X76" s="389">
        <f>SUM(N76:W76)</f>
        <v>100</v>
      </c>
    </row>
    <row r="77" spans="1:28" s="100" customFormat="1" x14ac:dyDescent="0.25">
      <c r="A77" s="390"/>
      <c r="B77" s="390"/>
      <c r="C77" s="390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1"/>
      <c r="O77" s="391"/>
      <c r="P77" s="391"/>
      <c r="Q77" s="392"/>
      <c r="R77" s="392"/>
      <c r="S77" s="391"/>
      <c r="T77" s="391"/>
      <c r="U77" s="391"/>
      <c r="V77" s="391"/>
      <c r="W77" s="391"/>
    </row>
    <row r="78" spans="1:28" s="100" customFormat="1" x14ac:dyDescent="0.25">
      <c r="A78" s="393"/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</row>
    <row r="79" spans="1:28" s="100" customFormat="1" x14ac:dyDescent="0.25">
      <c r="A79" s="393"/>
      <c r="B79" s="394"/>
      <c r="C79" s="394"/>
      <c r="D79" s="394"/>
      <c r="E79" s="394"/>
      <c r="F79" s="394"/>
      <c r="G79" s="394"/>
      <c r="H79" s="394"/>
      <c r="I79" s="394"/>
      <c r="J79" s="394"/>
      <c r="K79" s="394"/>
      <c r="L79" s="393"/>
      <c r="M79" s="393"/>
      <c r="N79" s="393"/>
      <c r="O79" s="393"/>
      <c r="P79" s="393"/>
      <c r="Q79" s="393"/>
      <c r="R79" s="393"/>
      <c r="S79" s="393"/>
      <c r="T79" s="393"/>
      <c r="U79" s="393"/>
      <c r="V79" s="393"/>
      <c r="W79" s="393"/>
    </row>
    <row r="80" spans="1:28" s="100" customFormat="1" x14ac:dyDescent="0.25">
      <c r="A80" s="393"/>
      <c r="B80" s="394" t="s">
        <v>266</v>
      </c>
      <c r="C80" s="394"/>
      <c r="D80" s="1557"/>
      <c r="E80" s="1557"/>
      <c r="F80" s="1558"/>
      <c r="G80" s="1558"/>
      <c r="H80" s="394"/>
      <c r="I80" s="1559" t="s">
        <v>267</v>
      </c>
      <c r="J80" s="1564"/>
      <c r="K80" s="1564"/>
      <c r="L80" s="393"/>
      <c r="M80" s="393"/>
      <c r="N80" s="393"/>
      <c r="O80" s="393"/>
      <c r="P80" s="393"/>
      <c r="Q80" s="393"/>
      <c r="R80" s="393"/>
      <c r="S80" s="393"/>
      <c r="T80" s="393"/>
      <c r="U80" s="393"/>
      <c r="V80" s="393"/>
      <c r="W80" s="393"/>
    </row>
    <row r="81" spans="1:23" s="100" customFormat="1" x14ac:dyDescent="0.25">
      <c r="A81" s="393"/>
      <c r="B81" s="393"/>
      <c r="C81" s="393"/>
      <c r="D81" s="393"/>
      <c r="E81" s="393"/>
      <c r="F81" s="393"/>
      <c r="G81" s="393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</row>
    <row r="82" spans="1:23" s="100" customFormat="1" x14ac:dyDescent="0.25">
      <c r="A82" s="393"/>
      <c r="B82" s="394" t="s">
        <v>268</v>
      </c>
      <c r="C82" s="394"/>
      <c r="D82" s="1557"/>
      <c r="E82" s="1557"/>
      <c r="F82" s="1558"/>
      <c r="G82" s="1558"/>
      <c r="H82" s="394"/>
      <c r="I82" s="1559" t="s">
        <v>269</v>
      </c>
      <c r="J82" s="1560"/>
      <c r="K82" s="1560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</row>
    <row r="83" spans="1:23" s="100" customFormat="1" x14ac:dyDescent="0.25">
      <c r="A83" s="393"/>
      <c r="B83" s="393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</row>
    <row r="84" spans="1:23" s="100" customFormat="1" x14ac:dyDescent="0.25">
      <c r="A84" s="393"/>
      <c r="B84" s="394" t="s">
        <v>270</v>
      </c>
      <c r="C84" s="394"/>
      <c r="D84" s="1557"/>
      <c r="E84" s="1557"/>
      <c r="F84" s="1558"/>
      <c r="G84" s="1558"/>
      <c r="H84" s="394"/>
      <c r="I84" s="1559" t="s">
        <v>269</v>
      </c>
      <c r="J84" s="1560"/>
      <c r="K84" s="1560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</row>
    <row r="85" spans="1:23" s="100" customFormat="1" x14ac:dyDescent="0.25">
      <c r="A85" s="109"/>
      <c r="B85" s="395"/>
      <c r="C85" s="1555" t="s">
        <v>140</v>
      </c>
      <c r="D85" s="1555"/>
      <c r="E85" s="1555"/>
      <c r="F85" s="1555"/>
      <c r="G85" s="1555"/>
      <c r="H85" s="1555"/>
      <c r="I85" s="1555"/>
      <c r="J85" s="1555"/>
      <c r="K85" s="1555"/>
      <c r="L85" s="396"/>
      <c r="M85" s="396"/>
      <c r="N85" s="393"/>
      <c r="O85" s="393"/>
      <c r="P85" s="393"/>
      <c r="Q85" s="393"/>
      <c r="R85" s="393"/>
      <c r="S85" s="393"/>
      <c r="T85" s="393"/>
      <c r="U85" s="393"/>
      <c r="V85" s="393"/>
      <c r="W85" s="393"/>
    </row>
  </sheetData>
  <mergeCells count="69">
    <mergeCell ref="C85:K85"/>
    <mergeCell ref="D84:G84"/>
    <mergeCell ref="I84:K84"/>
    <mergeCell ref="A76:M76"/>
    <mergeCell ref="D82:G82"/>
    <mergeCell ref="I82:K82"/>
    <mergeCell ref="D80:G80"/>
    <mergeCell ref="A73:M73"/>
    <mergeCell ref="A72:M72"/>
    <mergeCell ref="A60:A61"/>
    <mergeCell ref="A58:A59"/>
    <mergeCell ref="I80:K80"/>
    <mergeCell ref="A64:A65"/>
    <mergeCell ref="A74:M74"/>
    <mergeCell ref="A70:F70"/>
    <mergeCell ref="A68:F68"/>
    <mergeCell ref="A50:A51"/>
    <mergeCell ref="A52:A53"/>
    <mergeCell ref="A43:W43"/>
    <mergeCell ref="A46:F46"/>
    <mergeCell ref="V76:W76"/>
    <mergeCell ref="S76:U76"/>
    <mergeCell ref="N76:P76"/>
    <mergeCell ref="Q76:R76"/>
    <mergeCell ref="A66:A67"/>
    <mergeCell ref="A48:A49"/>
    <mergeCell ref="A62:A63"/>
    <mergeCell ref="A69:F69"/>
    <mergeCell ref="A54:A55"/>
    <mergeCell ref="A71:M71"/>
    <mergeCell ref="A75:M75"/>
    <mergeCell ref="A56:A57"/>
    <mergeCell ref="A44:A45"/>
    <mergeCell ref="A33:W33"/>
    <mergeCell ref="A41:F41"/>
    <mergeCell ref="A47:W47"/>
    <mergeCell ref="A42:W42"/>
    <mergeCell ref="K4:K7"/>
    <mergeCell ref="N4:P4"/>
    <mergeCell ref="A36:F36"/>
    <mergeCell ref="A40:F40"/>
    <mergeCell ref="J4:J7"/>
    <mergeCell ref="F4:F7"/>
    <mergeCell ref="A20:W20"/>
    <mergeCell ref="A32:F32"/>
    <mergeCell ref="Q4:R4"/>
    <mergeCell ref="M3:M7"/>
    <mergeCell ref="I4:I7"/>
    <mergeCell ref="L4:L7"/>
    <mergeCell ref="A9:W9"/>
    <mergeCell ref="A10:W10"/>
    <mergeCell ref="A19:B19"/>
    <mergeCell ref="A37:W37"/>
    <mergeCell ref="A1:W1"/>
    <mergeCell ref="A2:A7"/>
    <mergeCell ref="B2:B7"/>
    <mergeCell ref="C2:F2"/>
    <mergeCell ref="G2:G7"/>
    <mergeCell ref="H2:M2"/>
    <mergeCell ref="S4:U4"/>
    <mergeCell ref="C3:C7"/>
    <mergeCell ref="D3:D7"/>
    <mergeCell ref="E4:E7"/>
    <mergeCell ref="E3:F3"/>
    <mergeCell ref="H3:H7"/>
    <mergeCell ref="I3:L3"/>
    <mergeCell ref="N2:W3"/>
    <mergeCell ref="N6:W6"/>
    <mergeCell ref="V4:W4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view="pageBreakPreview" zoomScale="60" zoomScaleNormal="50" workbookViewId="0">
      <selection activeCell="N12" sqref="N12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1760" t="s">
        <v>108</v>
      </c>
      <c r="B1" s="1760"/>
      <c r="C1" s="1760"/>
      <c r="D1" s="1760"/>
      <c r="E1" s="1760"/>
      <c r="F1" s="1760"/>
      <c r="G1" s="1760"/>
      <c r="H1" s="1760"/>
      <c r="I1" s="1760"/>
      <c r="J1" s="1760"/>
      <c r="K1" s="1760"/>
      <c r="L1" s="1760"/>
      <c r="M1" s="1760"/>
      <c r="N1" s="1760"/>
      <c r="O1" s="1760"/>
      <c r="P1" s="1761" t="s">
        <v>109</v>
      </c>
      <c r="Q1" s="1761"/>
      <c r="R1" s="1761"/>
      <c r="S1" s="1761"/>
      <c r="T1" s="1761"/>
      <c r="U1" s="1761"/>
      <c r="V1" s="1761"/>
      <c r="W1" s="1761"/>
      <c r="X1" s="1761"/>
      <c r="Y1" s="1761"/>
      <c r="Z1" s="1761"/>
      <c r="AA1" s="1761"/>
      <c r="AB1" s="1761"/>
      <c r="AC1" s="1761"/>
      <c r="AD1" s="1761"/>
      <c r="AE1" s="1761"/>
      <c r="AF1" s="1761"/>
      <c r="AG1" s="1761"/>
      <c r="AH1" s="1761"/>
      <c r="AI1" s="1761"/>
      <c r="AJ1" s="1761"/>
      <c r="AK1" s="1761"/>
      <c r="AL1" s="1761"/>
      <c r="AM1" s="1761"/>
      <c r="AN1" s="71"/>
    </row>
    <row r="2" spans="1:53" ht="30" x14ac:dyDescent="0.4">
      <c r="A2" s="1760" t="s">
        <v>110</v>
      </c>
      <c r="B2" s="1760"/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  <c r="O2" s="1760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1760" t="s">
        <v>500</v>
      </c>
      <c r="B3" s="1760"/>
      <c r="C3" s="1760"/>
      <c r="D3" s="1760"/>
      <c r="E3" s="1760"/>
      <c r="F3" s="1760"/>
      <c r="G3" s="1760"/>
      <c r="H3" s="1760"/>
      <c r="I3" s="1760"/>
      <c r="J3" s="1760"/>
      <c r="K3" s="1760"/>
      <c r="L3" s="1760"/>
      <c r="M3" s="1760"/>
      <c r="N3" s="1760"/>
      <c r="O3" s="1760"/>
      <c r="P3" s="1762" t="s">
        <v>111</v>
      </c>
      <c r="Q3" s="1762"/>
      <c r="R3" s="1762"/>
      <c r="S3" s="1762"/>
      <c r="T3" s="1762"/>
      <c r="U3" s="1762"/>
      <c r="V3" s="1762"/>
      <c r="W3" s="1762"/>
      <c r="X3" s="1762"/>
      <c r="Y3" s="1762"/>
      <c r="Z3" s="1762"/>
      <c r="AA3" s="1762"/>
      <c r="AB3" s="1762"/>
      <c r="AC3" s="1762"/>
      <c r="AD3" s="1762"/>
      <c r="AE3" s="1762"/>
      <c r="AF3" s="1762"/>
      <c r="AG3" s="1762"/>
      <c r="AH3" s="1762"/>
      <c r="AI3" s="1762"/>
      <c r="AJ3" s="1762"/>
      <c r="AK3" s="1762"/>
      <c r="AL3" s="1762"/>
      <c r="AM3" s="1762"/>
      <c r="AN3" s="1792" t="s">
        <v>550</v>
      </c>
      <c r="AO3" s="1792"/>
      <c r="AP3" s="1792"/>
      <c r="AQ3" s="1792"/>
      <c r="AR3" s="1792"/>
      <c r="AS3" s="1792"/>
      <c r="AT3" s="1792"/>
      <c r="AU3" s="1792"/>
      <c r="AV3" s="1792"/>
      <c r="AW3" s="1792"/>
      <c r="AX3" s="1792"/>
      <c r="AY3" s="1792"/>
      <c r="AZ3" s="1792"/>
      <c r="BA3" s="1792"/>
    </row>
    <row r="4" spans="1:53" ht="30.75" x14ac:dyDescent="0.45">
      <c r="A4" s="1767" t="s">
        <v>537</v>
      </c>
      <c r="B4" s="1760"/>
      <c r="C4" s="1760"/>
      <c r="D4" s="1760"/>
      <c r="E4" s="1760"/>
      <c r="F4" s="1760"/>
      <c r="G4" s="1760"/>
      <c r="H4" s="1760"/>
      <c r="I4" s="1760"/>
      <c r="J4" s="1760"/>
      <c r="K4" s="1760"/>
      <c r="L4" s="1760"/>
      <c r="M4" s="1760"/>
      <c r="N4" s="1760"/>
      <c r="O4" s="1760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1792"/>
      <c r="AO4" s="1792"/>
      <c r="AP4" s="1792"/>
      <c r="AQ4" s="1792"/>
      <c r="AR4" s="1792"/>
      <c r="AS4" s="1792"/>
      <c r="AT4" s="1792"/>
      <c r="AU4" s="1792"/>
      <c r="AV4" s="1792"/>
      <c r="AW4" s="1792"/>
      <c r="AX4" s="1792"/>
      <c r="AY4" s="1792"/>
      <c r="AZ4" s="1792"/>
      <c r="BA4" s="1792"/>
    </row>
    <row r="5" spans="1:53" ht="36.75" customHeight="1" x14ac:dyDescent="0.4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769" t="s">
        <v>112</v>
      </c>
      <c r="Q5" s="1770"/>
      <c r="R5" s="1770"/>
      <c r="S5" s="1770"/>
      <c r="T5" s="1770"/>
      <c r="U5" s="1770"/>
      <c r="V5" s="1770"/>
      <c r="W5" s="1770"/>
      <c r="X5" s="1770"/>
      <c r="Y5" s="1770"/>
      <c r="Z5" s="1770"/>
      <c r="AA5" s="1770"/>
      <c r="AB5" s="1770"/>
      <c r="AC5" s="1770"/>
      <c r="AD5" s="1770"/>
      <c r="AE5" s="1770"/>
      <c r="AF5" s="1770"/>
      <c r="AG5" s="1770"/>
      <c r="AH5" s="1770"/>
      <c r="AI5" s="1770"/>
      <c r="AJ5" s="1770"/>
      <c r="AK5" s="1770"/>
      <c r="AL5" s="1770"/>
      <c r="AM5" s="1770"/>
    </row>
    <row r="6" spans="1:53" s="77" customFormat="1" ht="24.75" customHeight="1" x14ac:dyDescent="0.4">
      <c r="A6" s="1760" t="s">
        <v>113</v>
      </c>
      <c r="B6" s="1760"/>
      <c r="C6" s="1760"/>
      <c r="D6" s="1760"/>
      <c r="E6" s="1760"/>
      <c r="F6" s="1760"/>
      <c r="G6" s="1760"/>
      <c r="H6" s="1760"/>
      <c r="I6" s="1760"/>
      <c r="J6" s="1760"/>
      <c r="K6" s="1760"/>
      <c r="L6" s="1760"/>
      <c r="M6" s="1760"/>
      <c r="N6" s="1760"/>
      <c r="O6" s="1760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1771"/>
      <c r="AP6" s="1771"/>
      <c r="AQ6" s="1771"/>
      <c r="AR6" s="1771"/>
      <c r="AS6" s="1771"/>
      <c r="AT6" s="1771"/>
      <c r="AU6" s="1771"/>
      <c r="AV6" s="1771"/>
      <c r="AW6" s="1771"/>
      <c r="AX6" s="1771"/>
      <c r="AY6" s="1771"/>
      <c r="AZ6" s="1771"/>
      <c r="BA6" s="1771"/>
    </row>
    <row r="7" spans="1:53" s="77" customFormat="1" ht="27" customHeight="1" x14ac:dyDescent="0.4">
      <c r="A7" s="1760" t="s">
        <v>114</v>
      </c>
      <c r="B7" s="1760"/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  <c r="O7" s="1760"/>
      <c r="P7" s="1768" t="s">
        <v>115</v>
      </c>
      <c r="Q7" s="1768"/>
      <c r="R7" s="1768"/>
      <c r="S7" s="1768"/>
      <c r="T7" s="1768"/>
      <c r="U7" s="1768"/>
      <c r="V7" s="1768"/>
      <c r="W7" s="1768"/>
      <c r="X7" s="1768"/>
      <c r="Y7" s="1768"/>
      <c r="Z7" s="1768"/>
      <c r="AA7" s="1768"/>
      <c r="AB7" s="1768"/>
      <c r="AC7" s="1768"/>
      <c r="AD7" s="1768"/>
      <c r="AE7" s="1768"/>
      <c r="AF7" s="1768"/>
      <c r="AG7" s="1768"/>
      <c r="AH7" s="1768"/>
      <c r="AI7" s="1768"/>
      <c r="AJ7" s="1768"/>
      <c r="AK7" s="1768"/>
      <c r="AL7" s="1768"/>
      <c r="AM7" s="78"/>
      <c r="AN7" s="1775" t="s">
        <v>116</v>
      </c>
      <c r="AO7" s="1776"/>
      <c r="AP7" s="1776"/>
      <c r="AQ7" s="1776"/>
      <c r="AR7" s="1776"/>
      <c r="AS7" s="1776"/>
      <c r="AT7" s="1776"/>
      <c r="AU7" s="1776"/>
      <c r="AV7" s="1776"/>
      <c r="AW7" s="1776"/>
      <c r="AX7" s="1776"/>
      <c r="AY7" s="1776"/>
      <c r="AZ7" s="1776"/>
      <c r="BA7" s="1776"/>
    </row>
    <row r="8" spans="1:53" s="77" customFormat="1" ht="27.75" customHeight="1" x14ac:dyDescent="0.4">
      <c r="P8" s="1768" t="s">
        <v>117</v>
      </c>
      <c r="Q8" s="1768"/>
      <c r="R8" s="1768"/>
      <c r="S8" s="1768"/>
      <c r="T8" s="1768"/>
      <c r="U8" s="1768"/>
      <c r="V8" s="1768"/>
      <c r="W8" s="1768"/>
      <c r="X8" s="1768"/>
      <c r="Y8" s="1768"/>
      <c r="Z8" s="1768"/>
      <c r="AA8" s="1768"/>
      <c r="AB8" s="1768"/>
      <c r="AC8" s="1768"/>
      <c r="AD8" s="1768"/>
      <c r="AE8" s="1768"/>
      <c r="AF8" s="1768"/>
      <c r="AG8" s="1768"/>
      <c r="AH8" s="1768"/>
      <c r="AI8" s="1768"/>
      <c r="AJ8" s="1768"/>
      <c r="AK8" s="1768"/>
      <c r="AL8" s="1768"/>
      <c r="AM8" s="78"/>
      <c r="AN8" s="1777" t="s">
        <v>118</v>
      </c>
      <c r="AO8" s="1777"/>
      <c r="AP8" s="1777"/>
      <c r="AQ8" s="1777"/>
      <c r="AR8" s="1777"/>
      <c r="AS8" s="1777"/>
      <c r="AT8" s="1777"/>
      <c r="AU8" s="1777"/>
      <c r="AV8" s="1777"/>
      <c r="AW8" s="1777"/>
      <c r="AX8" s="1777"/>
      <c r="AY8" s="1777"/>
      <c r="AZ8" s="1777"/>
      <c r="BA8" s="1777"/>
    </row>
    <row r="9" spans="1:53" s="77" customFormat="1" ht="27.75" customHeight="1" x14ac:dyDescent="0.4">
      <c r="P9" s="1768" t="s">
        <v>119</v>
      </c>
      <c r="Q9" s="1768"/>
      <c r="R9" s="1768"/>
      <c r="S9" s="1768"/>
      <c r="T9" s="1768"/>
      <c r="U9" s="1768"/>
      <c r="V9" s="1768"/>
      <c r="W9" s="1768"/>
      <c r="X9" s="1768"/>
      <c r="Y9" s="1768"/>
      <c r="Z9" s="1768"/>
      <c r="AA9" s="1768"/>
      <c r="AB9" s="1768"/>
      <c r="AC9" s="1768"/>
      <c r="AD9" s="1768"/>
      <c r="AE9" s="1768"/>
      <c r="AF9" s="1768"/>
      <c r="AG9" s="1768"/>
      <c r="AH9" s="1768"/>
      <c r="AI9" s="1768"/>
      <c r="AJ9" s="1768"/>
      <c r="AK9" s="1768"/>
      <c r="AL9" s="1768"/>
      <c r="AM9" s="78"/>
      <c r="AN9" s="1777"/>
      <c r="AO9" s="1777"/>
      <c r="AP9" s="1777"/>
      <c r="AQ9" s="1777"/>
      <c r="AR9" s="1777"/>
      <c r="AS9" s="1777"/>
      <c r="AT9" s="1777"/>
      <c r="AU9" s="1777"/>
      <c r="AV9" s="1777"/>
      <c r="AW9" s="1777"/>
      <c r="AX9" s="1777"/>
      <c r="AY9" s="1777"/>
      <c r="AZ9" s="1777"/>
      <c r="BA9" s="1777"/>
    </row>
    <row r="10" spans="1:53" s="77" customFormat="1" ht="27.75" customHeight="1" x14ac:dyDescent="0.35">
      <c r="P10" s="1772" t="s">
        <v>120</v>
      </c>
      <c r="Q10" s="1773"/>
      <c r="R10" s="1773"/>
      <c r="S10" s="1773"/>
      <c r="T10" s="1773"/>
      <c r="U10" s="1773"/>
      <c r="V10" s="1773"/>
      <c r="W10" s="1773"/>
      <c r="X10" s="1773"/>
      <c r="Y10" s="1773"/>
      <c r="Z10" s="1773"/>
      <c r="AA10" s="1773"/>
      <c r="AB10" s="1773"/>
      <c r="AC10" s="1773"/>
      <c r="AD10" s="1773"/>
      <c r="AE10" s="1773"/>
      <c r="AF10" s="1773"/>
      <c r="AG10" s="1773"/>
      <c r="AH10" s="1773"/>
      <c r="AI10" s="1773"/>
      <c r="AJ10" s="1773"/>
      <c r="AK10" s="1773"/>
      <c r="AL10" s="1774"/>
      <c r="AM10" s="1774"/>
      <c r="AN10" s="1777"/>
      <c r="AO10" s="1777"/>
      <c r="AP10" s="1777"/>
      <c r="AQ10" s="1777"/>
      <c r="AR10" s="1777"/>
      <c r="AS10" s="1777"/>
      <c r="AT10" s="1777"/>
      <c r="AU10" s="1777"/>
      <c r="AV10" s="1777"/>
      <c r="AW10" s="1777"/>
      <c r="AX10" s="1777"/>
      <c r="AY10" s="1777"/>
      <c r="AZ10" s="1777"/>
      <c r="BA10" s="1777"/>
    </row>
    <row r="11" spans="1:53" s="77" customFormat="1" ht="27.75" customHeight="1" x14ac:dyDescent="0.4">
      <c r="P11" s="1772" t="s">
        <v>121</v>
      </c>
      <c r="Q11" s="1772"/>
      <c r="R11" s="1772"/>
      <c r="S11" s="1772"/>
      <c r="T11" s="1772"/>
      <c r="U11" s="1772"/>
      <c r="V11" s="1772"/>
      <c r="W11" s="1772"/>
      <c r="X11" s="1772"/>
      <c r="Y11" s="1772"/>
      <c r="Z11" s="1772"/>
      <c r="AA11" s="1772"/>
      <c r="AB11" s="1772"/>
      <c r="AC11" s="1772"/>
      <c r="AD11" s="1772"/>
      <c r="AE11" s="1772"/>
      <c r="AF11" s="1772"/>
      <c r="AG11" s="1772"/>
      <c r="AH11" s="1772"/>
      <c r="AI11" s="1772"/>
      <c r="AJ11" s="1772"/>
      <c r="AK11" s="1772"/>
      <c r="AL11" s="1772"/>
      <c r="AM11" s="1772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</row>
    <row r="12" spans="1:53" s="77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</row>
    <row r="13" spans="1:53" s="77" customFormat="1" ht="27.75" customHeight="1" x14ac:dyDescent="0.4">
      <c r="P13" s="80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2"/>
      <c r="AM13" s="82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</row>
    <row r="14" spans="1:53" s="77" customFormat="1" ht="18.75" x14ac:dyDescent="0.3"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</row>
    <row r="15" spans="1:53" s="77" customFormat="1" ht="22.5" x14ac:dyDescent="0.3">
      <c r="A15" s="1794" t="s">
        <v>501</v>
      </c>
      <c r="B15" s="1794"/>
      <c r="C15" s="1794"/>
      <c r="D15" s="1794"/>
      <c r="E15" s="1794"/>
      <c r="F15" s="1794"/>
      <c r="G15" s="1794"/>
      <c r="H15" s="1794"/>
      <c r="I15" s="1794"/>
      <c r="J15" s="1794"/>
      <c r="K15" s="1794"/>
      <c r="L15" s="1794"/>
      <c r="M15" s="1794"/>
      <c r="N15" s="1794"/>
      <c r="O15" s="1794"/>
      <c r="P15" s="1794"/>
      <c r="Q15" s="1794"/>
      <c r="R15" s="1794"/>
      <c r="S15" s="1794"/>
      <c r="T15" s="1794"/>
      <c r="U15" s="1794"/>
      <c r="V15" s="1794"/>
      <c r="W15" s="1794"/>
      <c r="X15" s="1794"/>
      <c r="Y15" s="1794"/>
      <c r="Z15" s="1794"/>
      <c r="AA15" s="1794"/>
      <c r="AB15" s="1794"/>
      <c r="AC15" s="1794"/>
      <c r="AD15" s="1794"/>
      <c r="AE15" s="1794"/>
      <c r="AF15" s="1794"/>
      <c r="AG15" s="1794"/>
      <c r="AH15" s="1794"/>
      <c r="AI15" s="1794"/>
      <c r="AJ15" s="1794"/>
      <c r="AK15" s="1794"/>
      <c r="AL15" s="1794"/>
      <c r="AM15" s="1794"/>
      <c r="AN15" s="1794"/>
      <c r="AO15" s="1794"/>
      <c r="AP15" s="1794"/>
      <c r="AQ15" s="1794"/>
      <c r="AR15" s="1794"/>
      <c r="AS15" s="1794"/>
      <c r="AT15" s="1794"/>
      <c r="AU15" s="1794"/>
      <c r="AV15" s="1794"/>
      <c r="AW15" s="1794"/>
      <c r="AX15" s="1794"/>
      <c r="AY15" s="1794"/>
      <c r="AZ15" s="1794"/>
      <c r="BA15" s="1794"/>
    </row>
    <row r="16" spans="1:53" s="77" customFormat="1" ht="19.5" thickBot="1" x14ac:dyDescent="0.35">
      <c r="A16" s="1215"/>
      <c r="B16" s="1215"/>
      <c r="C16" s="1215"/>
      <c r="D16" s="1215"/>
      <c r="E16" s="1215"/>
      <c r="F16" s="1215"/>
      <c r="G16" s="1215"/>
      <c r="H16" s="1215"/>
      <c r="I16" s="1215"/>
      <c r="J16" s="1215"/>
      <c r="K16" s="1215"/>
      <c r="L16" s="1215"/>
      <c r="M16" s="1215"/>
      <c r="N16" s="1215"/>
      <c r="O16" s="1215"/>
      <c r="P16" s="1215"/>
      <c r="Q16" s="1215"/>
      <c r="R16" s="1215"/>
      <c r="S16" s="1215"/>
      <c r="T16" s="1215"/>
      <c r="U16" s="1215"/>
      <c r="V16" s="1215"/>
      <c r="W16" s="1215"/>
      <c r="X16" s="1215"/>
      <c r="Y16" s="1215"/>
      <c r="Z16" s="1215"/>
      <c r="AA16" s="1215"/>
      <c r="AB16" s="1215"/>
      <c r="AC16" s="1215"/>
      <c r="AD16" s="1215"/>
      <c r="AE16" s="1215"/>
      <c r="AF16" s="1215"/>
      <c r="AG16" s="1215"/>
      <c r="AH16" s="1215"/>
      <c r="AI16" s="1215"/>
      <c r="AJ16" s="1215"/>
      <c r="AK16" s="1215"/>
      <c r="AL16" s="1215"/>
      <c r="AM16" s="1215"/>
      <c r="AN16" s="1215"/>
      <c r="AO16" s="1215"/>
      <c r="AP16" s="1215"/>
      <c r="AQ16" s="1215"/>
      <c r="AR16" s="1215"/>
      <c r="AS16" s="1215"/>
      <c r="AT16" s="1215"/>
      <c r="AU16" s="1215"/>
      <c r="AV16" s="1215"/>
      <c r="AW16" s="1215"/>
      <c r="AX16" s="1215"/>
      <c r="AY16" s="1215"/>
      <c r="AZ16" s="1215"/>
      <c r="BA16" s="1215"/>
    </row>
    <row r="17" spans="1:53" ht="18" customHeight="1" x14ac:dyDescent="0.25">
      <c r="A17" s="1765" t="s">
        <v>122</v>
      </c>
      <c r="B17" s="1742" t="s">
        <v>123</v>
      </c>
      <c r="C17" s="1743"/>
      <c r="D17" s="1743"/>
      <c r="E17" s="1744"/>
      <c r="F17" s="1742" t="s">
        <v>124</v>
      </c>
      <c r="G17" s="1743"/>
      <c r="H17" s="1743"/>
      <c r="I17" s="1744"/>
      <c r="J17" s="1713" t="s">
        <v>125</v>
      </c>
      <c r="K17" s="1714"/>
      <c r="L17" s="1714"/>
      <c r="M17" s="1714"/>
      <c r="N17" s="1713" t="s">
        <v>126</v>
      </c>
      <c r="O17" s="1714"/>
      <c r="P17" s="1714"/>
      <c r="Q17" s="1714"/>
      <c r="R17" s="1746"/>
      <c r="S17" s="1713" t="s">
        <v>127</v>
      </c>
      <c r="T17" s="1745"/>
      <c r="U17" s="1745"/>
      <c r="V17" s="1745"/>
      <c r="W17" s="1746"/>
      <c r="X17" s="1713" t="s">
        <v>128</v>
      </c>
      <c r="Y17" s="1714"/>
      <c r="Z17" s="1714"/>
      <c r="AA17" s="1746"/>
      <c r="AB17" s="1742" t="s">
        <v>129</v>
      </c>
      <c r="AC17" s="1743"/>
      <c r="AD17" s="1743"/>
      <c r="AE17" s="1744"/>
      <c r="AF17" s="1742" t="s">
        <v>130</v>
      </c>
      <c r="AG17" s="1743"/>
      <c r="AH17" s="1743"/>
      <c r="AI17" s="1744"/>
      <c r="AJ17" s="1713" t="s">
        <v>131</v>
      </c>
      <c r="AK17" s="1745"/>
      <c r="AL17" s="1745"/>
      <c r="AM17" s="1745"/>
      <c r="AN17" s="1746"/>
      <c r="AO17" s="1713" t="s">
        <v>132</v>
      </c>
      <c r="AP17" s="1714"/>
      <c r="AQ17" s="1714"/>
      <c r="AR17" s="1714"/>
      <c r="AS17" s="1778" t="s">
        <v>133</v>
      </c>
      <c r="AT17" s="1779"/>
      <c r="AU17" s="1779"/>
      <c r="AV17" s="1779"/>
      <c r="AW17" s="1780"/>
      <c r="AX17" s="1713" t="s">
        <v>134</v>
      </c>
      <c r="AY17" s="1714"/>
      <c r="AZ17" s="1714"/>
      <c r="BA17" s="1746"/>
    </row>
    <row r="18" spans="1:53" s="50" customFormat="1" ht="20.25" customHeight="1" thickBot="1" x14ac:dyDescent="0.3">
      <c r="A18" s="1766"/>
      <c r="B18" s="1216">
        <v>1</v>
      </c>
      <c r="C18" s="1217">
        <v>2</v>
      </c>
      <c r="D18" s="1217">
        <v>3</v>
      </c>
      <c r="E18" s="1218">
        <v>4</v>
      </c>
      <c r="F18" s="1216">
        <v>5</v>
      </c>
      <c r="G18" s="1217">
        <v>6</v>
      </c>
      <c r="H18" s="1217">
        <v>7</v>
      </c>
      <c r="I18" s="1218">
        <v>8</v>
      </c>
      <c r="J18" s="1216">
        <v>9</v>
      </c>
      <c r="K18" s="1217">
        <v>10</v>
      </c>
      <c r="L18" s="1217">
        <v>11</v>
      </c>
      <c r="M18" s="1219">
        <v>12</v>
      </c>
      <c r="N18" s="1216">
        <v>13</v>
      </c>
      <c r="O18" s="1217">
        <v>14</v>
      </c>
      <c r="P18" s="1217">
        <v>15</v>
      </c>
      <c r="Q18" s="1217">
        <v>16</v>
      </c>
      <c r="R18" s="1218">
        <v>17</v>
      </c>
      <c r="S18" s="1216">
        <v>18</v>
      </c>
      <c r="T18" s="1217">
        <v>19</v>
      </c>
      <c r="U18" s="1217">
        <v>20</v>
      </c>
      <c r="V18" s="1217">
        <v>21</v>
      </c>
      <c r="W18" s="1218">
        <v>22</v>
      </c>
      <c r="X18" s="1216">
        <v>23</v>
      </c>
      <c r="Y18" s="1217">
        <v>24</v>
      </c>
      <c r="Z18" s="1217">
        <v>25</v>
      </c>
      <c r="AA18" s="1218">
        <v>26</v>
      </c>
      <c r="AB18" s="1216">
        <v>27</v>
      </c>
      <c r="AC18" s="1217">
        <v>28</v>
      </c>
      <c r="AD18" s="1217">
        <v>29</v>
      </c>
      <c r="AE18" s="1218">
        <v>30</v>
      </c>
      <c r="AF18" s="1216">
        <v>31</v>
      </c>
      <c r="AG18" s="1217">
        <v>32</v>
      </c>
      <c r="AH18" s="1217">
        <v>33</v>
      </c>
      <c r="AI18" s="1218">
        <v>34</v>
      </c>
      <c r="AJ18" s="1216">
        <v>35</v>
      </c>
      <c r="AK18" s="1217">
        <v>36</v>
      </c>
      <c r="AL18" s="1217">
        <v>37</v>
      </c>
      <c r="AM18" s="1217">
        <v>38</v>
      </c>
      <c r="AN18" s="1218">
        <v>39</v>
      </c>
      <c r="AO18" s="1216">
        <v>40</v>
      </c>
      <c r="AP18" s="1217">
        <v>41</v>
      </c>
      <c r="AQ18" s="1217">
        <v>42</v>
      </c>
      <c r="AR18" s="1219">
        <v>43</v>
      </c>
      <c r="AS18" s="1216">
        <v>44</v>
      </c>
      <c r="AT18" s="1217">
        <v>45</v>
      </c>
      <c r="AU18" s="1217">
        <v>46</v>
      </c>
      <c r="AV18" s="1217">
        <v>47</v>
      </c>
      <c r="AW18" s="1218">
        <v>48</v>
      </c>
      <c r="AX18" s="1216">
        <v>49</v>
      </c>
      <c r="AY18" s="1217">
        <v>50</v>
      </c>
      <c r="AZ18" s="1217">
        <v>51</v>
      </c>
      <c r="BA18" s="1218">
        <v>52</v>
      </c>
    </row>
    <row r="19" spans="1:53" ht="20.100000000000001" customHeight="1" x14ac:dyDescent="0.3">
      <c r="A19" s="1220">
        <v>1</v>
      </c>
      <c r="B19" s="84" t="s">
        <v>135</v>
      </c>
      <c r="C19" s="85" t="s">
        <v>135</v>
      </c>
      <c r="D19" s="85" t="s">
        <v>135</v>
      </c>
      <c r="E19" s="86" t="s">
        <v>135</v>
      </c>
      <c r="F19" s="84" t="s">
        <v>135</v>
      </c>
      <c r="G19" s="85" t="s">
        <v>135</v>
      </c>
      <c r="H19" s="85" t="s">
        <v>135</v>
      </c>
      <c r="I19" s="86" t="s">
        <v>135</v>
      </c>
      <c r="J19" s="84" t="s">
        <v>135</v>
      </c>
      <c r="K19" s="85" t="s">
        <v>135</v>
      </c>
      <c r="L19" s="85" t="s">
        <v>135</v>
      </c>
      <c r="M19" s="86" t="s">
        <v>135</v>
      </c>
      <c r="N19" s="84" t="s">
        <v>135</v>
      </c>
      <c r="O19" s="85" t="s">
        <v>135</v>
      </c>
      <c r="P19" s="85" t="s">
        <v>135</v>
      </c>
      <c r="Q19" s="85" t="s">
        <v>136</v>
      </c>
      <c r="R19" s="86" t="s">
        <v>136</v>
      </c>
      <c r="S19" s="84" t="s">
        <v>137</v>
      </c>
      <c r="T19" s="85" t="s">
        <v>137</v>
      </c>
      <c r="U19" s="85" t="s">
        <v>135</v>
      </c>
      <c r="V19" s="85" t="s">
        <v>135</v>
      </c>
      <c r="W19" s="86" t="s">
        <v>135</v>
      </c>
      <c r="X19" s="84" t="s">
        <v>135</v>
      </c>
      <c r="Y19" s="85" t="s">
        <v>135</v>
      </c>
      <c r="Z19" s="85" t="s">
        <v>135</v>
      </c>
      <c r="AA19" s="86" t="s">
        <v>135</v>
      </c>
      <c r="AB19" s="84" t="s">
        <v>135</v>
      </c>
      <c r="AC19" s="85" t="s">
        <v>135</v>
      </c>
      <c r="AD19" s="85" t="s">
        <v>384</v>
      </c>
      <c r="AE19" s="1221" t="s">
        <v>137</v>
      </c>
      <c r="AF19" s="84" t="s">
        <v>137</v>
      </c>
      <c r="AG19" s="85" t="s">
        <v>135</v>
      </c>
      <c r="AH19" s="85" t="s">
        <v>135</v>
      </c>
      <c r="AI19" s="86" t="s">
        <v>135</v>
      </c>
      <c r="AJ19" s="85" t="s">
        <v>135</v>
      </c>
      <c r="AK19" s="85" t="s">
        <v>135</v>
      </c>
      <c r="AL19" s="85" t="s">
        <v>135</v>
      </c>
      <c r="AM19" s="85" t="s">
        <v>135</v>
      </c>
      <c r="AN19" s="86" t="s">
        <v>135</v>
      </c>
      <c r="AO19" s="84" t="s">
        <v>135</v>
      </c>
      <c r="AP19" s="85" t="s">
        <v>136</v>
      </c>
      <c r="AQ19" s="85" t="s">
        <v>136</v>
      </c>
      <c r="AR19" s="86" t="s">
        <v>137</v>
      </c>
      <c r="AS19" s="84" t="s">
        <v>137</v>
      </c>
      <c r="AT19" s="85" t="s">
        <v>137</v>
      </c>
      <c r="AU19" s="85" t="s">
        <v>137</v>
      </c>
      <c r="AV19" s="85" t="s">
        <v>137</v>
      </c>
      <c r="AW19" s="86" t="s">
        <v>137</v>
      </c>
      <c r="AX19" s="87" t="s">
        <v>137</v>
      </c>
      <c r="AY19" s="85" t="s">
        <v>137</v>
      </c>
      <c r="AZ19" s="85" t="s">
        <v>137</v>
      </c>
      <c r="BA19" s="86" t="s">
        <v>137</v>
      </c>
    </row>
    <row r="20" spans="1:53" ht="20.100000000000001" customHeight="1" thickBot="1" x14ac:dyDescent="0.35">
      <c r="A20" s="1222">
        <v>2</v>
      </c>
      <c r="B20" s="88" t="s">
        <v>135</v>
      </c>
      <c r="C20" s="89" t="s">
        <v>135</v>
      </c>
      <c r="D20" s="89" t="s">
        <v>135</v>
      </c>
      <c r="E20" s="90" t="s">
        <v>135</v>
      </c>
      <c r="F20" s="88" t="s">
        <v>135</v>
      </c>
      <c r="G20" s="89" t="s">
        <v>135</v>
      </c>
      <c r="H20" s="89" t="s">
        <v>135</v>
      </c>
      <c r="I20" s="90" t="s">
        <v>135</v>
      </c>
      <c r="J20" s="88" t="s">
        <v>135</v>
      </c>
      <c r="K20" s="89" t="s">
        <v>135</v>
      </c>
      <c r="L20" s="89" t="s">
        <v>135</v>
      </c>
      <c r="M20" s="90" t="s">
        <v>135</v>
      </c>
      <c r="N20" s="88" t="s">
        <v>135</v>
      </c>
      <c r="O20" s="89" t="s">
        <v>135</v>
      </c>
      <c r="P20" s="89" t="s">
        <v>135</v>
      </c>
      <c r="Q20" s="89" t="s">
        <v>136</v>
      </c>
      <c r="R20" s="90" t="s">
        <v>136</v>
      </c>
      <c r="S20" s="88" t="s">
        <v>137</v>
      </c>
      <c r="T20" s="89" t="s">
        <v>137</v>
      </c>
      <c r="U20" s="89" t="s">
        <v>135</v>
      </c>
      <c r="V20" s="89" t="s">
        <v>135</v>
      </c>
      <c r="W20" s="90" t="s">
        <v>135</v>
      </c>
      <c r="X20" s="88" t="s">
        <v>135</v>
      </c>
      <c r="Y20" s="89" t="s">
        <v>135</v>
      </c>
      <c r="Z20" s="89" t="s">
        <v>135</v>
      </c>
      <c r="AA20" s="91" t="s">
        <v>135</v>
      </c>
      <c r="AB20" s="88" t="s">
        <v>135</v>
      </c>
      <c r="AC20" s="89" t="s">
        <v>135</v>
      </c>
      <c r="AD20" s="89" t="s">
        <v>135</v>
      </c>
      <c r="AE20" s="91" t="s">
        <v>135</v>
      </c>
      <c r="AF20" s="88" t="s">
        <v>135</v>
      </c>
      <c r="AG20" s="89" t="s">
        <v>135</v>
      </c>
      <c r="AH20" s="89" t="s">
        <v>136</v>
      </c>
      <c r="AI20" s="91" t="s">
        <v>136</v>
      </c>
      <c r="AJ20" s="88" t="s">
        <v>13</v>
      </c>
      <c r="AK20" s="89" t="s">
        <v>13</v>
      </c>
      <c r="AL20" s="89" t="s">
        <v>13</v>
      </c>
      <c r="AM20" s="89" t="s">
        <v>13</v>
      </c>
      <c r="AN20" s="90" t="s">
        <v>138</v>
      </c>
      <c r="AO20" s="88" t="s">
        <v>138</v>
      </c>
      <c r="AP20" s="89" t="s">
        <v>139</v>
      </c>
      <c r="AQ20" s="89" t="s">
        <v>139</v>
      </c>
      <c r="AR20" s="90"/>
      <c r="AS20" s="88"/>
      <c r="AT20" s="89"/>
      <c r="AU20" s="89"/>
      <c r="AV20" s="89"/>
      <c r="AW20" s="90"/>
      <c r="AX20" s="1223"/>
      <c r="AY20" s="89"/>
      <c r="AZ20" s="89"/>
      <c r="BA20" s="90"/>
    </row>
    <row r="21" spans="1:53" ht="19.5" customHeight="1" x14ac:dyDescent="0.3">
      <c r="A21" s="1224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3"/>
      <c r="AG21" s="93"/>
      <c r="AH21" s="93"/>
      <c r="AI21" s="93"/>
      <c r="AJ21" s="92"/>
      <c r="AK21" s="92"/>
      <c r="AL21" s="92"/>
      <c r="AM21" s="92"/>
      <c r="AN21" s="92"/>
      <c r="AO21" s="92"/>
      <c r="AP21" s="92"/>
      <c r="AQ21" s="92"/>
      <c r="AR21" s="92"/>
      <c r="AS21" s="94"/>
      <c r="AT21" s="1225"/>
      <c r="AU21" s="1225"/>
      <c r="AV21" s="1225"/>
      <c r="AW21" s="1225"/>
      <c r="AX21" s="1225"/>
      <c r="AY21" s="1225"/>
      <c r="AZ21" s="1225"/>
      <c r="BA21" s="1225"/>
    </row>
    <row r="22" spans="1:53" ht="19.5" customHeight="1" x14ac:dyDescent="0.3">
      <c r="A22" s="1224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3"/>
      <c r="AG22" s="93"/>
      <c r="AH22" s="93"/>
      <c r="AI22" s="93"/>
      <c r="AJ22" s="92"/>
      <c r="AK22" s="92"/>
      <c r="AL22" s="92"/>
      <c r="AM22" s="92"/>
      <c r="AN22" s="92"/>
      <c r="AO22" s="92"/>
      <c r="AP22" s="92"/>
      <c r="AQ22" s="92"/>
      <c r="AR22" s="92"/>
      <c r="AS22" s="94"/>
      <c r="AT22" s="1225"/>
      <c r="AU22" s="1225"/>
      <c r="AV22" s="1225"/>
      <c r="AW22" s="1225"/>
      <c r="AX22" s="1225"/>
      <c r="AY22" s="1225"/>
      <c r="AZ22" s="1225"/>
      <c r="BA22" s="1225"/>
    </row>
    <row r="23" spans="1:53" ht="19.5" customHeight="1" x14ac:dyDescent="0.3">
      <c r="A23" s="1224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3"/>
      <c r="AG23" s="93"/>
      <c r="AH23" s="93"/>
      <c r="AI23" s="93"/>
      <c r="AJ23" s="92"/>
      <c r="AK23" s="92"/>
      <c r="AL23" s="92"/>
      <c r="AM23" s="92"/>
      <c r="AN23" s="92"/>
      <c r="AO23" s="92"/>
      <c r="AP23" s="92"/>
      <c r="AQ23" s="92"/>
      <c r="AR23" s="92"/>
      <c r="AS23" s="94"/>
      <c r="AT23" s="1225"/>
      <c r="AU23" s="1225"/>
      <c r="AV23" s="1225"/>
      <c r="AW23" s="1225"/>
      <c r="AX23" s="1225"/>
      <c r="AY23" s="1225"/>
      <c r="AZ23" s="1225"/>
      <c r="BA23" s="1225"/>
    </row>
    <row r="24" spans="1:53" ht="20.100000000000001" customHeight="1" x14ac:dyDescent="0.25">
      <c r="A24" s="1226"/>
      <c r="B24" s="1226"/>
      <c r="C24" s="1226"/>
      <c r="D24" s="1226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6"/>
      <c r="P24" s="1226"/>
      <c r="Q24" s="1226"/>
      <c r="R24" s="1226"/>
      <c r="S24" s="1226"/>
      <c r="T24" s="1226"/>
      <c r="U24" s="1226"/>
      <c r="V24" s="1226"/>
      <c r="W24" s="1226"/>
      <c r="X24" s="1226"/>
      <c r="Y24" s="1226"/>
      <c r="Z24" s="1226" t="s">
        <v>140</v>
      </c>
      <c r="AA24" s="1226"/>
      <c r="AB24" s="1226"/>
      <c r="AC24" s="1226"/>
      <c r="AD24" s="1226"/>
      <c r="AE24" s="1226"/>
      <c r="AF24" s="1226"/>
      <c r="AG24" s="1226"/>
      <c r="AH24" s="1226"/>
      <c r="AI24" s="1226"/>
      <c r="AJ24" s="1226"/>
      <c r="AK24" s="1226"/>
      <c r="AL24" s="1226"/>
      <c r="AM24" s="1226"/>
      <c r="AN24" s="1226"/>
      <c r="AO24" s="1226"/>
      <c r="AP24" s="1226"/>
      <c r="AQ24" s="1226"/>
      <c r="AR24" s="1226"/>
      <c r="AS24" s="1226"/>
      <c r="AT24" s="1226"/>
      <c r="AU24" s="1226"/>
      <c r="AV24" s="1226"/>
      <c r="AW24" s="1226"/>
      <c r="AX24" s="1226"/>
      <c r="AY24" s="1226"/>
      <c r="AZ24" s="1226"/>
      <c r="BA24" s="1226"/>
    </row>
    <row r="25" spans="1:53" s="96" customFormat="1" ht="21" customHeight="1" x14ac:dyDescent="0.3">
      <c r="A25" s="1763" t="s">
        <v>141</v>
      </c>
      <c r="B25" s="1763"/>
      <c r="C25" s="1763"/>
      <c r="D25" s="1763"/>
      <c r="E25" s="1763"/>
      <c r="F25" s="1763"/>
      <c r="G25" s="1763"/>
      <c r="H25" s="1763"/>
      <c r="I25" s="1763"/>
      <c r="J25" s="1764"/>
      <c r="K25" s="1764"/>
      <c r="L25" s="1764"/>
      <c r="M25" s="1764"/>
      <c r="N25" s="1764"/>
      <c r="O25" s="1764"/>
      <c r="P25" s="1764"/>
      <c r="Q25" s="1764"/>
      <c r="R25" s="1764"/>
      <c r="S25" s="1764"/>
      <c r="T25" s="1764"/>
      <c r="U25" s="1764"/>
      <c r="V25" s="1764"/>
      <c r="W25" s="1764"/>
      <c r="X25" s="1764"/>
      <c r="Y25" s="1764"/>
      <c r="Z25" s="1764"/>
      <c r="AA25" s="1764"/>
      <c r="AB25" s="1764"/>
      <c r="AC25" s="1764"/>
      <c r="AD25" s="1764"/>
      <c r="AE25" s="1764"/>
      <c r="AF25" s="1764"/>
      <c r="AG25" s="1764"/>
      <c r="AH25" s="1764"/>
      <c r="AI25" s="1764"/>
      <c r="AJ25" s="1764"/>
      <c r="AK25" s="1764"/>
      <c r="AL25" s="1764"/>
      <c r="AM25" s="1764"/>
      <c r="AN25" s="1764"/>
      <c r="AO25" s="1764"/>
      <c r="AP25" s="1764"/>
      <c r="AQ25" s="1764"/>
      <c r="AR25" s="1764"/>
      <c r="AS25" s="1764"/>
      <c r="AT25" s="1764"/>
      <c r="AU25" s="1764"/>
      <c r="AV25" s="1227"/>
      <c r="AW25" s="1227"/>
      <c r="AX25" s="1227"/>
      <c r="AY25" s="1227"/>
      <c r="AZ25" s="1227"/>
      <c r="BA25" s="1228"/>
    </row>
    <row r="26" spans="1:53" x14ac:dyDescent="0.25">
      <c r="A26" s="1228"/>
      <c r="B26" s="1228"/>
      <c r="C26" s="1228"/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8"/>
      <c r="P26" s="1228"/>
      <c r="Q26" s="1228"/>
      <c r="R26" s="1228"/>
      <c r="S26" s="1228"/>
      <c r="T26" s="1228"/>
      <c r="U26" s="1228"/>
      <c r="V26" s="1228"/>
      <c r="W26" s="1228"/>
      <c r="X26" s="1228"/>
      <c r="Y26" s="1228"/>
      <c r="Z26" s="1228"/>
      <c r="AA26" s="1228"/>
      <c r="AB26" s="1228"/>
      <c r="AC26" s="1228"/>
      <c r="AD26" s="1228"/>
      <c r="AE26" s="1228"/>
      <c r="AF26" s="1228"/>
      <c r="AG26" s="1228"/>
      <c r="AH26" s="1228"/>
      <c r="AI26" s="1228"/>
      <c r="AJ26" s="1228"/>
      <c r="AK26" s="1228"/>
      <c r="AL26" s="1228"/>
      <c r="AM26" s="1228"/>
      <c r="AN26" s="1228"/>
      <c r="AO26" s="1228"/>
      <c r="AP26" s="1228"/>
      <c r="AQ26" s="1228"/>
      <c r="AR26" s="1228"/>
      <c r="AS26" s="1228"/>
      <c r="AT26" s="1228"/>
      <c r="AU26" s="1228"/>
      <c r="AV26" s="1227"/>
      <c r="AW26" s="1227"/>
      <c r="AX26" s="1227"/>
      <c r="AY26" s="1227"/>
      <c r="AZ26" s="1227"/>
      <c r="BA26" s="1228"/>
    </row>
    <row r="27" spans="1:53" ht="21.75" customHeight="1" x14ac:dyDescent="0.3">
      <c r="A27" s="1229" t="s">
        <v>142</v>
      </c>
      <c r="B27" s="1230"/>
      <c r="C27" s="1230"/>
      <c r="D27" s="1230"/>
      <c r="E27" s="1230"/>
      <c r="F27" s="1230"/>
      <c r="G27" s="1230"/>
      <c r="H27" s="1230"/>
      <c r="I27" s="1230"/>
      <c r="J27" s="1230"/>
      <c r="K27" s="1230"/>
      <c r="L27" s="1230"/>
      <c r="M27" s="1230"/>
      <c r="N27" s="1230"/>
      <c r="O27" s="1230"/>
      <c r="P27" s="1230"/>
      <c r="Q27" s="1230"/>
      <c r="R27" s="1230"/>
      <c r="S27" s="1230"/>
      <c r="T27" s="1230"/>
      <c r="U27" s="1230"/>
      <c r="V27" s="1230"/>
      <c r="W27" s="1230"/>
      <c r="X27" s="1230"/>
      <c r="Y27" s="1230"/>
      <c r="Z27" s="1230"/>
      <c r="AA27" s="1752" t="s">
        <v>143</v>
      </c>
      <c r="AB27" s="1752"/>
      <c r="AC27" s="1752"/>
      <c r="AD27" s="1752"/>
      <c r="AE27" s="1752"/>
      <c r="AF27" s="1752"/>
      <c r="AG27" s="1752"/>
      <c r="AH27" s="1752"/>
      <c r="AI27" s="1752"/>
      <c r="AJ27" s="1752"/>
      <c r="AK27" s="1752"/>
      <c r="AL27" s="1752"/>
      <c r="AM27" s="1752"/>
      <c r="AN27" s="1229"/>
      <c r="AO27" s="1752" t="s">
        <v>517</v>
      </c>
      <c r="AP27" s="1752"/>
      <c r="AQ27" s="1752"/>
      <c r="AR27" s="1752"/>
      <c r="AS27" s="1752"/>
      <c r="AT27" s="1752"/>
      <c r="AU27" s="1752"/>
      <c r="AV27" s="1752"/>
      <c r="AW27" s="1752"/>
      <c r="AX27" s="1752"/>
      <c r="AY27" s="1752"/>
      <c r="AZ27" s="1752"/>
      <c r="BA27" s="1752"/>
    </row>
    <row r="28" spans="1:53" ht="11.25" customHeight="1" x14ac:dyDescent="0.3">
      <c r="A28" s="1231"/>
      <c r="B28" s="1232"/>
      <c r="C28" s="1232"/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2"/>
      <c r="O28" s="1232"/>
      <c r="P28" s="1232"/>
      <c r="Q28" s="1232"/>
      <c r="R28" s="1232"/>
      <c r="S28" s="1232"/>
      <c r="T28" s="1232"/>
      <c r="U28" s="1232"/>
      <c r="V28" s="1232"/>
      <c r="W28" s="1232"/>
      <c r="X28" s="1232"/>
      <c r="Y28" s="1232"/>
      <c r="Z28" s="1232"/>
      <c r="AA28" s="1232"/>
      <c r="AB28" s="1232"/>
      <c r="AC28" s="1232"/>
      <c r="AD28" s="1232"/>
      <c r="AE28" s="1232"/>
      <c r="AF28" s="1232"/>
      <c r="AG28" s="1232"/>
      <c r="AH28" s="1232"/>
      <c r="AI28" s="1232"/>
      <c r="AJ28" s="1232"/>
      <c r="AK28" s="1232"/>
      <c r="AL28" s="1232"/>
      <c r="AM28" s="1232"/>
      <c r="AN28" s="1232"/>
      <c r="AO28" s="1232"/>
      <c r="AP28" s="1232"/>
      <c r="AQ28" s="1232"/>
      <c r="AR28" s="1232"/>
      <c r="AS28" s="1232"/>
      <c r="AT28" s="1232"/>
      <c r="AU28" s="1232"/>
      <c r="AV28" s="1232"/>
      <c r="AW28" s="1232"/>
      <c r="AX28" s="1232"/>
      <c r="AY28" s="1232"/>
      <c r="AZ28" s="1232"/>
      <c r="BA28" s="1233"/>
    </row>
    <row r="29" spans="1:53" ht="22.5" customHeight="1" x14ac:dyDescent="0.25">
      <c r="A29" s="1753" t="s">
        <v>122</v>
      </c>
      <c r="B29" s="1726"/>
      <c r="C29" s="1754" t="s">
        <v>144</v>
      </c>
      <c r="D29" s="1725"/>
      <c r="E29" s="1725"/>
      <c r="F29" s="1726"/>
      <c r="G29" s="1733" t="s">
        <v>145</v>
      </c>
      <c r="H29" s="1795"/>
      <c r="I29" s="1796"/>
      <c r="J29" s="1724" t="s">
        <v>146</v>
      </c>
      <c r="K29" s="1725"/>
      <c r="L29" s="1725"/>
      <c r="M29" s="1726"/>
      <c r="N29" s="1715" t="s">
        <v>552</v>
      </c>
      <c r="O29" s="1716"/>
      <c r="P29" s="1717"/>
      <c r="Q29" s="1733" t="s">
        <v>551</v>
      </c>
      <c r="R29" s="1734"/>
      <c r="S29" s="1735"/>
      <c r="T29" s="1724" t="s">
        <v>147</v>
      </c>
      <c r="U29" s="1725"/>
      <c r="V29" s="1726"/>
      <c r="W29" s="1724" t="s">
        <v>148</v>
      </c>
      <c r="X29" s="1725"/>
      <c r="Y29" s="1726"/>
      <c r="Z29" s="1225"/>
      <c r="AA29" s="1756" t="s">
        <v>149</v>
      </c>
      <c r="AB29" s="1756"/>
      <c r="AC29" s="1756"/>
      <c r="AD29" s="1756"/>
      <c r="AE29" s="1756"/>
      <c r="AF29" s="1756"/>
      <c r="AG29" s="1756"/>
      <c r="AH29" s="1757" t="s">
        <v>150</v>
      </c>
      <c r="AI29" s="1757"/>
      <c r="AJ29" s="1757"/>
      <c r="AK29" s="1755" t="s">
        <v>151</v>
      </c>
      <c r="AL29" s="1755"/>
      <c r="AM29" s="1755"/>
      <c r="AN29" s="1234"/>
      <c r="AO29" s="1755" t="s">
        <v>152</v>
      </c>
      <c r="AP29" s="1803"/>
      <c r="AQ29" s="1803"/>
      <c r="AR29" s="1803"/>
      <c r="AS29" s="1715" t="s">
        <v>502</v>
      </c>
      <c r="AT29" s="1716"/>
      <c r="AU29" s="1716"/>
      <c r="AV29" s="1716"/>
      <c r="AW29" s="1717"/>
      <c r="AX29" s="1757" t="s">
        <v>150</v>
      </c>
      <c r="AY29" s="1757"/>
      <c r="AZ29" s="1757"/>
      <c r="BA29" s="1758"/>
    </row>
    <row r="30" spans="1:53" ht="15.75" customHeight="1" x14ac:dyDescent="0.25">
      <c r="A30" s="1727"/>
      <c r="B30" s="1729"/>
      <c r="C30" s="1727"/>
      <c r="D30" s="1728"/>
      <c r="E30" s="1728"/>
      <c r="F30" s="1729"/>
      <c r="G30" s="1797"/>
      <c r="H30" s="1798"/>
      <c r="I30" s="1799"/>
      <c r="J30" s="1727"/>
      <c r="K30" s="1728"/>
      <c r="L30" s="1728"/>
      <c r="M30" s="1729"/>
      <c r="N30" s="1718"/>
      <c r="O30" s="1719"/>
      <c r="P30" s="1720"/>
      <c r="Q30" s="1736"/>
      <c r="R30" s="1737"/>
      <c r="S30" s="1738"/>
      <c r="T30" s="1727"/>
      <c r="U30" s="1728"/>
      <c r="V30" s="1729"/>
      <c r="W30" s="1727"/>
      <c r="X30" s="1728"/>
      <c r="Y30" s="1729"/>
      <c r="Z30" s="1225"/>
      <c r="AA30" s="1756"/>
      <c r="AB30" s="1756"/>
      <c r="AC30" s="1756"/>
      <c r="AD30" s="1756"/>
      <c r="AE30" s="1756"/>
      <c r="AF30" s="1756"/>
      <c r="AG30" s="1756"/>
      <c r="AH30" s="1757"/>
      <c r="AI30" s="1757"/>
      <c r="AJ30" s="1757"/>
      <c r="AK30" s="1755"/>
      <c r="AL30" s="1755"/>
      <c r="AM30" s="1755"/>
      <c r="AN30" s="1234"/>
      <c r="AO30" s="1803"/>
      <c r="AP30" s="1803"/>
      <c r="AQ30" s="1803"/>
      <c r="AR30" s="1803"/>
      <c r="AS30" s="1718"/>
      <c r="AT30" s="1719"/>
      <c r="AU30" s="1719"/>
      <c r="AV30" s="1719"/>
      <c r="AW30" s="1720"/>
      <c r="AX30" s="1757"/>
      <c r="AY30" s="1757"/>
      <c r="AZ30" s="1757"/>
      <c r="BA30" s="1758"/>
    </row>
    <row r="31" spans="1:53" ht="42" customHeight="1" x14ac:dyDescent="0.25">
      <c r="A31" s="1730"/>
      <c r="B31" s="1732"/>
      <c r="C31" s="1730"/>
      <c r="D31" s="1731"/>
      <c r="E31" s="1731"/>
      <c r="F31" s="1732"/>
      <c r="G31" s="1800"/>
      <c r="H31" s="1801"/>
      <c r="I31" s="1802"/>
      <c r="J31" s="1730"/>
      <c r="K31" s="1731"/>
      <c r="L31" s="1731"/>
      <c r="M31" s="1732"/>
      <c r="N31" s="1721"/>
      <c r="O31" s="1722"/>
      <c r="P31" s="1723"/>
      <c r="Q31" s="1739"/>
      <c r="R31" s="1740"/>
      <c r="S31" s="1741"/>
      <c r="T31" s="1730"/>
      <c r="U31" s="1731"/>
      <c r="V31" s="1732"/>
      <c r="W31" s="1730"/>
      <c r="X31" s="1731"/>
      <c r="Y31" s="1732"/>
      <c r="Z31" s="1225"/>
      <c r="AA31" s="1756"/>
      <c r="AB31" s="1756"/>
      <c r="AC31" s="1756"/>
      <c r="AD31" s="1756"/>
      <c r="AE31" s="1756"/>
      <c r="AF31" s="1756"/>
      <c r="AG31" s="1756"/>
      <c r="AH31" s="1757"/>
      <c r="AI31" s="1757"/>
      <c r="AJ31" s="1757"/>
      <c r="AK31" s="1755"/>
      <c r="AL31" s="1755"/>
      <c r="AM31" s="1755"/>
      <c r="AN31" s="1234"/>
      <c r="AO31" s="1803"/>
      <c r="AP31" s="1803"/>
      <c r="AQ31" s="1803"/>
      <c r="AR31" s="1803"/>
      <c r="AS31" s="1718"/>
      <c r="AT31" s="1719"/>
      <c r="AU31" s="1719"/>
      <c r="AV31" s="1719"/>
      <c r="AW31" s="1720"/>
      <c r="AX31" s="1757"/>
      <c r="AY31" s="1757"/>
      <c r="AZ31" s="1757"/>
      <c r="BA31" s="1758"/>
    </row>
    <row r="32" spans="1:53" ht="26.25" customHeight="1" x14ac:dyDescent="0.3">
      <c r="A32" s="1804">
        <v>1</v>
      </c>
      <c r="B32" s="1805"/>
      <c r="C32" s="1700">
        <f>COUNTIF($B19:$AO19,$B$19)</f>
        <v>33</v>
      </c>
      <c r="D32" s="1747"/>
      <c r="E32" s="1747"/>
      <c r="F32" s="1748"/>
      <c r="G32" s="1700">
        <v>5</v>
      </c>
      <c r="H32" s="1747"/>
      <c r="I32" s="1748"/>
      <c r="J32" s="1700"/>
      <c r="K32" s="1747"/>
      <c r="L32" s="1747"/>
      <c r="M32" s="1748"/>
      <c r="N32" s="1700"/>
      <c r="O32" s="1747"/>
      <c r="P32" s="1748"/>
      <c r="Q32" s="1749"/>
      <c r="R32" s="1684"/>
      <c r="S32" s="1685"/>
      <c r="T32" s="1700">
        <v>14</v>
      </c>
      <c r="U32" s="1701"/>
      <c r="V32" s="1751"/>
      <c r="W32" s="1700">
        <f>C32+G32+J32+N32+Q32+T32</f>
        <v>52</v>
      </c>
      <c r="X32" s="1701"/>
      <c r="Y32" s="1702"/>
      <c r="Z32" s="1225"/>
      <c r="AA32" s="1750"/>
      <c r="AB32" s="1750"/>
      <c r="AC32" s="1750"/>
      <c r="AD32" s="1750"/>
      <c r="AE32" s="1750"/>
      <c r="AF32" s="1750"/>
      <c r="AG32" s="1750"/>
      <c r="AH32" s="1759"/>
      <c r="AI32" s="1759"/>
      <c r="AJ32" s="1759"/>
      <c r="AK32" s="1759"/>
      <c r="AL32" s="1759"/>
      <c r="AM32" s="1759"/>
      <c r="AN32" s="1234"/>
      <c r="AO32" s="1803"/>
      <c r="AP32" s="1803"/>
      <c r="AQ32" s="1803"/>
      <c r="AR32" s="1803"/>
      <c r="AS32" s="1721"/>
      <c r="AT32" s="1722"/>
      <c r="AU32" s="1722"/>
      <c r="AV32" s="1722"/>
      <c r="AW32" s="1723"/>
      <c r="AX32" s="1757"/>
      <c r="AY32" s="1757"/>
      <c r="AZ32" s="1757"/>
      <c r="BA32" s="1758"/>
    </row>
    <row r="33" spans="1:53" ht="27" customHeight="1" x14ac:dyDescent="0.3">
      <c r="A33" s="1783">
        <v>2</v>
      </c>
      <c r="B33" s="1784"/>
      <c r="C33" s="1700">
        <v>28</v>
      </c>
      <c r="D33" s="1747"/>
      <c r="E33" s="1747"/>
      <c r="F33" s="1748"/>
      <c r="G33" s="1692">
        <v>4</v>
      </c>
      <c r="H33" s="1693"/>
      <c r="I33" s="1694"/>
      <c r="J33" s="1692">
        <v>4</v>
      </c>
      <c r="K33" s="1693"/>
      <c r="L33" s="1693"/>
      <c r="M33" s="1694"/>
      <c r="N33" s="1692">
        <v>2</v>
      </c>
      <c r="O33" s="1693"/>
      <c r="P33" s="1694"/>
      <c r="Q33" s="1683">
        <v>2</v>
      </c>
      <c r="R33" s="1684"/>
      <c r="S33" s="1685"/>
      <c r="T33" s="1692">
        <v>2</v>
      </c>
      <c r="U33" s="1690"/>
      <c r="V33" s="1691"/>
      <c r="W33" s="1700">
        <f>C33+G33+J33+N33+Q33+T33</f>
        <v>42</v>
      </c>
      <c r="X33" s="1701"/>
      <c r="Y33" s="1702"/>
      <c r="Z33" s="95"/>
      <c r="AA33" s="1793" t="s">
        <v>153</v>
      </c>
      <c r="AB33" s="1793"/>
      <c r="AC33" s="1793"/>
      <c r="AD33" s="1793"/>
      <c r="AE33" s="1793"/>
      <c r="AF33" s="1793"/>
      <c r="AG33" s="1793"/>
      <c r="AH33" s="1699">
        <v>4</v>
      </c>
      <c r="AI33" s="1699"/>
      <c r="AJ33" s="1699"/>
      <c r="AK33" s="1699">
        <v>4</v>
      </c>
      <c r="AL33" s="1699"/>
      <c r="AM33" s="1699"/>
      <c r="AN33" s="97"/>
      <c r="AO33" s="1704" t="s">
        <v>40</v>
      </c>
      <c r="AP33" s="1705"/>
      <c r="AQ33" s="1705"/>
      <c r="AR33" s="1706"/>
      <c r="AS33" s="1698" t="s">
        <v>547</v>
      </c>
      <c r="AT33" s="1698"/>
      <c r="AU33" s="1698"/>
      <c r="AV33" s="1698"/>
      <c r="AW33" s="1698"/>
      <c r="AX33" s="1682">
        <v>4</v>
      </c>
      <c r="AY33" s="1682"/>
      <c r="AZ33" s="1682"/>
      <c r="BA33" s="1682"/>
    </row>
    <row r="34" spans="1:53" ht="21.75" customHeight="1" x14ac:dyDescent="0.3">
      <c r="A34" s="1783"/>
      <c r="B34" s="1784"/>
      <c r="C34" s="1700"/>
      <c r="D34" s="1747"/>
      <c r="E34" s="1747"/>
      <c r="F34" s="1748"/>
      <c r="G34" s="1692"/>
      <c r="H34" s="1693"/>
      <c r="I34" s="1694"/>
      <c r="J34" s="1692"/>
      <c r="K34" s="1693"/>
      <c r="L34" s="1693"/>
      <c r="M34" s="1694"/>
      <c r="N34" s="1692"/>
      <c r="O34" s="1693"/>
      <c r="P34" s="1694"/>
      <c r="Q34" s="1749"/>
      <c r="R34" s="1684"/>
      <c r="S34" s="1685"/>
      <c r="T34" s="1692"/>
      <c r="U34" s="1690"/>
      <c r="V34" s="1691"/>
      <c r="W34" s="1700"/>
      <c r="X34" s="1701"/>
      <c r="Y34" s="1702"/>
      <c r="Z34" s="95"/>
      <c r="AA34" s="1793"/>
      <c r="AB34" s="1793"/>
      <c r="AC34" s="1793"/>
      <c r="AD34" s="1793"/>
      <c r="AE34" s="1793"/>
      <c r="AF34" s="1793"/>
      <c r="AG34" s="1793"/>
      <c r="AH34" s="1699"/>
      <c r="AI34" s="1699"/>
      <c r="AJ34" s="1699"/>
      <c r="AK34" s="1699"/>
      <c r="AL34" s="1699"/>
      <c r="AM34" s="1699"/>
      <c r="AN34" s="97"/>
      <c r="AO34" s="1707"/>
      <c r="AP34" s="1708"/>
      <c r="AQ34" s="1708"/>
      <c r="AR34" s="1709"/>
      <c r="AS34" s="1698"/>
      <c r="AT34" s="1698"/>
      <c r="AU34" s="1698"/>
      <c r="AV34" s="1698"/>
      <c r="AW34" s="1698"/>
      <c r="AX34" s="1682"/>
      <c r="AY34" s="1682"/>
      <c r="AZ34" s="1682"/>
      <c r="BA34" s="1682"/>
    </row>
    <row r="35" spans="1:53" ht="25.5" customHeight="1" x14ac:dyDescent="0.3">
      <c r="A35" s="1783"/>
      <c r="B35" s="1784"/>
      <c r="C35" s="1700"/>
      <c r="D35" s="1747"/>
      <c r="E35" s="1747"/>
      <c r="F35" s="1748"/>
      <c r="G35" s="1692"/>
      <c r="H35" s="1693"/>
      <c r="I35" s="1694"/>
      <c r="J35" s="1692"/>
      <c r="K35" s="1693"/>
      <c r="L35" s="1693"/>
      <c r="M35" s="1694"/>
      <c r="N35" s="1692"/>
      <c r="O35" s="1693"/>
      <c r="P35" s="1694"/>
      <c r="Q35" s="1683"/>
      <c r="R35" s="1684"/>
      <c r="S35" s="1685"/>
      <c r="T35" s="1689"/>
      <c r="U35" s="1690"/>
      <c r="V35" s="1691"/>
      <c r="W35" s="1700"/>
      <c r="X35" s="1701"/>
      <c r="Y35" s="1702"/>
      <c r="Z35" s="95"/>
      <c r="AA35" s="1703" t="s">
        <v>43</v>
      </c>
      <c r="AB35" s="1703"/>
      <c r="AC35" s="1703"/>
      <c r="AD35" s="1703"/>
      <c r="AE35" s="1703"/>
      <c r="AF35" s="1703"/>
      <c r="AG35" s="1703"/>
      <c r="AH35" s="1699">
        <v>4</v>
      </c>
      <c r="AI35" s="1699"/>
      <c r="AJ35" s="1699"/>
      <c r="AK35" s="1699">
        <v>2</v>
      </c>
      <c r="AL35" s="1699"/>
      <c r="AM35" s="1699"/>
      <c r="AN35" s="98"/>
      <c r="AO35" s="1707"/>
      <c r="AP35" s="1708"/>
      <c r="AQ35" s="1708"/>
      <c r="AR35" s="1709"/>
      <c r="AS35" s="1698"/>
      <c r="AT35" s="1698"/>
      <c r="AU35" s="1698"/>
      <c r="AV35" s="1698"/>
      <c r="AW35" s="1698"/>
      <c r="AX35" s="1682"/>
      <c r="AY35" s="1682"/>
      <c r="AZ35" s="1682"/>
      <c r="BA35" s="1682"/>
    </row>
    <row r="36" spans="1:53" ht="34.5" customHeight="1" x14ac:dyDescent="0.25">
      <c r="A36" s="1781" t="s">
        <v>22</v>
      </c>
      <c r="B36" s="1782"/>
      <c r="C36" s="1785">
        <f>SUM(C32:F35)</f>
        <v>61</v>
      </c>
      <c r="D36" s="1786"/>
      <c r="E36" s="1786"/>
      <c r="F36" s="1787"/>
      <c r="G36" s="1686">
        <f>SUM(G32:I35)</f>
        <v>9</v>
      </c>
      <c r="H36" s="1788"/>
      <c r="I36" s="1782"/>
      <c r="J36" s="1695">
        <f>SUM(J32:M35)</f>
        <v>4</v>
      </c>
      <c r="K36" s="1696"/>
      <c r="L36" s="1696"/>
      <c r="M36" s="1697"/>
      <c r="N36" s="1695">
        <f>SUM(N32:P35)</f>
        <v>2</v>
      </c>
      <c r="O36" s="1696"/>
      <c r="P36" s="1697"/>
      <c r="Q36" s="1789">
        <f>SUM(Q32:S35)</f>
        <v>2</v>
      </c>
      <c r="R36" s="1790"/>
      <c r="S36" s="1791"/>
      <c r="T36" s="1686">
        <f>SUM(T32:V35)</f>
        <v>16</v>
      </c>
      <c r="U36" s="1687"/>
      <c r="V36" s="1688"/>
      <c r="W36" s="1686">
        <f>SUM(W32:Y35)</f>
        <v>94</v>
      </c>
      <c r="X36" s="1687"/>
      <c r="Y36" s="1688"/>
      <c r="Z36" s="95"/>
      <c r="AA36" s="1703"/>
      <c r="AB36" s="1703"/>
      <c r="AC36" s="1703"/>
      <c r="AD36" s="1703"/>
      <c r="AE36" s="1703"/>
      <c r="AF36" s="1703"/>
      <c r="AG36" s="1703"/>
      <c r="AH36" s="1699"/>
      <c r="AI36" s="1699"/>
      <c r="AJ36" s="1699"/>
      <c r="AK36" s="1699"/>
      <c r="AL36" s="1699"/>
      <c r="AM36" s="1699"/>
      <c r="AN36" s="99"/>
      <c r="AO36" s="1710"/>
      <c r="AP36" s="1711"/>
      <c r="AQ36" s="1711"/>
      <c r="AR36" s="1712"/>
      <c r="AS36" s="1698"/>
      <c r="AT36" s="1698"/>
      <c r="AU36" s="1698"/>
      <c r="AV36" s="1698"/>
      <c r="AW36" s="1698"/>
      <c r="AX36" s="1682"/>
      <c r="AY36" s="1682"/>
      <c r="AZ36" s="1682"/>
      <c r="BA36" s="1682"/>
    </row>
  </sheetData>
  <mergeCells count="101">
    <mergeCell ref="AN3:BA4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G34:I34"/>
    <mergeCell ref="J34:M34"/>
    <mergeCell ref="N34:P34"/>
    <mergeCell ref="T34:V34"/>
    <mergeCell ref="Q34:S34"/>
    <mergeCell ref="P11:AM11"/>
    <mergeCell ref="A15:BA15"/>
    <mergeCell ref="AX17:BA17"/>
    <mergeCell ref="AO27:BA27"/>
    <mergeCell ref="G29:I31"/>
    <mergeCell ref="AO29:AR32"/>
    <mergeCell ref="C32:F32"/>
    <mergeCell ref="B17:E17"/>
    <mergeCell ref="A32:B32"/>
    <mergeCell ref="A36:B36"/>
    <mergeCell ref="A35:B35"/>
    <mergeCell ref="C36:F36"/>
    <mergeCell ref="N33:P33"/>
    <mergeCell ref="J35:M35"/>
    <mergeCell ref="G36:I36"/>
    <mergeCell ref="C35:F35"/>
    <mergeCell ref="J33:M33"/>
    <mergeCell ref="Q36:S36"/>
    <mergeCell ref="A1:O1"/>
    <mergeCell ref="P1:AM1"/>
    <mergeCell ref="A2:O2"/>
    <mergeCell ref="A3:O3"/>
    <mergeCell ref="P3:AM3"/>
    <mergeCell ref="A7:O7"/>
    <mergeCell ref="N17:R17"/>
    <mergeCell ref="A25:AU25"/>
    <mergeCell ref="S17:W17"/>
    <mergeCell ref="A17:A18"/>
    <mergeCell ref="J17:M17"/>
    <mergeCell ref="A4:O4"/>
    <mergeCell ref="P8:AL8"/>
    <mergeCell ref="P9:AL9"/>
    <mergeCell ref="P5:AM5"/>
    <mergeCell ref="A6:O6"/>
    <mergeCell ref="AO6:BA6"/>
    <mergeCell ref="P10:AM10"/>
    <mergeCell ref="P7:AL7"/>
    <mergeCell ref="AN7:BA7"/>
    <mergeCell ref="X17:AA17"/>
    <mergeCell ref="AN8:BA10"/>
    <mergeCell ref="AS17:AW17"/>
    <mergeCell ref="AB17:AE17"/>
    <mergeCell ref="A29:B31"/>
    <mergeCell ref="C29:F31"/>
    <mergeCell ref="W29:Y31"/>
    <mergeCell ref="AK29:AM31"/>
    <mergeCell ref="AA29:AG31"/>
    <mergeCell ref="AH29:AJ31"/>
    <mergeCell ref="AS29:AW32"/>
    <mergeCell ref="AX29:BA32"/>
    <mergeCell ref="AH32:AJ32"/>
    <mergeCell ref="AK32:AM32"/>
    <mergeCell ref="AO17:AR17"/>
    <mergeCell ref="N29:P31"/>
    <mergeCell ref="T29:V31"/>
    <mergeCell ref="Q29:S31"/>
    <mergeCell ref="AF17:AI17"/>
    <mergeCell ref="AJ17:AN17"/>
    <mergeCell ref="N32:P32"/>
    <mergeCell ref="Q32:S32"/>
    <mergeCell ref="G32:I32"/>
    <mergeCell ref="J32:M32"/>
    <mergeCell ref="AA32:AG32"/>
    <mergeCell ref="W32:Y32"/>
    <mergeCell ref="T32:V32"/>
    <mergeCell ref="F17:I17"/>
    <mergeCell ref="J29:M31"/>
    <mergeCell ref="AA27:AM27"/>
    <mergeCell ref="AX33:BA36"/>
    <mergeCell ref="Q33:S33"/>
    <mergeCell ref="T36:V36"/>
    <mergeCell ref="T35:V35"/>
    <mergeCell ref="G35:I35"/>
    <mergeCell ref="N36:P36"/>
    <mergeCell ref="Q35:S35"/>
    <mergeCell ref="N35:P35"/>
    <mergeCell ref="J36:M36"/>
    <mergeCell ref="AS33:AW36"/>
    <mergeCell ref="AH35:AJ36"/>
    <mergeCell ref="W33:Y33"/>
    <mergeCell ref="W36:Y36"/>
    <mergeCell ref="W35:Y35"/>
    <mergeCell ref="AK35:AM36"/>
    <mergeCell ref="AK33:AM34"/>
    <mergeCell ref="AA35:AG36"/>
    <mergeCell ref="AO33:AR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8"/>
  <sheetViews>
    <sheetView tabSelected="1" view="pageBreakPreview" topLeftCell="A168" zoomScale="80" zoomScaleNormal="85" workbookViewId="0">
      <selection activeCell="F98" sqref="F98"/>
    </sheetView>
  </sheetViews>
  <sheetFormatPr defaultRowHeight="15.75" x14ac:dyDescent="0.25"/>
  <cols>
    <col min="1" max="1" width="11.28515625" style="1184" customWidth="1"/>
    <col min="2" max="2" width="45.85546875" style="159" customWidth="1"/>
    <col min="3" max="3" width="6.7109375" style="994" customWidth="1"/>
    <col min="4" max="4" width="12" style="995" customWidth="1"/>
    <col min="5" max="5" width="7.28515625" style="995" customWidth="1"/>
    <col min="6" max="6" width="6.42578125" style="994" customWidth="1"/>
    <col min="7" max="7" width="7.42578125" style="994" customWidth="1"/>
    <col min="8" max="8" width="9.85546875" style="994" customWidth="1"/>
    <col min="9" max="9" width="8.7109375" style="159" customWidth="1"/>
    <col min="10" max="10" width="8" style="159" customWidth="1"/>
    <col min="11" max="11" width="5.85546875" style="159" customWidth="1"/>
    <col min="12" max="12" width="7.85546875" style="159" customWidth="1"/>
    <col min="13" max="13" width="8.85546875" style="159" customWidth="1"/>
    <col min="14" max="18" width="5.85546875" style="159" customWidth="1"/>
    <col min="19" max="19" width="5.85546875" style="159" hidden="1" customWidth="1"/>
    <col min="20" max="20" width="5" style="159" customWidth="1"/>
    <col min="21" max="21" width="5.140625" style="159" customWidth="1"/>
    <col min="22" max="22" width="5" style="159" customWidth="1"/>
    <col min="23" max="23" width="4.42578125" style="159" customWidth="1"/>
    <col min="24" max="24" width="4.7109375" style="159" customWidth="1"/>
    <col min="25" max="36" width="0" style="159" hidden="1" customWidth="1"/>
    <col min="37" max="16384" width="9.140625" style="159"/>
  </cols>
  <sheetData>
    <row r="1" spans="1:35" s="100" customFormat="1" ht="18.75" customHeight="1" thickBot="1" x14ac:dyDescent="0.3">
      <c r="A1" s="1904" t="s">
        <v>503</v>
      </c>
      <c r="B1" s="1719"/>
      <c r="C1" s="1719"/>
      <c r="D1" s="1719"/>
      <c r="E1" s="1719"/>
      <c r="F1" s="1719"/>
      <c r="G1" s="1719"/>
      <c r="H1" s="1719"/>
      <c r="I1" s="1719"/>
      <c r="J1" s="1719"/>
      <c r="K1" s="1719"/>
      <c r="L1" s="1719"/>
      <c r="M1" s="1719"/>
      <c r="N1" s="1719"/>
      <c r="O1" s="1719"/>
      <c r="P1" s="1719"/>
      <c r="Q1" s="1719"/>
      <c r="R1" s="1719"/>
      <c r="S1" s="1719"/>
      <c r="T1" s="1719"/>
      <c r="U1" s="1719"/>
      <c r="V1" s="1719"/>
      <c r="W1" s="1719"/>
      <c r="X1" s="1719"/>
    </row>
    <row r="2" spans="1:35" s="100" customFormat="1" x14ac:dyDescent="0.25">
      <c r="A2" s="1905" t="s">
        <v>155</v>
      </c>
      <c r="B2" s="1908" t="s">
        <v>156</v>
      </c>
      <c r="C2" s="1911" t="s">
        <v>157</v>
      </c>
      <c r="D2" s="1912"/>
      <c r="E2" s="1912"/>
      <c r="F2" s="1913"/>
      <c r="G2" s="1914" t="s">
        <v>158</v>
      </c>
      <c r="H2" s="1917" t="s">
        <v>159</v>
      </c>
      <c r="I2" s="1918"/>
      <c r="J2" s="1918"/>
      <c r="K2" s="1918"/>
      <c r="L2" s="1918"/>
      <c r="M2" s="1919"/>
      <c r="N2" s="1920" t="s">
        <v>545</v>
      </c>
      <c r="O2" s="1921"/>
      <c r="P2" s="1921"/>
      <c r="Q2" s="1921"/>
      <c r="R2" s="1921"/>
      <c r="S2" s="1921"/>
      <c r="T2" s="1921"/>
      <c r="U2" s="1921"/>
      <c r="V2" s="1921"/>
      <c r="W2" s="1921"/>
      <c r="X2" s="1922"/>
    </row>
    <row r="3" spans="1:35" s="100" customFormat="1" ht="16.5" thickBot="1" x14ac:dyDescent="0.3">
      <c r="A3" s="1906"/>
      <c r="B3" s="1909"/>
      <c r="C3" s="1887" t="s">
        <v>161</v>
      </c>
      <c r="D3" s="1889" t="s">
        <v>162</v>
      </c>
      <c r="E3" s="1885" t="s">
        <v>163</v>
      </c>
      <c r="F3" s="1886"/>
      <c r="G3" s="1915"/>
      <c r="H3" s="1927" t="s">
        <v>6</v>
      </c>
      <c r="I3" s="1875" t="s">
        <v>164</v>
      </c>
      <c r="J3" s="1876"/>
      <c r="K3" s="1876"/>
      <c r="L3" s="1877"/>
      <c r="M3" s="1900" t="s">
        <v>165</v>
      </c>
      <c r="N3" s="1923"/>
      <c r="O3" s="1924"/>
      <c r="P3" s="1924"/>
      <c r="Q3" s="1924"/>
      <c r="R3" s="1924"/>
      <c r="S3" s="1924"/>
      <c r="T3" s="1924"/>
      <c r="U3" s="1924"/>
      <c r="V3" s="1924"/>
      <c r="W3" s="1924"/>
      <c r="X3" s="1925"/>
    </row>
    <row r="4" spans="1:35" s="100" customFormat="1" ht="16.5" thickBot="1" x14ac:dyDescent="0.3">
      <c r="A4" s="1906"/>
      <c r="B4" s="1909"/>
      <c r="C4" s="1887"/>
      <c r="D4" s="1889"/>
      <c r="E4" s="1889" t="s">
        <v>166</v>
      </c>
      <c r="F4" s="1883" t="s">
        <v>167</v>
      </c>
      <c r="G4" s="1915"/>
      <c r="H4" s="1928"/>
      <c r="I4" s="1878" t="s">
        <v>22</v>
      </c>
      <c r="J4" s="1878" t="s">
        <v>26</v>
      </c>
      <c r="K4" s="1878" t="s">
        <v>168</v>
      </c>
      <c r="L4" s="1878" t="s">
        <v>169</v>
      </c>
      <c r="M4" s="1901"/>
      <c r="N4" s="1881" t="s">
        <v>170</v>
      </c>
      <c r="O4" s="1926"/>
      <c r="P4" s="1882"/>
      <c r="Q4" s="1881" t="s">
        <v>171</v>
      </c>
      <c r="R4" s="1926"/>
      <c r="S4" s="1926"/>
      <c r="T4" s="1881"/>
      <c r="U4" s="1926"/>
      <c r="V4" s="1882"/>
      <c r="W4" s="1881"/>
      <c r="X4" s="1882"/>
    </row>
    <row r="5" spans="1:35" s="100" customFormat="1" ht="16.5" thickBot="1" x14ac:dyDescent="0.3">
      <c r="A5" s="1906"/>
      <c r="B5" s="1909"/>
      <c r="C5" s="1887"/>
      <c r="D5" s="1889"/>
      <c r="E5" s="1889"/>
      <c r="F5" s="1883"/>
      <c r="G5" s="1915"/>
      <c r="H5" s="1928"/>
      <c r="I5" s="1879"/>
      <c r="J5" s="1879"/>
      <c r="K5" s="1879"/>
      <c r="L5" s="1879"/>
      <c r="M5" s="1901"/>
      <c r="N5" s="805">
        <v>1</v>
      </c>
      <c r="O5" s="806" t="s">
        <v>63</v>
      </c>
      <c r="P5" s="807" t="s">
        <v>64</v>
      </c>
      <c r="Q5" s="805">
        <v>3</v>
      </c>
      <c r="R5" s="1536">
        <v>4</v>
      </c>
      <c r="S5" s="808"/>
      <c r="T5" s="809"/>
      <c r="U5" s="806"/>
      <c r="V5" s="810"/>
      <c r="W5" s="805"/>
      <c r="X5" s="810"/>
    </row>
    <row r="6" spans="1:35" s="100" customFormat="1" ht="16.5" thickBot="1" x14ac:dyDescent="0.3">
      <c r="A6" s="1906"/>
      <c r="B6" s="1909"/>
      <c r="C6" s="1887"/>
      <c r="D6" s="1889"/>
      <c r="E6" s="1889"/>
      <c r="F6" s="1883"/>
      <c r="G6" s="1915"/>
      <c r="H6" s="1928"/>
      <c r="I6" s="1879"/>
      <c r="J6" s="1879"/>
      <c r="K6" s="1879"/>
      <c r="L6" s="1879"/>
      <c r="M6" s="1902"/>
      <c r="N6" s="1896" t="s">
        <v>546</v>
      </c>
      <c r="O6" s="1897"/>
      <c r="P6" s="1898"/>
      <c r="Q6" s="1898"/>
      <c r="R6" s="1898"/>
      <c r="S6" s="1898"/>
      <c r="T6" s="1898"/>
      <c r="U6" s="1898"/>
      <c r="V6" s="1898"/>
      <c r="W6" s="1898"/>
      <c r="X6" s="1899"/>
    </row>
    <row r="7" spans="1:35" s="100" customFormat="1" ht="25.5" customHeight="1" thickBot="1" x14ac:dyDescent="0.3">
      <c r="A7" s="1907"/>
      <c r="B7" s="1910"/>
      <c r="C7" s="1888"/>
      <c r="D7" s="1890"/>
      <c r="E7" s="1890"/>
      <c r="F7" s="1884"/>
      <c r="G7" s="1916"/>
      <c r="H7" s="1929"/>
      <c r="I7" s="1880"/>
      <c r="J7" s="1880"/>
      <c r="K7" s="1880"/>
      <c r="L7" s="1880"/>
      <c r="M7" s="1903"/>
      <c r="N7" s="805">
        <v>15</v>
      </c>
      <c r="O7" s="806">
        <v>9</v>
      </c>
      <c r="P7" s="810">
        <v>9</v>
      </c>
      <c r="Q7" s="811">
        <v>15</v>
      </c>
      <c r="R7" s="812">
        <v>13</v>
      </c>
      <c r="S7" s="1392"/>
      <c r="T7" s="809"/>
      <c r="U7" s="806"/>
      <c r="V7" s="810"/>
      <c r="W7" s="805"/>
      <c r="X7" s="810"/>
    </row>
    <row r="8" spans="1:35" s="100" customFormat="1" ht="16.5" thickBot="1" x14ac:dyDescent="0.3">
      <c r="A8" s="781">
        <v>1</v>
      </c>
      <c r="B8" s="812">
        <v>2</v>
      </c>
      <c r="C8" s="788">
        <v>3</v>
      </c>
      <c r="D8" s="781">
        <v>4</v>
      </c>
      <c r="E8" s="781">
        <v>5</v>
      </c>
      <c r="F8" s="781">
        <v>6</v>
      </c>
      <c r="G8" s="781">
        <v>7</v>
      </c>
      <c r="H8" s="781">
        <v>8</v>
      </c>
      <c r="I8" s="781">
        <v>9</v>
      </c>
      <c r="J8" s="781">
        <v>10</v>
      </c>
      <c r="K8" s="781">
        <v>11</v>
      </c>
      <c r="L8" s="781">
        <v>12</v>
      </c>
      <c r="M8" s="813">
        <v>13</v>
      </c>
      <c r="N8" s="805">
        <v>14</v>
      </c>
      <c r="O8" s="811">
        <v>15</v>
      </c>
      <c r="P8" s="805">
        <v>16</v>
      </c>
      <c r="Q8" s="811">
        <v>17</v>
      </c>
      <c r="R8" s="812">
        <v>18</v>
      </c>
      <c r="S8" s="1537"/>
      <c r="T8" s="809"/>
      <c r="U8" s="811"/>
      <c r="V8" s="805"/>
      <c r="W8" s="811"/>
      <c r="X8" s="812"/>
      <c r="Y8" s="788">
        <v>25</v>
      </c>
      <c r="Z8" s="781">
        <v>26</v>
      </c>
      <c r="AA8" s="813">
        <v>27</v>
      </c>
      <c r="AB8" s="781">
        <v>28</v>
      </c>
      <c r="AC8" s="813">
        <v>29</v>
      </c>
      <c r="AE8" s="805">
        <v>1</v>
      </c>
      <c r="AF8" s="806" t="s">
        <v>63</v>
      </c>
      <c r="AG8" s="807" t="s">
        <v>64</v>
      </c>
      <c r="AH8" s="805">
        <v>3</v>
      </c>
      <c r="AI8" s="332">
        <v>4</v>
      </c>
    </row>
    <row r="9" spans="1:35" s="100" customFormat="1" ht="16.5" thickBot="1" x14ac:dyDescent="0.3">
      <c r="A9" s="1892" t="s">
        <v>173</v>
      </c>
      <c r="B9" s="1893"/>
      <c r="C9" s="1894"/>
      <c r="D9" s="1894"/>
      <c r="E9" s="1894"/>
      <c r="F9" s="1894"/>
      <c r="G9" s="1894"/>
      <c r="H9" s="1894"/>
      <c r="I9" s="1894"/>
      <c r="J9" s="1894"/>
      <c r="K9" s="1894"/>
      <c r="L9" s="1894"/>
      <c r="M9" s="1894"/>
      <c r="N9" s="1893"/>
      <c r="O9" s="1893"/>
      <c r="P9" s="1893"/>
      <c r="Q9" s="1893"/>
      <c r="R9" s="1893"/>
      <c r="S9" s="1893"/>
      <c r="T9" s="1893"/>
      <c r="U9" s="1893"/>
      <c r="V9" s="1893"/>
      <c r="W9" s="1893"/>
      <c r="X9" s="1895"/>
      <c r="AD9" s="100" t="s">
        <v>499</v>
      </c>
      <c r="AE9" s="100">
        <f>COUNTIF(C11:C46,"*1*")</f>
        <v>0</v>
      </c>
    </row>
    <row r="10" spans="1:35" s="100" customFormat="1" ht="16.5" thickBot="1" x14ac:dyDescent="0.3">
      <c r="A10" s="1848" t="s">
        <v>174</v>
      </c>
      <c r="B10" s="1849"/>
      <c r="C10" s="1849"/>
      <c r="D10" s="1849"/>
      <c r="E10" s="1849"/>
      <c r="F10" s="1849"/>
      <c r="G10" s="1849"/>
      <c r="H10" s="1849"/>
      <c r="I10" s="1849"/>
      <c r="J10" s="1849"/>
      <c r="K10" s="1849"/>
      <c r="L10" s="1849"/>
      <c r="M10" s="1849"/>
      <c r="N10" s="1849"/>
      <c r="O10" s="1849"/>
      <c r="P10" s="1849"/>
      <c r="Q10" s="1849"/>
      <c r="R10" s="1849"/>
      <c r="S10" s="1849"/>
      <c r="T10" s="1849"/>
      <c r="U10" s="1849"/>
      <c r="V10" s="1849"/>
      <c r="W10" s="1849"/>
      <c r="X10" s="1850"/>
      <c r="AD10" s="100" t="s">
        <v>400</v>
      </c>
      <c r="AE10" s="100">
        <f>COUNTIF(D11:D45,"*1*")</f>
        <v>8</v>
      </c>
    </row>
    <row r="11" spans="1:35" s="443" customFormat="1" ht="32.25" customHeight="1" x14ac:dyDescent="0.25">
      <c r="A11" s="185" t="s">
        <v>175</v>
      </c>
      <c r="B11" s="1241" t="s">
        <v>39</v>
      </c>
      <c r="C11" s="1247"/>
      <c r="D11" s="1248"/>
      <c r="E11" s="1249"/>
      <c r="F11" s="1250"/>
      <c r="G11" s="1255">
        <f>G12+G13</f>
        <v>3</v>
      </c>
      <c r="H11" s="1260">
        <f t="shared" ref="H11:H20" si="0">G11*30</f>
        <v>90</v>
      </c>
      <c r="I11" s="1268"/>
      <c r="J11" s="1269"/>
      <c r="K11" s="1269"/>
      <c r="L11" s="1269"/>
      <c r="M11" s="1270"/>
      <c r="N11" s="198"/>
      <c r="O11" s="199"/>
      <c r="P11" s="197"/>
      <c r="Q11" s="198"/>
      <c r="R11" s="1272"/>
      <c r="S11" s="1272"/>
      <c r="T11" s="200"/>
      <c r="U11" s="199"/>
      <c r="V11" s="197"/>
      <c r="W11" s="198"/>
      <c r="X11" s="1273"/>
      <c r="AD11" s="100">
        <f t="shared" ref="AD11:AD41" si="1">SUM(N11:S11)</f>
        <v>0</v>
      </c>
    </row>
    <row r="12" spans="1:35" s="443" customFormat="1" ht="18" customHeight="1" x14ac:dyDescent="0.25">
      <c r="A12" s="1180"/>
      <c r="B12" s="826" t="s">
        <v>518</v>
      </c>
      <c r="C12" s="815"/>
      <c r="D12" s="694"/>
      <c r="E12" s="816"/>
      <c r="F12" s="817"/>
      <c r="G12" s="1258">
        <f>'Семестровка уск виправлено'!D109</f>
        <v>1</v>
      </c>
      <c r="H12" s="1261">
        <f t="shared" si="0"/>
        <v>30</v>
      </c>
      <c r="I12" s="820"/>
      <c r="J12" s="749"/>
      <c r="K12" s="749"/>
      <c r="L12" s="749"/>
      <c r="M12" s="821"/>
      <c r="N12" s="824"/>
      <c r="O12" s="823"/>
      <c r="P12" s="365"/>
      <c r="Q12" s="824"/>
      <c r="R12" s="537"/>
      <c r="S12" s="537"/>
      <c r="T12" s="822"/>
      <c r="U12" s="823"/>
      <c r="V12" s="365"/>
      <c r="W12" s="824"/>
      <c r="X12" s="825"/>
      <c r="AD12" s="100">
        <f t="shared" si="1"/>
        <v>0</v>
      </c>
    </row>
    <row r="13" spans="1:35" s="127" customFormat="1" x14ac:dyDescent="0.25">
      <c r="A13" s="1235"/>
      <c r="B13" s="826" t="s">
        <v>272</v>
      </c>
      <c r="C13" s="1152"/>
      <c r="D13" s="749">
        <v>3</v>
      </c>
      <c r="E13" s="761"/>
      <c r="F13" s="827"/>
      <c r="G13" s="1259">
        <f>'Семестровка уск виправлено'!E109</f>
        <v>2</v>
      </c>
      <c r="H13" s="1262">
        <f t="shared" si="0"/>
        <v>60</v>
      </c>
      <c r="I13" s="1152">
        <f>J13+L13</f>
        <v>22</v>
      </c>
      <c r="J13" s="749">
        <f>'Семестровка уск виправлено'!H109</f>
        <v>15</v>
      </c>
      <c r="K13" s="749"/>
      <c r="L13" s="749">
        <f>'Семестровка уск виправлено'!J109</f>
        <v>7</v>
      </c>
      <c r="M13" s="821">
        <f>H13-I13</f>
        <v>38</v>
      </c>
      <c r="N13" s="833"/>
      <c r="O13" s="924"/>
      <c r="P13" s="1199"/>
      <c r="Q13" s="833">
        <f>'Семестровка уск виправлено'!L109</f>
        <v>1.5</v>
      </c>
      <c r="R13" s="834"/>
      <c r="S13" s="835"/>
      <c r="T13" s="830"/>
      <c r="U13" s="831"/>
      <c r="V13" s="836"/>
      <c r="W13" s="833"/>
      <c r="X13" s="836"/>
      <c r="AD13" s="100">
        <f t="shared" si="1"/>
        <v>1.5</v>
      </c>
      <c r="AH13" s="800"/>
    </row>
    <row r="14" spans="1:35" s="127" customFormat="1" ht="21" customHeight="1" x14ac:dyDescent="0.25">
      <c r="A14" s="1180" t="s">
        <v>176</v>
      </c>
      <c r="B14" s="814" t="s">
        <v>549</v>
      </c>
      <c r="C14" s="815"/>
      <c r="D14" s="694" t="s">
        <v>192</v>
      </c>
      <c r="E14" s="694"/>
      <c r="F14" s="817"/>
      <c r="G14" s="1258">
        <f>'Семестровка уск виправлено'!E31</f>
        <v>1</v>
      </c>
      <c r="H14" s="1261">
        <f t="shared" si="0"/>
        <v>30</v>
      </c>
      <c r="I14" s="815">
        <f>J14+L14</f>
        <v>15</v>
      </c>
      <c r="J14" s="535">
        <f>'Семестровка уск виправлено'!H31</f>
        <v>8</v>
      </c>
      <c r="K14" s="535"/>
      <c r="L14" s="535">
        <f>'Семестровка уск виправлено'!J31</f>
        <v>7</v>
      </c>
      <c r="M14" s="840">
        <f>H14-I14</f>
        <v>15</v>
      </c>
      <c r="N14" s="1271">
        <f>'Семестровка уск виправлено'!L31</f>
        <v>1</v>
      </c>
      <c r="O14" s="537"/>
      <c r="P14" s="365"/>
      <c r="Q14" s="868"/>
      <c r="R14" s="842"/>
      <c r="S14" s="842"/>
      <c r="T14" s="842"/>
      <c r="U14" s="842"/>
      <c r="V14" s="872"/>
      <c r="W14" s="868"/>
      <c r="X14" s="873"/>
      <c r="AD14" s="100">
        <f t="shared" si="1"/>
        <v>1</v>
      </c>
    </row>
    <row r="15" spans="1:35" s="443" customFormat="1" ht="34.5" customHeight="1" x14ac:dyDescent="0.25">
      <c r="A15" s="522" t="s">
        <v>183</v>
      </c>
      <c r="B15" s="800" t="s">
        <v>519</v>
      </c>
      <c r="C15" s="844"/>
      <c r="D15" s="845"/>
      <c r="E15" s="846"/>
      <c r="F15" s="847"/>
      <c r="G15" s="1257">
        <v>15</v>
      </c>
      <c r="H15" s="1263">
        <f t="shared" si="0"/>
        <v>450</v>
      </c>
      <c r="I15" s="824"/>
      <c r="J15" s="850"/>
      <c r="K15" s="850"/>
      <c r="L15" s="850"/>
      <c r="M15" s="851"/>
      <c r="N15" s="532"/>
      <c r="O15" s="533"/>
      <c r="P15" s="531"/>
      <c r="Q15" s="532"/>
      <c r="R15" s="537"/>
      <c r="S15" s="537"/>
      <c r="T15" s="534"/>
      <c r="U15" s="533"/>
      <c r="V15" s="531"/>
      <c r="W15" s="532"/>
      <c r="X15" s="531"/>
      <c r="AD15" s="100">
        <f t="shared" si="1"/>
        <v>0</v>
      </c>
    </row>
    <row r="16" spans="1:35" s="127" customFormat="1" ht="18.75" customHeight="1" x14ac:dyDescent="0.25">
      <c r="A16" s="522" t="s">
        <v>186</v>
      </c>
      <c r="B16" s="1242" t="s">
        <v>420</v>
      </c>
      <c r="C16" s="844"/>
      <c r="D16" s="845"/>
      <c r="E16" s="845"/>
      <c r="F16" s="1251"/>
      <c r="G16" s="1256">
        <f>G17+G18</f>
        <v>6</v>
      </c>
      <c r="H16" s="1264">
        <f t="shared" si="0"/>
        <v>180</v>
      </c>
      <c r="I16" s="844"/>
      <c r="J16" s="572"/>
      <c r="K16" s="572"/>
      <c r="L16" s="572"/>
      <c r="M16" s="906"/>
      <c r="N16" s="532"/>
      <c r="O16" s="857"/>
      <c r="P16" s="531"/>
      <c r="Q16" s="532"/>
      <c r="R16" s="857"/>
      <c r="S16" s="857"/>
      <c r="T16" s="857"/>
      <c r="U16" s="857"/>
      <c r="V16" s="531"/>
      <c r="W16" s="532"/>
      <c r="X16" s="1274"/>
      <c r="AD16" s="100">
        <f t="shared" si="1"/>
        <v>0</v>
      </c>
    </row>
    <row r="17" spans="1:32" s="127" customFormat="1" ht="18" customHeight="1" x14ac:dyDescent="0.25">
      <c r="A17" s="522"/>
      <c r="B17" s="800" t="s">
        <v>518</v>
      </c>
      <c r="C17" s="844"/>
      <c r="D17" s="845"/>
      <c r="E17" s="845"/>
      <c r="F17" s="1251"/>
      <c r="G17" s="1256">
        <v>5</v>
      </c>
      <c r="H17" s="1264">
        <f t="shared" si="0"/>
        <v>150</v>
      </c>
      <c r="I17" s="844"/>
      <c r="J17" s="572"/>
      <c r="K17" s="572"/>
      <c r="L17" s="572"/>
      <c r="M17" s="906"/>
      <c r="N17" s="532"/>
      <c r="O17" s="857"/>
      <c r="P17" s="531"/>
      <c r="Q17" s="532"/>
      <c r="R17" s="857"/>
      <c r="S17" s="857"/>
      <c r="T17" s="857"/>
      <c r="U17" s="857"/>
      <c r="V17" s="531"/>
      <c r="W17" s="532"/>
      <c r="X17" s="1274"/>
      <c r="AD17" s="100">
        <f t="shared" si="1"/>
        <v>0</v>
      </c>
    </row>
    <row r="18" spans="1:32" s="127" customFormat="1" ht="20.25" customHeight="1" x14ac:dyDescent="0.25">
      <c r="A18" s="522"/>
      <c r="B18" s="801" t="s">
        <v>272</v>
      </c>
      <c r="C18" s="844"/>
      <c r="D18" s="845" t="s">
        <v>192</v>
      </c>
      <c r="E18" s="845"/>
      <c r="F18" s="1251"/>
      <c r="G18" s="1256">
        <f>'Семестровка уск виправлено'!E29</f>
        <v>1</v>
      </c>
      <c r="H18" s="1264">
        <f t="shared" si="0"/>
        <v>30</v>
      </c>
      <c r="I18" s="820">
        <f>J18+K18+L18</f>
        <v>15</v>
      </c>
      <c r="J18" s="850">
        <f>'Семестровка уск виправлено'!H29</f>
        <v>8</v>
      </c>
      <c r="K18" s="850">
        <v>7</v>
      </c>
      <c r="L18" s="850"/>
      <c r="M18" s="852">
        <f>H18-I18</f>
        <v>15</v>
      </c>
      <c r="N18" s="532">
        <f>'Семестровка уск виправлено'!L29</f>
        <v>1</v>
      </c>
      <c r="O18" s="857"/>
      <c r="P18" s="531"/>
      <c r="Q18" s="532"/>
      <c r="R18" s="857"/>
      <c r="S18" s="857"/>
      <c r="T18" s="857"/>
      <c r="U18" s="857"/>
      <c r="V18" s="531"/>
      <c r="W18" s="532"/>
      <c r="X18" s="1274"/>
      <c r="AD18" s="100">
        <f t="shared" si="1"/>
        <v>1</v>
      </c>
    </row>
    <row r="19" spans="1:32" s="443" customFormat="1" x14ac:dyDescent="0.25">
      <c r="A19" s="1180" t="s">
        <v>187</v>
      </c>
      <c r="B19" s="1243" t="str">
        <f>'Семестровка уск виправлено'!C15</f>
        <v>Історія України та української культури</v>
      </c>
      <c r="C19" s="921"/>
      <c r="D19" s="775"/>
      <c r="E19" s="775"/>
      <c r="F19" s="922"/>
      <c r="G19" s="1236">
        <f>G20+G21</f>
        <v>7</v>
      </c>
      <c r="H19" s="1265">
        <f t="shared" si="0"/>
        <v>210</v>
      </c>
      <c r="I19" s="921"/>
      <c r="J19" s="775"/>
      <c r="K19" s="775"/>
      <c r="L19" s="775"/>
      <c r="M19" s="922"/>
      <c r="N19" s="921"/>
      <c r="O19" s="775"/>
      <c r="P19" s="922"/>
      <c r="Q19" s="921"/>
      <c r="R19" s="775"/>
      <c r="S19" s="775"/>
      <c r="T19" s="775"/>
      <c r="U19" s="775"/>
      <c r="V19" s="922"/>
      <c r="W19" s="921"/>
      <c r="X19" s="922"/>
      <c r="AD19" s="100">
        <f t="shared" si="1"/>
        <v>0</v>
      </c>
      <c r="AF19" s="100">
        <f>G12+G15+G17+G20+G22+G26+G29+G32+G35+G37+G38+G40+G43+G46+G53+G57+G62+G64+G66+G68+G70+G76+G79+G83+G86+G90+G96+G97+G98+G113+G115+G118+G124+G130+G146+G150+G154+G158+G162+G166+G170+G174</f>
        <v>120</v>
      </c>
    </row>
    <row r="20" spans="1:32" s="443" customFormat="1" ht="31.5" x14ac:dyDescent="0.25">
      <c r="A20" s="1236" t="s">
        <v>351</v>
      </c>
      <c r="B20" s="1244" t="s">
        <v>520</v>
      </c>
      <c r="C20" s="921"/>
      <c r="D20" s="775"/>
      <c r="E20" s="775"/>
      <c r="F20" s="922"/>
      <c r="G20" s="1236">
        <f>'Семестровка уск виправлено'!D17</f>
        <v>4</v>
      </c>
      <c r="H20" s="1265">
        <f t="shared" si="0"/>
        <v>120</v>
      </c>
      <c r="I20" s="921"/>
      <c r="J20" s="775"/>
      <c r="K20" s="775"/>
      <c r="L20" s="775"/>
      <c r="M20" s="922"/>
      <c r="N20" s="921"/>
      <c r="O20" s="775"/>
      <c r="P20" s="922"/>
      <c r="Q20" s="921"/>
      <c r="R20" s="775"/>
      <c r="S20" s="775"/>
      <c r="T20" s="775"/>
      <c r="U20" s="775"/>
      <c r="V20" s="922"/>
      <c r="W20" s="921"/>
      <c r="X20" s="922"/>
      <c r="AD20" s="100">
        <f t="shared" si="1"/>
        <v>0</v>
      </c>
      <c r="AF20" s="100">
        <f>G13+G14+G18+G23+G27+G30+G33+G36+G41+G44+G47+G54+G55+G58+G59+G60+G63+G67+G71+G77+G80+G81+G84+G87+G88+G91+G99+G104+G105+G119+G125+G131+G135+G141+G147+G151+G155+G159+G163+G167+G171+G175</f>
        <v>114</v>
      </c>
    </row>
    <row r="21" spans="1:32" s="443" customFormat="1" x14ac:dyDescent="0.25">
      <c r="A21" s="1236" t="s">
        <v>352</v>
      </c>
      <c r="B21" s="860" t="s">
        <v>103</v>
      </c>
      <c r="C21" s="844"/>
      <c r="D21" s="845"/>
      <c r="E21" s="846"/>
      <c r="F21" s="847"/>
      <c r="G21" s="1257">
        <f>G22+G23</f>
        <v>3</v>
      </c>
      <c r="H21" s="1265">
        <f>G21*30</f>
        <v>90</v>
      </c>
      <c r="I21" s="862"/>
      <c r="J21" s="850"/>
      <c r="K21" s="850"/>
      <c r="L21" s="850"/>
      <c r="M21" s="863"/>
      <c r="N21" s="532"/>
      <c r="O21" s="533"/>
      <c r="P21" s="531"/>
      <c r="Q21" s="532"/>
      <c r="R21" s="537"/>
      <c r="S21" s="537"/>
      <c r="T21" s="534"/>
      <c r="U21" s="533"/>
      <c r="V21" s="531"/>
      <c r="W21" s="532"/>
      <c r="X21" s="531"/>
      <c r="AD21" s="100">
        <f t="shared" si="1"/>
        <v>0</v>
      </c>
    </row>
    <row r="22" spans="1:32" s="443" customFormat="1" x14ac:dyDescent="0.25">
      <c r="A22" s="522"/>
      <c r="B22" s="800" t="s">
        <v>518</v>
      </c>
      <c r="C22" s="844"/>
      <c r="D22" s="845"/>
      <c r="E22" s="846"/>
      <c r="F22" s="847"/>
      <c r="G22" s="1257">
        <f>'Семестровка уск виправлено'!D19</f>
        <v>1.5</v>
      </c>
      <c r="H22" s="1265">
        <f>G22*30</f>
        <v>45</v>
      </c>
      <c r="I22" s="862"/>
      <c r="J22" s="850"/>
      <c r="K22" s="850"/>
      <c r="L22" s="850"/>
      <c r="M22" s="863"/>
      <c r="N22" s="532"/>
      <c r="O22" s="533"/>
      <c r="P22" s="531"/>
      <c r="Q22" s="532"/>
      <c r="R22" s="537"/>
      <c r="S22" s="537"/>
      <c r="T22" s="534"/>
      <c r="U22" s="533"/>
      <c r="V22" s="531"/>
      <c r="W22" s="532"/>
      <c r="X22" s="531"/>
      <c r="AD22" s="100">
        <f t="shared" si="1"/>
        <v>0</v>
      </c>
    </row>
    <row r="23" spans="1:32" s="443" customFormat="1" x14ac:dyDescent="0.25">
      <c r="A23" s="522"/>
      <c r="B23" s="801" t="s">
        <v>272</v>
      </c>
      <c r="C23" s="844"/>
      <c r="D23" s="845" t="s">
        <v>192</v>
      </c>
      <c r="E23" s="846"/>
      <c r="F23" s="847"/>
      <c r="G23" s="1257">
        <f>'Семестровка уск виправлено'!E19</f>
        <v>1.5</v>
      </c>
      <c r="H23" s="1266">
        <f>G23*30</f>
        <v>45</v>
      </c>
      <c r="I23" s="820">
        <f>J23+K23+L23</f>
        <v>30</v>
      </c>
      <c r="J23" s="850">
        <f>'Семестровка уск виправлено'!H19</f>
        <v>15</v>
      </c>
      <c r="K23" s="850"/>
      <c r="L23" s="850">
        <f>'Семестровка уск виправлено'!J19</f>
        <v>15</v>
      </c>
      <c r="M23" s="852">
        <f>H23-I23</f>
        <v>15</v>
      </c>
      <c r="N23" s="532">
        <f>'Семестровка уск виправлено'!L19</f>
        <v>2</v>
      </c>
      <c r="O23" s="533"/>
      <c r="P23" s="531"/>
      <c r="Q23" s="532"/>
      <c r="R23" s="537"/>
      <c r="S23" s="537"/>
      <c r="T23" s="534"/>
      <c r="U23" s="533"/>
      <c r="V23" s="531"/>
      <c r="W23" s="532"/>
      <c r="X23" s="531"/>
      <c r="AD23" s="100">
        <f t="shared" si="1"/>
        <v>2</v>
      </c>
    </row>
    <row r="24" spans="1:32" s="443" customFormat="1" ht="18.75" customHeight="1" x14ac:dyDescent="0.25">
      <c r="A24" s="1180" t="s">
        <v>290</v>
      </c>
      <c r="B24" s="814" t="s">
        <v>79</v>
      </c>
      <c r="C24" s="815"/>
      <c r="D24" s="694"/>
      <c r="E24" s="694"/>
      <c r="F24" s="817"/>
      <c r="G24" s="1258">
        <f>G25+G28</f>
        <v>12</v>
      </c>
      <c r="H24" s="1258">
        <f>H25+H28</f>
        <v>360</v>
      </c>
      <c r="I24" s="815"/>
      <c r="J24" s="535"/>
      <c r="K24" s="535"/>
      <c r="L24" s="535"/>
      <c r="M24" s="840"/>
      <c r="N24" s="824"/>
      <c r="O24" s="537"/>
      <c r="P24" s="365"/>
      <c r="Q24" s="824"/>
      <c r="R24" s="537"/>
      <c r="S24" s="537"/>
      <c r="T24" s="537"/>
      <c r="U24" s="537"/>
      <c r="V24" s="365"/>
      <c r="W24" s="824"/>
      <c r="X24" s="825"/>
      <c r="AD24" s="100">
        <f t="shared" si="1"/>
        <v>0</v>
      </c>
    </row>
    <row r="25" spans="1:32" s="443" customFormat="1" ht="18" customHeight="1" x14ac:dyDescent="0.25">
      <c r="A25" s="1180" t="s">
        <v>353</v>
      </c>
      <c r="B25" s="814" t="s">
        <v>419</v>
      </c>
      <c r="C25" s="815"/>
      <c r="D25" s="694"/>
      <c r="E25" s="694"/>
      <c r="F25" s="817"/>
      <c r="G25" s="1258">
        <f>G26+G27</f>
        <v>6</v>
      </c>
      <c r="H25" s="1261">
        <f>G25*30</f>
        <v>180</v>
      </c>
      <c r="I25" s="815"/>
      <c r="J25" s="535"/>
      <c r="K25" s="535"/>
      <c r="L25" s="535"/>
      <c r="M25" s="840"/>
      <c r="N25" s="824"/>
      <c r="O25" s="537"/>
      <c r="P25" s="365"/>
      <c r="Q25" s="824"/>
      <c r="R25" s="537"/>
      <c r="S25" s="537"/>
      <c r="T25" s="537"/>
      <c r="U25" s="537"/>
      <c r="V25" s="365"/>
      <c r="W25" s="824"/>
      <c r="X25" s="825"/>
      <c r="AD25" s="100">
        <f t="shared" si="1"/>
        <v>0</v>
      </c>
    </row>
    <row r="26" spans="1:32" s="443" customFormat="1" ht="18" customHeight="1" x14ac:dyDescent="0.25">
      <c r="A26" s="1180"/>
      <c r="B26" s="800" t="s">
        <v>518</v>
      </c>
      <c r="C26" s="815"/>
      <c r="D26" s="694"/>
      <c r="E26" s="816"/>
      <c r="F26" s="817"/>
      <c r="G26" s="1258">
        <f>'Семестровка уск виправлено'!D23</f>
        <v>4</v>
      </c>
      <c r="H26" s="1261">
        <f>G26*30</f>
        <v>120</v>
      </c>
      <c r="I26" s="815"/>
      <c r="J26" s="535"/>
      <c r="K26" s="535"/>
      <c r="L26" s="535"/>
      <c r="M26" s="840"/>
      <c r="N26" s="824"/>
      <c r="O26" s="823"/>
      <c r="P26" s="365"/>
      <c r="Q26" s="824"/>
      <c r="R26" s="537"/>
      <c r="S26" s="537"/>
      <c r="T26" s="822"/>
      <c r="U26" s="823"/>
      <c r="V26" s="365"/>
      <c r="W26" s="824"/>
      <c r="X26" s="825"/>
      <c r="AD26" s="100">
        <f t="shared" si="1"/>
        <v>0</v>
      </c>
    </row>
    <row r="27" spans="1:32" s="443" customFormat="1" ht="18" customHeight="1" x14ac:dyDescent="0.25">
      <c r="A27" s="1180"/>
      <c r="B27" s="801" t="s">
        <v>272</v>
      </c>
      <c r="C27" s="815"/>
      <c r="D27" s="694" t="s">
        <v>192</v>
      </c>
      <c r="E27" s="816"/>
      <c r="F27" s="817"/>
      <c r="G27" s="1258">
        <f>'Семестровка уск виправлено'!E23</f>
        <v>2</v>
      </c>
      <c r="H27" s="1261">
        <f>G27*30</f>
        <v>60</v>
      </c>
      <c r="I27" s="820">
        <f>J27+K27+L27</f>
        <v>30</v>
      </c>
      <c r="J27" s="850">
        <f>'Семестровка уск виправлено'!H23</f>
        <v>15</v>
      </c>
      <c r="K27" s="850"/>
      <c r="L27" s="850">
        <f>'Семестровка уск виправлено'!J23</f>
        <v>15</v>
      </c>
      <c r="M27" s="852">
        <f>H27-I27</f>
        <v>30</v>
      </c>
      <c r="N27" s="824">
        <f>'Семестровка уск виправлено'!L23</f>
        <v>2</v>
      </c>
      <c r="O27" s="823"/>
      <c r="P27" s="365"/>
      <c r="Q27" s="824"/>
      <c r="R27" s="537"/>
      <c r="S27" s="537"/>
      <c r="T27" s="822"/>
      <c r="U27" s="823"/>
      <c r="V27" s="365"/>
      <c r="W27" s="824"/>
      <c r="X27" s="825"/>
      <c r="AD27" s="100">
        <f t="shared" si="1"/>
        <v>2</v>
      </c>
    </row>
    <row r="28" spans="1:32" s="443" customFormat="1" ht="18" customHeight="1" x14ac:dyDescent="0.25">
      <c r="A28" s="1180" t="s">
        <v>354</v>
      </c>
      <c r="B28" s="814" t="s">
        <v>33</v>
      </c>
      <c r="C28" s="815"/>
      <c r="D28" s="694"/>
      <c r="E28" s="816"/>
      <c r="F28" s="817"/>
      <c r="G28" s="1258">
        <f>G29+G30</f>
        <v>6</v>
      </c>
      <c r="H28" s="1258">
        <f>H29+H30</f>
        <v>180</v>
      </c>
      <c r="I28" s="815"/>
      <c r="J28" s="535"/>
      <c r="K28" s="535"/>
      <c r="L28" s="535"/>
      <c r="M28" s="840"/>
      <c r="N28" s="824"/>
      <c r="O28" s="823"/>
      <c r="P28" s="365"/>
      <c r="Q28" s="824"/>
      <c r="R28" s="537"/>
      <c r="S28" s="537"/>
      <c r="T28" s="822"/>
      <c r="U28" s="823"/>
      <c r="V28" s="365"/>
      <c r="W28" s="824"/>
      <c r="X28" s="825"/>
      <c r="AD28" s="100">
        <f t="shared" si="1"/>
        <v>0</v>
      </c>
    </row>
    <row r="29" spans="1:32" s="443" customFormat="1" ht="18" customHeight="1" x14ac:dyDescent="0.25">
      <c r="A29" s="1180"/>
      <c r="B29" s="800" t="s">
        <v>518</v>
      </c>
      <c r="C29" s="815"/>
      <c r="D29" s="694"/>
      <c r="E29" s="816"/>
      <c r="F29" s="817"/>
      <c r="G29" s="1258">
        <f>'Семестровка уск виправлено'!D59</f>
        <v>3</v>
      </c>
      <c r="H29" s="1261">
        <f t="shared" ref="H29:H37" si="2">G29*30</f>
        <v>90</v>
      </c>
      <c r="I29" s="1152"/>
      <c r="J29" s="749"/>
      <c r="K29" s="749"/>
      <c r="L29" s="749"/>
      <c r="M29" s="821"/>
      <c r="N29" s="824"/>
      <c r="O29" s="823"/>
      <c r="P29" s="365"/>
      <c r="Q29" s="824"/>
      <c r="R29" s="537"/>
      <c r="S29" s="537"/>
      <c r="T29" s="822"/>
      <c r="U29" s="823"/>
      <c r="V29" s="365"/>
      <c r="W29" s="824"/>
      <c r="X29" s="825"/>
      <c r="AD29" s="100">
        <f t="shared" si="1"/>
        <v>0</v>
      </c>
    </row>
    <row r="30" spans="1:32" s="443" customFormat="1" ht="18" customHeight="1" x14ac:dyDescent="0.25">
      <c r="A30" s="1180"/>
      <c r="B30" s="801" t="s">
        <v>272</v>
      </c>
      <c r="C30" s="815"/>
      <c r="D30" s="694" t="s">
        <v>63</v>
      </c>
      <c r="E30" s="816"/>
      <c r="F30" s="817"/>
      <c r="G30" s="1258">
        <f>'Семестровка уск виправлено'!E59</f>
        <v>3</v>
      </c>
      <c r="H30" s="1261">
        <f t="shared" si="2"/>
        <v>90</v>
      </c>
      <c r="I30" s="824">
        <f>J30+K30+L30</f>
        <v>36</v>
      </c>
      <c r="J30" s="749">
        <f>'Семестровка уск виправлено'!H59</f>
        <v>18</v>
      </c>
      <c r="K30" s="749"/>
      <c r="L30" s="749">
        <f>'Семестровка уск виправлено'!J59</f>
        <v>18</v>
      </c>
      <c r="M30" s="840">
        <f>H30-I30</f>
        <v>54</v>
      </c>
      <c r="N30" s="824"/>
      <c r="O30" s="823">
        <f>'Семестровка уск виправлено'!L59</f>
        <v>4</v>
      </c>
      <c r="P30" s="365"/>
      <c r="Q30" s="824"/>
      <c r="R30" s="537"/>
      <c r="S30" s="537"/>
      <c r="T30" s="822"/>
      <c r="U30" s="823"/>
      <c r="V30" s="365"/>
      <c r="W30" s="824"/>
      <c r="X30" s="825"/>
      <c r="AD30" s="100">
        <f t="shared" si="1"/>
        <v>4</v>
      </c>
    </row>
    <row r="31" spans="1:32" s="443" customFormat="1" ht="18" customHeight="1" x14ac:dyDescent="0.25">
      <c r="A31" s="1180" t="s">
        <v>291</v>
      </c>
      <c r="B31" s="814" t="s">
        <v>62</v>
      </c>
      <c r="C31" s="815"/>
      <c r="D31" s="694"/>
      <c r="E31" s="816"/>
      <c r="F31" s="817"/>
      <c r="G31" s="1258">
        <f>G32+G33</f>
        <v>6</v>
      </c>
      <c r="H31" s="1261">
        <f t="shared" si="2"/>
        <v>180</v>
      </c>
      <c r="I31" s="820"/>
      <c r="J31" s="749"/>
      <c r="K31" s="749"/>
      <c r="L31" s="749"/>
      <c r="M31" s="821"/>
      <c r="N31" s="824"/>
      <c r="O31" s="823"/>
      <c r="P31" s="365"/>
      <c r="Q31" s="824"/>
      <c r="R31" s="537"/>
      <c r="S31" s="537"/>
      <c r="T31" s="822"/>
      <c r="U31" s="823"/>
      <c r="V31" s="365"/>
      <c r="W31" s="824"/>
      <c r="X31" s="825"/>
      <c r="AD31" s="100">
        <f t="shared" si="1"/>
        <v>0</v>
      </c>
    </row>
    <row r="32" spans="1:32" s="443" customFormat="1" ht="18" customHeight="1" x14ac:dyDescent="0.25">
      <c r="A32" s="1180"/>
      <c r="B32" s="800" t="s">
        <v>518</v>
      </c>
      <c r="C32" s="815"/>
      <c r="D32" s="694"/>
      <c r="E32" s="816"/>
      <c r="F32" s="817"/>
      <c r="G32" s="1258">
        <f>'Семестровка уск виправлено'!D41</f>
        <v>3</v>
      </c>
      <c r="H32" s="1261">
        <f t="shared" si="2"/>
        <v>90</v>
      </c>
      <c r="I32" s="820"/>
      <c r="J32" s="749"/>
      <c r="K32" s="749"/>
      <c r="L32" s="749"/>
      <c r="M32" s="821"/>
      <c r="N32" s="824"/>
      <c r="O32" s="823"/>
      <c r="P32" s="365"/>
      <c r="Q32" s="824"/>
      <c r="R32" s="537"/>
      <c r="S32" s="537"/>
      <c r="T32" s="822"/>
      <c r="U32" s="823"/>
      <c r="V32" s="365"/>
      <c r="W32" s="824"/>
      <c r="X32" s="825"/>
      <c r="AD32" s="100">
        <f t="shared" si="1"/>
        <v>0</v>
      </c>
    </row>
    <row r="33" spans="1:32" s="443" customFormat="1" ht="18" customHeight="1" x14ac:dyDescent="0.25">
      <c r="A33" s="1180"/>
      <c r="B33" s="801" t="s">
        <v>272</v>
      </c>
      <c r="C33" s="815"/>
      <c r="D33" s="694" t="s">
        <v>185</v>
      </c>
      <c r="E33" s="816"/>
      <c r="F33" s="817"/>
      <c r="G33" s="1258">
        <f>'Семестровка уск виправлено'!E41</f>
        <v>3</v>
      </c>
      <c r="H33" s="1261">
        <f t="shared" si="2"/>
        <v>90</v>
      </c>
      <c r="I33" s="824">
        <f>J33+K33+L33</f>
        <v>60</v>
      </c>
      <c r="J33" s="749">
        <f>'Семестровка уск виправлено'!H41</f>
        <v>30</v>
      </c>
      <c r="K33" s="749"/>
      <c r="L33" s="749">
        <f>'Семестровка уск виправлено'!J41</f>
        <v>30</v>
      </c>
      <c r="M33" s="840">
        <f>H33-I33</f>
        <v>30</v>
      </c>
      <c r="N33" s="824">
        <f>'Семестровка уск виправлено'!L41</f>
        <v>4</v>
      </c>
      <c r="O33" s="823"/>
      <c r="P33" s="365"/>
      <c r="Q33" s="824"/>
      <c r="R33" s="537"/>
      <c r="S33" s="537"/>
      <c r="T33" s="822"/>
      <c r="U33" s="823"/>
      <c r="V33" s="365"/>
      <c r="W33" s="824"/>
      <c r="X33" s="825"/>
      <c r="AD33" s="100">
        <f t="shared" si="1"/>
        <v>4</v>
      </c>
    </row>
    <row r="34" spans="1:32" s="443" customFormat="1" ht="17.25" customHeight="1" x14ac:dyDescent="0.25">
      <c r="A34" s="1180" t="s">
        <v>294</v>
      </c>
      <c r="B34" s="814" t="s">
        <v>20</v>
      </c>
      <c r="C34" s="815"/>
      <c r="D34" s="694"/>
      <c r="E34" s="816"/>
      <c r="F34" s="817"/>
      <c r="G34" s="1258">
        <f>G35+G36</f>
        <v>6</v>
      </c>
      <c r="H34" s="1261">
        <f t="shared" si="2"/>
        <v>180</v>
      </c>
      <c r="I34" s="820"/>
      <c r="J34" s="749"/>
      <c r="K34" s="749"/>
      <c r="L34" s="749"/>
      <c r="M34" s="821"/>
      <c r="N34" s="824"/>
      <c r="O34" s="823"/>
      <c r="P34" s="365"/>
      <c r="Q34" s="824"/>
      <c r="R34" s="537"/>
      <c r="S34" s="537"/>
      <c r="T34" s="822"/>
      <c r="U34" s="823"/>
      <c r="V34" s="365"/>
      <c r="W34" s="824"/>
      <c r="X34" s="825"/>
      <c r="AD34" s="100">
        <f t="shared" si="1"/>
        <v>0</v>
      </c>
    </row>
    <row r="35" spans="1:32" s="443" customFormat="1" ht="17.25" customHeight="1" x14ac:dyDescent="0.25">
      <c r="A35" s="1180"/>
      <c r="B35" s="800" t="s">
        <v>518</v>
      </c>
      <c r="C35" s="815"/>
      <c r="D35" s="694"/>
      <c r="E35" s="816"/>
      <c r="F35" s="817"/>
      <c r="G35" s="1258">
        <v>4</v>
      </c>
      <c r="H35" s="1261">
        <f t="shared" si="2"/>
        <v>120</v>
      </c>
      <c r="I35" s="820"/>
      <c r="J35" s="749"/>
      <c r="K35" s="749"/>
      <c r="L35" s="749"/>
      <c r="M35" s="821"/>
      <c r="N35" s="824"/>
      <c r="O35" s="823"/>
      <c r="P35" s="365"/>
      <c r="Q35" s="824"/>
      <c r="R35" s="537"/>
      <c r="S35" s="537"/>
      <c r="T35" s="822"/>
      <c r="U35" s="823"/>
      <c r="V35" s="365"/>
      <c r="W35" s="824"/>
      <c r="X35" s="825"/>
      <c r="AD35" s="100">
        <f t="shared" si="1"/>
        <v>0</v>
      </c>
    </row>
    <row r="36" spans="1:32" s="443" customFormat="1" ht="17.25" customHeight="1" x14ac:dyDescent="0.25">
      <c r="A36" s="1180"/>
      <c r="B36" s="801" t="s">
        <v>272</v>
      </c>
      <c r="C36" s="815"/>
      <c r="D36" s="694" t="s">
        <v>192</v>
      </c>
      <c r="E36" s="816"/>
      <c r="F36" s="817"/>
      <c r="G36" s="1258">
        <f>'Семестровка уск виправлено'!E39</f>
        <v>2</v>
      </c>
      <c r="H36" s="1261">
        <f t="shared" si="2"/>
        <v>60</v>
      </c>
      <c r="I36" s="824">
        <f>J36+K36+L36</f>
        <v>30</v>
      </c>
      <c r="J36" s="749">
        <f>'Семестровка уск виправлено'!H39</f>
        <v>15</v>
      </c>
      <c r="K36" s="749"/>
      <c r="L36" s="749">
        <f>'Семестровка уск виправлено'!J39</f>
        <v>15</v>
      </c>
      <c r="M36" s="840">
        <f>H36-I36</f>
        <v>30</v>
      </c>
      <c r="N36" s="824">
        <v>2</v>
      </c>
      <c r="O36" s="823"/>
      <c r="P36" s="365"/>
      <c r="Q36" s="824"/>
      <c r="R36" s="537"/>
      <c r="S36" s="537"/>
      <c r="T36" s="822"/>
      <c r="U36" s="823"/>
      <c r="V36" s="365"/>
      <c r="W36" s="824"/>
      <c r="X36" s="825"/>
      <c r="AD36" s="100">
        <f t="shared" si="1"/>
        <v>2</v>
      </c>
    </row>
    <row r="37" spans="1:32" ht="32.25" customHeight="1" x14ac:dyDescent="0.25">
      <c r="A37" s="1180" t="s">
        <v>295</v>
      </c>
      <c r="B37" s="218" t="s">
        <v>521</v>
      </c>
      <c r="C37" s="815"/>
      <c r="D37" s="535"/>
      <c r="E37" s="599"/>
      <c r="F37" s="867"/>
      <c r="G37" s="1258">
        <f>'Семестровка уск виправлено'!D85</f>
        <v>5</v>
      </c>
      <c r="H37" s="1261">
        <f t="shared" si="2"/>
        <v>150</v>
      </c>
      <c r="I37" s="815"/>
      <c r="J37" s="535"/>
      <c r="K37" s="535"/>
      <c r="L37" s="535"/>
      <c r="M37" s="840"/>
      <c r="N37" s="868"/>
      <c r="O37" s="823"/>
      <c r="P37" s="1200"/>
      <c r="Q37" s="868"/>
      <c r="R37" s="842"/>
      <c r="S37" s="842"/>
      <c r="T37" s="871"/>
      <c r="U37" s="869"/>
      <c r="V37" s="872"/>
      <c r="W37" s="868"/>
      <c r="X37" s="872"/>
      <c r="AD37" s="100">
        <f t="shared" si="1"/>
        <v>0</v>
      </c>
    </row>
    <row r="38" spans="1:32" s="443" customFormat="1" ht="48" customHeight="1" x14ac:dyDescent="0.25">
      <c r="A38" s="1180" t="s">
        <v>296</v>
      </c>
      <c r="B38" s="814" t="s">
        <v>522</v>
      </c>
      <c r="C38" s="815"/>
      <c r="D38" s="694"/>
      <c r="E38" s="816"/>
      <c r="F38" s="817"/>
      <c r="G38" s="1258">
        <v>3.5</v>
      </c>
      <c r="H38" s="1261">
        <f>G38*30</f>
        <v>105</v>
      </c>
      <c r="I38" s="820"/>
      <c r="J38" s="749"/>
      <c r="K38" s="749"/>
      <c r="L38" s="749"/>
      <c r="M38" s="821"/>
      <c r="N38" s="824"/>
      <c r="O38" s="823"/>
      <c r="P38" s="365"/>
      <c r="Q38" s="824"/>
      <c r="R38" s="537"/>
      <c r="S38" s="537"/>
      <c r="T38" s="822"/>
      <c r="U38" s="823"/>
      <c r="V38" s="365"/>
      <c r="W38" s="824"/>
      <c r="X38" s="825"/>
      <c r="AD38" s="100">
        <f t="shared" si="1"/>
        <v>0</v>
      </c>
      <c r="AE38" s="1201">
        <f>G11+G14+G15+G16+G19+G24+G31+G34+G37+G38+G39+G42+G45</f>
        <v>77.5</v>
      </c>
    </row>
    <row r="39" spans="1:32" s="127" customFormat="1" ht="16.5" customHeight="1" x14ac:dyDescent="0.25">
      <c r="A39" s="1180" t="s">
        <v>297</v>
      </c>
      <c r="B39" s="814" t="s">
        <v>30</v>
      </c>
      <c r="C39" s="815"/>
      <c r="D39" s="694"/>
      <c r="E39" s="816"/>
      <c r="F39" s="817"/>
      <c r="G39" s="1258">
        <f>G40+G41</f>
        <v>4</v>
      </c>
      <c r="H39" s="1265">
        <f>G39*30</f>
        <v>120</v>
      </c>
      <c r="I39" s="815"/>
      <c r="J39" s="535"/>
      <c r="K39" s="535"/>
      <c r="L39" s="535"/>
      <c r="M39" s="840"/>
      <c r="N39" s="868"/>
      <c r="O39" s="823"/>
      <c r="P39" s="365"/>
      <c r="Q39" s="868"/>
      <c r="R39" s="842"/>
      <c r="S39" s="842"/>
      <c r="T39" s="871"/>
      <c r="U39" s="869"/>
      <c r="V39" s="872"/>
      <c r="W39" s="868"/>
      <c r="X39" s="873"/>
      <c r="AD39" s="100">
        <f t="shared" si="1"/>
        <v>0</v>
      </c>
    </row>
    <row r="40" spans="1:32" s="127" customFormat="1" ht="16.5" customHeight="1" x14ac:dyDescent="0.25">
      <c r="A40" s="1180"/>
      <c r="B40" s="800" t="s">
        <v>518</v>
      </c>
      <c r="C40" s="815"/>
      <c r="D40" s="694"/>
      <c r="E40" s="694"/>
      <c r="F40" s="817"/>
      <c r="G40" s="1258">
        <f>'Семестровка уск виправлено'!D33</f>
        <v>2.5</v>
      </c>
      <c r="H40" s="1265">
        <f>G40*30</f>
        <v>75</v>
      </c>
      <c r="I40" s="815"/>
      <c r="J40" s="535"/>
      <c r="K40" s="535"/>
      <c r="L40" s="535"/>
      <c r="M40" s="840"/>
      <c r="N40" s="868"/>
      <c r="O40" s="537"/>
      <c r="P40" s="365"/>
      <c r="Q40" s="868"/>
      <c r="R40" s="842"/>
      <c r="S40" s="842"/>
      <c r="T40" s="842"/>
      <c r="U40" s="842"/>
      <c r="V40" s="872"/>
      <c r="W40" s="868"/>
      <c r="X40" s="873"/>
      <c r="AD40" s="100">
        <f t="shared" si="1"/>
        <v>0</v>
      </c>
    </row>
    <row r="41" spans="1:32" s="127" customFormat="1" ht="16.5" customHeight="1" x14ac:dyDescent="0.25">
      <c r="A41" s="1180"/>
      <c r="B41" s="889" t="s">
        <v>272</v>
      </c>
      <c r="C41" s="815"/>
      <c r="D41" s="694" t="s">
        <v>192</v>
      </c>
      <c r="E41" s="694"/>
      <c r="F41" s="817"/>
      <c r="G41" s="1258">
        <f>'Семестровка уск виправлено'!E33</f>
        <v>1.5</v>
      </c>
      <c r="H41" s="1265">
        <f>G41*30</f>
        <v>45</v>
      </c>
      <c r="I41" s="824">
        <f>J41+K41+L41</f>
        <v>22</v>
      </c>
      <c r="J41" s="535">
        <f>'Семестровка уск виправлено'!H33</f>
        <v>15</v>
      </c>
      <c r="K41" s="535"/>
      <c r="L41" s="535">
        <f>'Семестровка уск виправлено'!J33</f>
        <v>7</v>
      </c>
      <c r="M41" s="840">
        <f>H41-I41</f>
        <v>23</v>
      </c>
      <c r="N41" s="1271">
        <f>'Семестровка уск виправлено'!L33</f>
        <v>1.4666666666666666</v>
      </c>
      <c r="O41" s="537"/>
      <c r="P41" s="365"/>
      <c r="Q41" s="868"/>
      <c r="R41" s="842"/>
      <c r="S41" s="842"/>
      <c r="T41" s="842"/>
      <c r="U41" s="842"/>
      <c r="V41" s="872"/>
      <c r="W41" s="868"/>
      <c r="X41" s="873"/>
      <c r="AD41" s="100">
        <f t="shared" si="1"/>
        <v>1.4666666666666666</v>
      </c>
    </row>
    <row r="42" spans="1:32" s="443" customFormat="1" x14ac:dyDescent="0.25">
      <c r="A42" s="1237" t="s">
        <v>343</v>
      </c>
      <c r="B42" s="1245" t="s">
        <v>80</v>
      </c>
      <c r="C42" s="909"/>
      <c r="D42" s="535" t="s">
        <v>185</v>
      </c>
      <c r="E42" s="599"/>
      <c r="F42" s="840"/>
      <c r="G42" s="1259">
        <v>6</v>
      </c>
      <c r="H42" s="1261">
        <f>G42*30</f>
        <v>180</v>
      </c>
      <c r="I42" s="815">
        <f>J42+K42+L42</f>
        <v>60</v>
      </c>
      <c r="J42" s="535">
        <v>30</v>
      </c>
      <c r="K42" s="535"/>
      <c r="L42" s="535">
        <v>30</v>
      </c>
      <c r="M42" s="840">
        <f>H42-I42</f>
        <v>120</v>
      </c>
      <c r="N42" s="824">
        <v>4</v>
      </c>
      <c r="O42" s="910"/>
      <c r="P42" s="912"/>
      <c r="Q42" s="824"/>
      <c r="R42" s="537"/>
      <c r="S42" s="537"/>
      <c r="T42" s="822"/>
      <c r="U42" s="823"/>
      <c r="V42" s="365"/>
      <c r="W42" s="824"/>
      <c r="X42" s="365"/>
      <c r="AD42" s="100"/>
    </row>
    <row r="43" spans="1:32" s="443" customFormat="1" hidden="1" x14ac:dyDescent="0.25">
      <c r="A43" s="1238"/>
      <c r="B43" s="800"/>
      <c r="C43" s="909"/>
      <c r="D43" s="535"/>
      <c r="E43" s="599"/>
      <c r="F43" s="840"/>
      <c r="G43" s="1259"/>
      <c r="H43" s="1261"/>
      <c r="I43" s="815"/>
      <c r="J43" s="535"/>
      <c r="K43" s="535"/>
      <c r="L43" s="535"/>
      <c r="M43" s="840"/>
      <c r="N43" s="824"/>
      <c r="O43" s="910"/>
      <c r="P43" s="912"/>
      <c r="Q43" s="824"/>
      <c r="R43" s="537"/>
      <c r="S43" s="537"/>
      <c r="T43" s="822"/>
      <c r="U43" s="823"/>
      <c r="V43" s="365"/>
      <c r="W43" s="824"/>
      <c r="X43" s="365"/>
      <c r="AD43" s="100"/>
    </row>
    <row r="44" spans="1:32" s="419" customFormat="1" hidden="1" x14ac:dyDescent="0.25">
      <c r="A44" s="1239"/>
      <c r="B44" s="801"/>
      <c r="C44" s="815"/>
      <c r="D44" s="535"/>
      <c r="E44" s="535"/>
      <c r="F44" s="840"/>
      <c r="G44" s="1261"/>
      <c r="H44" s="1261"/>
      <c r="I44" s="815"/>
      <c r="J44" s="535"/>
      <c r="K44" s="535"/>
      <c r="L44" s="535"/>
      <c r="M44" s="840"/>
      <c r="N44" s="815"/>
      <c r="O44" s="535"/>
      <c r="P44" s="840"/>
      <c r="Q44" s="815"/>
      <c r="R44" s="535"/>
      <c r="S44" s="535"/>
      <c r="T44" s="535"/>
      <c r="U44" s="535"/>
      <c r="V44" s="840"/>
      <c r="W44" s="815"/>
      <c r="X44" s="840"/>
      <c r="AD44" s="100"/>
    </row>
    <row r="45" spans="1:32" s="419" customFormat="1" x14ac:dyDescent="0.25">
      <c r="A45" s="1237" t="s">
        <v>511</v>
      </c>
      <c r="B45" s="1178" t="s">
        <v>510</v>
      </c>
      <c r="C45" s="909"/>
      <c r="D45" s="535"/>
      <c r="E45" s="599"/>
      <c r="F45" s="840"/>
      <c r="G45" s="1259">
        <f>G46+G47</f>
        <v>3</v>
      </c>
      <c r="H45" s="1261">
        <f>G45*30</f>
        <v>90</v>
      </c>
      <c r="I45" s="815"/>
      <c r="J45" s="535"/>
      <c r="K45" s="535"/>
      <c r="L45" s="535"/>
      <c r="M45" s="840"/>
      <c r="N45" s="824"/>
      <c r="O45" s="910"/>
      <c r="P45" s="912"/>
      <c r="Q45" s="824"/>
      <c r="R45" s="537"/>
      <c r="S45" s="537"/>
      <c r="T45" s="822"/>
      <c r="U45" s="823"/>
      <c r="V45" s="365"/>
      <c r="W45" s="824"/>
      <c r="X45" s="365"/>
      <c r="AD45" s="100"/>
    </row>
    <row r="46" spans="1:32" x14ac:dyDescent="0.25">
      <c r="A46" s="1238"/>
      <c r="B46" s="800" t="s">
        <v>518</v>
      </c>
      <c r="C46" s="909"/>
      <c r="D46" s="535"/>
      <c r="E46" s="599"/>
      <c r="F46" s="840"/>
      <c r="G46" s="1259">
        <v>1</v>
      </c>
      <c r="H46" s="1261">
        <f>G46*30</f>
        <v>30</v>
      </c>
      <c r="I46" s="815"/>
      <c r="J46" s="535"/>
      <c r="K46" s="535"/>
      <c r="L46" s="535"/>
      <c r="M46" s="840"/>
      <c r="N46" s="824"/>
      <c r="O46" s="910"/>
      <c r="P46" s="912"/>
      <c r="Q46" s="824"/>
      <c r="R46" s="537"/>
      <c r="S46" s="537"/>
      <c r="T46" s="822"/>
      <c r="U46" s="823"/>
      <c r="V46" s="365"/>
      <c r="W46" s="824"/>
      <c r="X46" s="365"/>
      <c r="AD46" s="100"/>
      <c r="AF46" s="1189"/>
    </row>
    <row r="47" spans="1:32" ht="17.25" customHeight="1" thickBot="1" x14ac:dyDescent="0.3">
      <c r="A47" s="1240"/>
      <c r="B47" s="1246" t="s">
        <v>272</v>
      </c>
      <c r="C47" s="1252"/>
      <c r="D47" s="1253" t="s">
        <v>179</v>
      </c>
      <c r="E47" s="1253"/>
      <c r="F47" s="1254"/>
      <c r="G47" s="1267">
        <v>2</v>
      </c>
      <c r="H47" s="1267">
        <f>G47*30</f>
        <v>60</v>
      </c>
      <c r="I47" s="1252">
        <f>J47+L47</f>
        <v>36</v>
      </c>
      <c r="J47" s="1253">
        <v>18</v>
      </c>
      <c r="K47" s="1253"/>
      <c r="L47" s="1253">
        <v>18</v>
      </c>
      <c r="M47" s="1254">
        <f>H47-I47</f>
        <v>24</v>
      </c>
      <c r="N47" s="1252"/>
      <c r="O47" s="1253">
        <v>2</v>
      </c>
      <c r="P47" s="1254">
        <v>2</v>
      </c>
      <c r="Q47" s="1252"/>
      <c r="R47" s="1253"/>
      <c r="S47" s="1253"/>
      <c r="T47" s="1253"/>
      <c r="U47" s="1253"/>
      <c r="V47" s="1254"/>
      <c r="W47" s="1252"/>
      <c r="X47" s="1254"/>
      <c r="AD47" s="100"/>
      <c r="AF47" s="1189"/>
    </row>
    <row r="48" spans="1:32" s="127" customFormat="1" ht="16.5" thickBot="1" x14ac:dyDescent="0.3">
      <c r="A48" s="1866" t="s">
        <v>523</v>
      </c>
      <c r="B48" s="1867"/>
      <c r="C48" s="1867"/>
      <c r="D48" s="1867"/>
      <c r="E48" s="1867"/>
      <c r="F48" s="1891"/>
      <c r="G48" s="1275">
        <f>G12+G15+G17+G20+G22+G26+G29+G32+G35+G37+G38+G40+G46</f>
        <v>52.5</v>
      </c>
      <c r="H48" s="1275">
        <f t="shared" ref="H48:M48" si="3">H12+H15+H17+H20+H22+H26+H29+H32+H35+H37+H38+H40+H43+H46</f>
        <v>1575</v>
      </c>
      <c r="I48" s="1275">
        <f t="shared" si="3"/>
        <v>0</v>
      </c>
      <c r="J48" s="1275">
        <f t="shared" si="3"/>
        <v>0</v>
      </c>
      <c r="K48" s="1275">
        <f t="shared" si="3"/>
        <v>0</v>
      </c>
      <c r="L48" s="1275">
        <f t="shared" si="3"/>
        <v>0</v>
      </c>
      <c r="M48" s="1275">
        <f t="shared" si="3"/>
        <v>0</v>
      </c>
      <c r="N48" s="1276"/>
      <c r="O48" s="1276"/>
      <c r="P48" s="1277"/>
      <c r="Q48" s="1276"/>
      <c r="R48" s="1278"/>
      <c r="S48" s="1276"/>
      <c r="T48" s="1276"/>
      <c r="U48" s="1276"/>
      <c r="V48" s="1276"/>
      <c r="W48" s="1276"/>
      <c r="X48" s="1279"/>
      <c r="AD48" s="728">
        <f>G20+G22+G15+G43+G40+G16+G25+G29+G38+G35+G32+G12</f>
        <v>49.5</v>
      </c>
      <c r="AF48" s="127">
        <f>G48*30</f>
        <v>1575</v>
      </c>
    </row>
    <row r="49" spans="1:32" s="127" customFormat="1" ht="16.5" thickBot="1" x14ac:dyDescent="0.3">
      <c r="A49" s="1866" t="s">
        <v>298</v>
      </c>
      <c r="B49" s="1867"/>
      <c r="C49" s="1867"/>
      <c r="D49" s="1867"/>
      <c r="E49" s="1867"/>
      <c r="F49" s="1891"/>
      <c r="G49" s="1275">
        <f>G13+G14+G18+G23+G27+G30+G33+G36+G41+G42+G47</f>
        <v>25</v>
      </c>
      <c r="H49" s="1275">
        <f>H13+H14+H18+H23+H27+H30+H33+H36+H41+H42+H47</f>
        <v>750</v>
      </c>
      <c r="I49" s="1275">
        <f>I13+I14+I18+I23+I27+I30+I33+I36+I41+I44+I47</f>
        <v>296</v>
      </c>
      <c r="J49" s="1275">
        <f>J13+J14+J18+J23+J27+J30+J33+J36+J41+J44+J47</f>
        <v>157</v>
      </c>
      <c r="K49" s="1275">
        <f>K13+K14+K18+K23+K27+K30+K33+K36+K41+K44+K47</f>
        <v>7</v>
      </c>
      <c r="L49" s="1275">
        <f>L13+L14+L18+L23+L27+L30+L33+L36+L41+L44+L47</f>
        <v>132</v>
      </c>
      <c r="M49" s="1275">
        <f>M13+M14+M18+M23+M27+M30+M33+M36+M41+M44+M47</f>
        <v>274</v>
      </c>
      <c r="N49" s="1280">
        <f>SUM(N11:N47)</f>
        <v>17.466666666666669</v>
      </c>
      <c r="O49" s="1280">
        <f>SUM(O11:O47)</f>
        <v>6</v>
      </c>
      <c r="P49" s="1280">
        <f>SUM(P11:P47)</f>
        <v>2</v>
      </c>
      <c r="Q49" s="1280">
        <f t="shared" ref="Q49:X49" si="4">SUM(Q11:Q48)</f>
        <v>1.5</v>
      </c>
      <c r="R49" s="1280">
        <f t="shared" si="4"/>
        <v>0</v>
      </c>
      <c r="S49" s="1280">
        <f t="shared" si="4"/>
        <v>0</v>
      </c>
      <c r="T49" s="1280">
        <f t="shared" si="4"/>
        <v>0</v>
      </c>
      <c r="U49" s="1280">
        <f t="shared" si="4"/>
        <v>0</v>
      </c>
      <c r="V49" s="1280">
        <f t="shared" si="4"/>
        <v>0</v>
      </c>
      <c r="W49" s="1280">
        <f t="shared" si="4"/>
        <v>0</v>
      </c>
      <c r="X49" s="1281">
        <f t="shared" si="4"/>
        <v>0</v>
      </c>
      <c r="AE49" s="127">
        <f>52.5*30</f>
        <v>1575</v>
      </c>
      <c r="AF49" s="127">
        <f>G49*30</f>
        <v>750</v>
      </c>
    </row>
    <row r="50" spans="1:32" s="100" customFormat="1" ht="16.5" customHeight="1" thickBot="1" x14ac:dyDescent="0.3">
      <c r="A50" s="1671" t="s">
        <v>299</v>
      </c>
      <c r="B50" s="1825"/>
      <c r="C50" s="1825"/>
      <c r="D50" s="1825"/>
      <c r="E50" s="1825"/>
      <c r="F50" s="1672"/>
      <c r="G50" s="182">
        <f>G48+G49</f>
        <v>77.5</v>
      </c>
      <c r="H50" s="182">
        <f t="shared" ref="H50:M50" si="5">H48+H49</f>
        <v>2325</v>
      </c>
      <c r="I50" s="182">
        <f t="shared" si="5"/>
        <v>296</v>
      </c>
      <c r="J50" s="182">
        <f t="shared" si="5"/>
        <v>157</v>
      </c>
      <c r="K50" s="182"/>
      <c r="L50" s="182">
        <f t="shared" si="5"/>
        <v>132</v>
      </c>
      <c r="M50" s="182">
        <f t="shared" si="5"/>
        <v>274</v>
      </c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4">
        <f>SUM(Y21:Y46)</f>
        <v>0</v>
      </c>
      <c r="Z50" s="183">
        <f>SUM(Z21:Z46)</f>
        <v>0</v>
      </c>
      <c r="AA50" s="183">
        <f>SUM(AA21:AA46)</f>
        <v>0</v>
      </c>
      <c r="AB50" s="183">
        <f>SUM(AB21:AB46)</f>
        <v>0</v>
      </c>
      <c r="AC50" s="183">
        <f>SUM(AC21:AC46)</f>
        <v>0</v>
      </c>
      <c r="AD50" s="100">
        <f>77.5*30</f>
        <v>2325</v>
      </c>
      <c r="AF50" s="127">
        <f>G50*30</f>
        <v>2325</v>
      </c>
    </row>
    <row r="51" spans="1:32" ht="16.5" customHeight="1" thickBot="1" x14ac:dyDescent="0.3">
      <c r="A51" s="1606" t="s">
        <v>190</v>
      </c>
      <c r="B51" s="1607"/>
      <c r="C51" s="1607"/>
      <c r="D51" s="1607"/>
      <c r="E51" s="1607"/>
      <c r="F51" s="1607"/>
      <c r="G51" s="1607"/>
      <c r="H51" s="1607"/>
      <c r="I51" s="1607"/>
      <c r="J51" s="1607"/>
      <c r="K51" s="1607"/>
      <c r="L51" s="1607"/>
      <c r="M51" s="1607"/>
      <c r="N51" s="1608"/>
      <c r="O51" s="1608"/>
      <c r="P51" s="1608"/>
      <c r="Q51" s="1608"/>
      <c r="R51" s="1608"/>
      <c r="S51" s="1608"/>
      <c r="T51" s="1608"/>
      <c r="U51" s="1608"/>
      <c r="V51" s="1608"/>
      <c r="W51" s="1608"/>
      <c r="X51" s="1609"/>
    </row>
    <row r="52" spans="1:32" x14ac:dyDescent="0.25">
      <c r="A52" s="185" t="s">
        <v>191</v>
      </c>
      <c r="B52" s="1241" t="s">
        <v>91</v>
      </c>
      <c r="C52" s="1247"/>
      <c r="D52" s="1282"/>
      <c r="E52" s="1283"/>
      <c r="F52" s="1284"/>
      <c r="G52" s="1255">
        <f>G54+G53+G55</f>
        <v>7</v>
      </c>
      <c r="H52" s="1302">
        <f t="shared" ref="H52:H69" si="6">G52*30</f>
        <v>210</v>
      </c>
      <c r="I52" s="1247">
        <f>I54+I55</f>
        <v>30</v>
      </c>
      <c r="J52" s="1282">
        <f>J54+J55</f>
        <v>15</v>
      </c>
      <c r="K52" s="1282"/>
      <c r="L52" s="1282">
        <f>L54+L55</f>
        <v>15</v>
      </c>
      <c r="M52" s="956">
        <f>M54+M55</f>
        <v>90</v>
      </c>
      <c r="N52" s="1285"/>
      <c r="O52" s="1286"/>
      <c r="P52" s="1287"/>
      <c r="Q52" s="1285"/>
      <c r="R52" s="1288"/>
      <c r="S52" s="1288"/>
      <c r="T52" s="1289"/>
      <c r="U52" s="1286"/>
      <c r="V52" s="1290"/>
      <c r="W52" s="1285"/>
      <c r="X52" s="1290"/>
      <c r="AD52" s="100">
        <f t="shared" ref="AD52:AD89" si="7">SUM(N52:S52)</f>
        <v>0</v>
      </c>
    </row>
    <row r="53" spans="1:32" x14ac:dyDescent="0.25">
      <c r="A53" s="1180"/>
      <c r="B53" s="800" t="s">
        <v>518</v>
      </c>
      <c r="C53" s="815"/>
      <c r="D53" s="535"/>
      <c r="E53" s="599"/>
      <c r="F53" s="867"/>
      <c r="G53" s="1258">
        <f>'Семестровка уск виправлено'!D101</f>
        <v>3</v>
      </c>
      <c r="H53" s="1303">
        <f t="shared" si="6"/>
        <v>90</v>
      </c>
      <c r="I53" s="815"/>
      <c r="J53" s="535"/>
      <c r="K53" s="535"/>
      <c r="L53" s="535"/>
      <c r="M53" s="840"/>
      <c r="N53" s="868"/>
      <c r="O53" s="869"/>
      <c r="P53" s="873"/>
      <c r="Q53" s="868"/>
      <c r="R53" s="842"/>
      <c r="S53" s="842"/>
      <c r="T53" s="871"/>
      <c r="U53" s="869"/>
      <c r="V53" s="872"/>
      <c r="W53" s="868"/>
      <c r="X53" s="872"/>
      <c r="AD53" s="100">
        <f t="shared" si="7"/>
        <v>0</v>
      </c>
    </row>
    <row r="54" spans="1:32" x14ac:dyDescent="0.25">
      <c r="A54" s="1181" t="s">
        <v>355</v>
      </c>
      <c r="B54" s="801" t="s">
        <v>272</v>
      </c>
      <c r="C54" s="824">
        <v>3</v>
      </c>
      <c r="D54" s="537"/>
      <c r="E54" s="901"/>
      <c r="F54" s="1177"/>
      <c r="G54" s="347">
        <f>'Семестровка уск виправлено'!E101</f>
        <v>3</v>
      </c>
      <c r="H54" s="1303">
        <f t="shared" si="6"/>
        <v>90</v>
      </c>
      <c r="I54" s="824">
        <f>J54+L54</f>
        <v>30</v>
      </c>
      <c r="J54" s="537">
        <v>15</v>
      </c>
      <c r="K54" s="537"/>
      <c r="L54" s="537">
        <f>'Семестровка уск виправлено'!J101</f>
        <v>15</v>
      </c>
      <c r="M54" s="365">
        <f>H54-I54</f>
        <v>60</v>
      </c>
      <c r="N54" s="868"/>
      <c r="O54" s="869"/>
      <c r="P54" s="873"/>
      <c r="Q54" s="868">
        <v>2</v>
      </c>
      <c r="R54" s="842"/>
      <c r="S54" s="842"/>
      <c r="T54" s="871"/>
      <c r="U54" s="869"/>
      <c r="V54" s="872"/>
      <c r="W54" s="868"/>
      <c r="X54" s="872"/>
      <c r="AD54" s="100">
        <f t="shared" si="7"/>
        <v>2</v>
      </c>
    </row>
    <row r="55" spans="1:32" x14ac:dyDescent="0.25">
      <c r="A55" s="1181" t="s">
        <v>356</v>
      </c>
      <c r="B55" s="801" t="s">
        <v>92</v>
      </c>
      <c r="C55" s="824"/>
      <c r="D55" s="537"/>
      <c r="E55" s="901"/>
      <c r="F55" s="351" t="s">
        <v>188</v>
      </c>
      <c r="G55" s="347">
        <v>1</v>
      </c>
      <c r="H55" s="1303">
        <f t="shared" si="6"/>
        <v>30</v>
      </c>
      <c r="I55" s="824">
        <f>J55+L55</f>
        <v>0</v>
      </c>
      <c r="J55" s="537"/>
      <c r="K55" s="537"/>
      <c r="L55" s="537"/>
      <c r="M55" s="365">
        <f>H55-I55</f>
        <v>30</v>
      </c>
      <c r="N55" s="868"/>
      <c r="O55" s="869"/>
      <c r="P55" s="873"/>
      <c r="Q55" s="868"/>
      <c r="R55" s="842"/>
      <c r="S55" s="842"/>
      <c r="T55" s="871"/>
      <c r="U55" s="869"/>
      <c r="V55" s="872"/>
      <c r="W55" s="868"/>
      <c r="X55" s="872"/>
      <c r="AD55" s="100">
        <f t="shared" si="7"/>
        <v>0</v>
      </c>
    </row>
    <row r="56" spans="1:32" x14ac:dyDescent="0.25">
      <c r="A56" s="1182" t="s">
        <v>193</v>
      </c>
      <c r="B56" s="814" t="s">
        <v>54</v>
      </c>
      <c r="C56" s="824"/>
      <c r="D56" s="537"/>
      <c r="E56" s="901"/>
      <c r="F56" s="351"/>
      <c r="G56" s="347">
        <f>G57+G58</f>
        <v>5</v>
      </c>
      <c r="H56" s="1303">
        <f t="shared" si="6"/>
        <v>150</v>
      </c>
      <c r="I56" s="824"/>
      <c r="J56" s="537"/>
      <c r="K56" s="537"/>
      <c r="L56" s="537"/>
      <c r="M56" s="365"/>
      <c r="N56" s="868"/>
      <c r="O56" s="869"/>
      <c r="P56" s="873"/>
      <c r="Q56" s="868"/>
      <c r="R56" s="842"/>
      <c r="S56" s="842"/>
      <c r="T56" s="871"/>
      <c r="U56" s="869"/>
      <c r="V56" s="872"/>
      <c r="W56" s="868"/>
      <c r="X56" s="872"/>
      <c r="AD56" s="100">
        <f t="shared" si="7"/>
        <v>0</v>
      </c>
    </row>
    <row r="57" spans="1:32" x14ac:dyDescent="0.25">
      <c r="A57" s="1182"/>
      <c r="B57" s="800" t="s">
        <v>518</v>
      </c>
      <c r="C57" s="824"/>
      <c r="D57" s="537"/>
      <c r="E57" s="901"/>
      <c r="F57" s="351"/>
      <c r="G57" s="347">
        <f>'Семестровка уск виправлено'!D77</f>
        <v>2</v>
      </c>
      <c r="H57" s="1303">
        <f t="shared" si="6"/>
        <v>60</v>
      </c>
      <c r="I57" s="824"/>
      <c r="J57" s="537"/>
      <c r="K57" s="537"/>
      <c r="L57" s="537"/>
      <c r="M57" s="365"/>
      <c r="N57" s="868"/>
      <c r="O57" s="869"/>
      <c r="P57" s="873"/>
      <c r="Q57" s="868"/>
      <c r="R57" s="842"/>
      <c r="S57" s="842"/>
      <c r="T57" s="871"/>
      <c r="U57" s="869"/>
      <c r="V57" s="872"/>
      <c r="W57" s="868"/>
      <c r="X57" s="872"/>
      <c r="AD57" s="100">
        <f t="shared" si="7"/>
        <v>0</v>
      </c>
    </row>
    <row r="58" spans="1:32" x14ac:dyDescent="0.25">
      <c r="A58" s="1181"/>
      <c r="B58" s="801" t="s">
        <v>272</v>
      </c>
      <c r="C58" s="824"/>
      <c r="D58" s="537" t="s">
        <v>64</v>
      </c>
      <c r="E58" s="901"/>
      <c r="F58" s="351"/>
      <c r="G58" s="347">
        <f>'Семестровка уск виправлено'!E77</f>
        <v>3</v>
      </c>
      <c r="H58" s="1303">
        <f t="shared" si="6"/>
        <v>90</v>
      </c>
      <c r="I58" s="824">
        <f>J58+L58</f>
        <v>45</v>
      </c>
      <c r="J58" s="537">
        <f>'Семестровка уск виправлено'!H77</f>
        <v>27</v>
      </c>
      <c r="K58" s="537"/>
      <c r="L58" s="537">
        <f>'Семестровка уск виправлено'!J77</f>
        <v>18</v>
      </c>
      <c r="M58" s="365">
        <f>H58-I58</f>
        <v>45</v>
      </c>
      <c r="N58" s="868"/>
      <c r="O58" s="869"/>
      <c r="P58" s="904">
        <f>'Семестровка уск виправлено'!L77</f>
        <v>5</v>
      </c>
      <c r="Q58" s="868"/>
      <c r="R58" s="842"/>
      <c r="S58" s="842"/>
      <c r="T58" s="871"/>
      <c r="U58" s="869"/>
      <c r="V58" s="872"/>
      <c r="W58" s="868"/>
      <c r="X58" s="872"/>
      <c r="AD58" s="100">
        <f t="shared" si="7"/>
        <v>5</v>
      </c>
    </row>
    <row r="59" spans="1:32" ht="16.5" customHeight="1" x14ac:dyDescent="0.25">
      <c r="A59" s="1292" t="s">
        <v>196</v>
      </c>
      <c r="B59" s="814" t="s">
        <v>90</v>
      </c>
      <c r="C59" s="523" t="s">
        <v>63</v>
      </c>
      <c r="D59" s="524"/>
      <c r="E59" s="525"/>
      <c r="F59" s="526"/>
      <c r="G59" s="1300">
        <v>6</v>
      </c>
      <c r="H59" s="1304">
        <f t="shared" si="6"/>
        <v>180</v>
      </c>
      <c r="I59" s="844">
        <f>J59+L59</f>
        <v>63</v>
      </c>
      <c r="J59" s="528">
        <f>'Семестровка уск виправлено'!H73</f>
        <v>36</v>
      </c>
      <c r="K59" s="528"/>
      <c r="L59" s="528">
        <f>'Семестровка уск виправлено'!J73</f>
        <v>27</v>
      </c>
      <c r="M59" s="906">
        <f>H59-I59</f>
        <v>117</v>
      </c>
      <c r="N59" s="529"/>
      <c r="O59" s="530">
        <f>'Семестровка уск виправлено'!L73</f>
        <v>7</v>
      </c>
      <c r="P59" s="907"/>
      <c r="Q59" s="532"/>
      <c r="R59" s="537"/>
      <c r="S59" s="537"/>
      <c r="T59" s="534"/>
      <c r="U59" s="533"/>
      <c r="V59" s="531"/>
      <c r="W59" s="532"/>
      <c r="X59" s="531"/>
      <c r="AD59" s="100">
        <f t="shared" si="7"/>
        <v>7</v>
      </c>
    </row>
    <row r="60" spans="1:32" ht="16.5" customHeight="1" x14ac:dyDescent="0.25">
      <c r="A60" s="1292" t="s">
        <v>197</v>
      </c>
      <c r="B60" s="1245" t="s">
        <v>277</v>
      </c>
      <c r="C60" s="815">
        <v>1</v>
      </c>
      <c r="D60" s="535"/>
      <c r="E60" s="535"/>
      <c r="F60" s="840"/>
      <c r="G60" s="1261">
        <f>'Семестровка уск виправлено'!E25</f>
        <v>4</v>
      </c>
      <c r="H60" s="1261">
        <f t="shared" si="6"/>
        <v>120</v>
      </c>
      <c r="I60" s="815">
        <f>J60+L60</f>
        <v>45</v>
      </c>
      <c r="J60" s="535">
        <f>'Семестровка уск виправлено'!H25</f>
        <v>30</v>
      </c>
      <c r="K60" s="535"/>
      <c r="L60" s="535">
        <f>'Семестровка уск виправлено'!J25</f>
        <v>15</v>
      </c>
      <c r="M60" s="840">
        <f>H60-I60</f>
        <v>75</v>
      </c>
      <c r="N60" s="824">
        <f>'Семестровка уск виправлено'!L25</f>
        <v>3</v>
      </c>
      <c r="O60" s="535"/>
      <c r="P60" s="840"/>
      <c r="Q60" s="815"/>
      <c r="R60" s="535"/>
      <c r="S60" s="535"/>
      <c r="T60" s="571"/>
      <c r="U60" s="570"/>
      <c r="V60" s="906"/>
      <c r="W60" s="844"/>
      <c r="X60" s="906"/>
      <c r="AD60" s="100">
        <f t="shared" si="7"/>
        <v>3</v>
      </c>
    </row>
    <row r="61" spans="1:32" x14ac:dyDescent="0.25">
      <c r="A61" s="1183" t="s">
        <v>198</v>
      </c>
      <c r="B61" s="814" t="s">
        <v>44</v>
      </c>
      <c r="C61" s="824"/>
      <c r="D61" s="537"/>
      <c r="E61" s="901"/>
      <c r="F61" s="351"/>
      <c r="G61" s="1258">
        <f>G62+G63</f>
        <v>6</v>
      </c>
      <c r="H61" s="1303">
        <f t="shared" si="6"/>
        <v>180</v>
      </c>
      <c r="I61" s="824"/>
      <c r="J61" s="537"/>
      <c r="K61" s="537"/>
      <c r="L61" s="537"/>
      <c r="M61" s="365"/>
      <c r="N61" s="868"/>
      <c r="O61" s="869"/>
      <c r="P61" s="873"/>
      <c r="Q61" s="868"/>
      <c r="R61" s="842"/>
      <c r="S61" s="842"/>
      <c r="T61" s="871"/>
      <c r="U61" s="869"/>
      <c r="V61" s="872"/>
      <c r="W61" s="868"/>
      <c r="X61" s="872"/>
      <c r="AD61" s="100">
        <f t="shared" si="7"/>
        <v>0</v>
      </c>
    </row>
    <row r="62" spans="1:32" x14ac:dyDescent="0.25">
      <c r="A62" s="1182"/>
      <c r="B62" s="800" t="s">
        <v>518</v>
      </c>
      <c r="C62" s="824"/>
      <c r="D62" s="537"/>
      <c r="E62" s="901"/>
      <c r="F62" s="351"/>
      <c r="G62" s="663">
        <f>'Семестровка уск виправлено'!D45</f>
        <v>3</v>
      </c>
      <c r="H62" s="1303">
        <f t="shared" si="6"/>
        <v>90</v>
      </c>
      <c r="I62" s="824"/>
      <c r="J62" s="537"/>
      <c r="K62" s="537"/>
      <c r="L62" s="537"/>
      <c r="M62" s="365"/>
      <c r="N62" s="868"/>
      <c r="O62" s="869"/>
      <c r="P62" s="873"/>
      <c r="Q62" s="868"/>
      <c r="R62" s="842"/>
      <c r="S62" s="842"/>
      <c r="T62" s="871"/>
      <c r="U62" s="869"/>
      <c r="V62" s="872"/>
      <c r="W62" s="868"/>
      <c r="X62" s="872"/>
      <c r="AD62" s="100">
        <f t="shared" si="7"/>
        <v>0</v>
      </c>
    </row>
    <row r="63" spans="1:32" x14ac:dyDescent="0.25">
      <c r="A63" s="1182"/>
      <c r="B63" s="801" t="s">
        <v>272</v>
      </c>
      <c r="C63" s="824"/>
      <c r="D63" s="537">
        <v>1</v>
      </c>
      <c r="E63" s="901"/>
      <c r="F63" s="351"/>
      <c r="G63" s="663">
        <f>'Семестровка уск виправлено'!E45</f>
        <v>3</v>
      </c>
      <c r="H63" s="1303">
        <f t="shared" si="6"/>
        <v>90</v>
      </c>
      <c r="I63" s="824">
        <f>J63+L63</f>
        <v>45</v>
      </c>
      <c r="J63" s="365">
        <f>'Семестровка уск виправлено'!H45</f>
        <v>30</v>
      </c>
      <c r="K63" s="365"/>
      <c r="L63" s="365">
        <f>'Семестровка уск виправлено'!J45</f>
        <v>15</v>
      </c>
      <c r="M63" s="365">
        <f>H63-I63</f>
        <v>45</v>
      </c>
      <c r="N63" s="868">
        <v>3</v>
      </c>
      <c r="O63" s="869"/>
      <c r="P63" s="873"/>
      <c r="Q63" s="868"/>
      <c r="R63" s="842"/>
      <c r="S63" s="842"/>
      <c r="T63" s="871"/>
      <c r="U63" s="869"/>
      <c r="V63" s="872"/>
      <c r="W63" s="868"/>
      <c r="X63" s="872"/>
      <c r="AD63" s="100">
        <f t="shared" si="7"/>
        <v>3</v>
      </c>
    </row>
    <row r="64" spans="1:32" ht="48" customHeight="1" x14ac:dyDescent="0.25">
      <c r="A64" s="1293" t="s">
        <v>200</v>
      </c>
      <c r="B64" s="814" t="s">
        <v>524</v>
      </c>
      <c r="C64" s="1152"/>
      <c r="D64" s="749"/>
      <c r="E64" s="749"/>
      <c r="F64" s="821"/>
      <c r="G64" s="1262">
        <f>'Семестровка уск виправлено'!D75</f>
        <v>4</v>
      </c>
      <c r="H64" s="1304">
        <f t="shared" si="6"/>
        <v>120</v>
      </c>
      <c r="I64" s="1152"/>
      <c r="J64" s="749"/>
      <c r="K64" s="749"/>
      <c r="L64" s="749"/>
      <c r="M64" s="821"/>
      <c r="N64" s="1308"/>
      <c r="O64" s="750"/>
      <c r="P64" s="1185"/>
      <c r="Q64" s="1308"/>
      <c r="R64" s="750"/>
      <c r="S64" s="750"/>
      <c r="T64" s="750"/>
      <c r="U64" s="750"/>
      <c r="V64" s="1185"/>
      <c r="W64" s="1308"/>
      <c r="X64" s="1185"/>
      <c r="AD64" s="100">
        <f t="shared" si="7"/>
        <v>0</v>
      </c>
    </row>
    <row r="65" spans="1:30" x14ac:dyDescent="0.25">
      <c r="A65" s="1180" t="s">
        <v>201</v>
      </c>
      <c r="B65" s="1178" t="s">
        <v>279</v>
      </c>
      <c r="C65" s="909"/>
      <c r="D65" s="535"/>
      <c r="E65" s="599"/>
      <c r="F65" s="840"/>
      <c r="G65" s="1258">
        <f>G66+G67</f>
        <v>5</v>
      </c>
      <c r="H65" s="1261">
        <f t="shared" si="6"/>
        <v>150</v>
      </c>
      <c r="I65" s="815"/>
      <c r="J65" s="535"/>
      <c r="K65" s="535"/>
      <c r="L65" s="535"/>
      <c r="M65" s="840"/>
      <c r="N65" s="824"/>
      <c r="O65" s="823"/>
      <c r="P65" s="365"/>
      <c r="Q65" s="824"/>
      <c r="R65" s="537"/>
      <c r="S65" s="537"/>
      <c r="T65" s="822"/>
      <c r="U65" s="823"/>
      <c r="V65" s="365"/>
      <c r="W65" s="824"/>
      <c r="X65" s="365"/>
      <c r="AD65" s="100">
        <f t="shared" si="7"/>
        <v>0</v>
      </c>
    </row>
    <row r="66" spans="1:30" x14ac:dyDescent="0.25">
      <c r="A66" s="1180"/>
      <c r="B66" s="800" t="s">
        <v>518</v>
      </c>
      <c r="C66" s="909"/>
      <c r="D66" s="535"/>
      <c r="E66" s="599"/>
      <c r="F66" s="840"/>
      <c r="G66" s="1258">
        <f>'Семестровка уск виправлено'!D79</f>
        <v>2</v>
      </c>
      <c r="H66" s="1261">
        <f t="shared" si="6"/>
        <v>60</v>
      </c>
      <c r="I66" s="815"/>
      <c r="J66" s="535"/>
      <c r="K66" s="535"/>
      <c r="L66" s="535"/>
      <c r="M66" s="840"/>
      <c r="N66" s="824"/>
      <c r="O66" s="823"/>
      <c r="P66" s="365"/>
      <c r="Q66" s="824"/>
      <c r="R66" s="537"/>
      <c r="S66" s="537"/>
      <c r="T66" s="822"/>
      <c r="U66" s="823"/>
      <c r="V66" s="365"/>
      <c r="W66" s="824"/>
      <c r="X66" s="365"/>
      <c r="AD66" s="100">
        <f t="shared" si="7"/>
        <v>0</v>
      </c>
    </row>
    <row r="67" spans="1:30" x14ac:dyDescent="0.25">
      <c r="A67" s="1294"/>
      <c r="B67" s="801" t="s">
        <v>272</v>
      </c>
      <c r="C67" s="909"/>
      <c r="D67" s="535" t="s">
        <v>497</v>
      </c>
      <c r="E67" s="599"/>
      <c r="F67" s="840"/>
      <c r="G67" s="1258">
        <f>'Семестровка уск виправлено'!E79</f>
        <v>3</v>
      </c>
      <c r="H67" s="1261">
        <f t="shared" si="6"/>
        <v>90</v>
      </c>
      <c r="I67" s="815">
        <f>J67+K67+L67</f>
        <v>45</v>
      </c>
      <c r="J67" s="535">
        <f>'Семестровка уск виправлено'!H79</f>
        <v>27</v>
      </c>
      <c r="K67" s="535"/>
      <c r="L67" s="535">
        <f>'Семестровка уск виправлено'!J79</f>
        <v>18</v>
      </c>
      <c r="M67" s="840">
        <f>H67-I67</f>
        <v>45</v>
      </c>
      <c r="N67" s="824"/>
      <c r="O67" s="910">
        <f>'Семестровка уск виправлено'!L79</f>
        <v>5</v>
      </c>
      <c r="P67" s="365"/>
      <c r="Q67" s="824"/>
      <c r="R67" s="537"/>
      <c r="S67" s="537"/>
      <c r="T67" s="822"/>
      <c r="U67" s="823"/>
      <c r="V67" s="365"/>
      <c r="W67" s="824"/>
      <c r="X67" s="365"/>
      <c r="AD67" s="100">
        <f t="shared" si="7"/>
        <v>5</v>
      </c>
    </row>
    <row r="68" spans="1:30" ht="31.5" x14ac:dyDescent="0.25">
      <c r="A68" s="1180" t="s">
        <v>310</v>
      </c>
      <c r="B68" s="814" t="s">
        <v>525</v>
      </c>
      <c r="C68" s="909"/>
      <c r="D68" s="535"/>
      <c r="E68" s="599"/>
      <c r="F68" s="840"/>
      <c r="G68" s="1258">
        <f>'Семестровка уск виправлено'!D108</f>
        <v>4</v>
      </c>
      <c r="H68" s="1261">
        <f t="shared" si="6"/>
        <v>120</v>
      </c>
      <c r="I68" s="815"/>
      <c r="J68" s="535"/>
      <c r="K68" s="535"/>
      <c r="L68" s="535"/>
      <c r="M68" s="840"/>
      <c r="N68" s="824"/>
      <c r="O68" s="910"/>
      <c r="P68" s="365"/>
      <c r="Q68" s="824"/>
      <c r="R68" s="537"/>
      <c r="S68" s="537"/>
      <c r="T68" s="822"/>
      <c r="U68" s="823"/>
      <c r="V68" s="365"/>
      <c r="W68" s="824"/>
      <c r="X68" s="365"/>
      <c r="AD68" s="100">
        <f t="shared" si="7"/>
        <v>0</v>
      </c>
    </row>
    <row r="69" spans="1:30" x14ac:dyDescent="0.25">
      <c r="A69" s="1183" t="s">
        <v>305</v>
      </c>
      <c r="B69" s="218" t="s">
        <v>82</v>
      </c>
      <c r="C69" s="824"/>
      <c r="D69" s="537"/>
      <c r="E69" s="901"/>
      <c r="F69" s="351"/>
      <c r="G69" s="663">
        <f>G70+G71</f>
        <v>5</v>
      </c>
      <c r="H69" s="1261">
        <f t="shared" si="6"/>
        <v>150</v>
      </c>
      <c r="I69" s="824"/>
      <c r="J69" s="901"/>
      <c r="K69" s="901"/>
      <c r="L69" s="901"/>
      <c r="M69" s="365"/>
      <c r="N69" s="824"/>
      <c r="O69" s="823"/>
      <c r="P69" s="825"/>
      <c r="Q69" s="868"/>
      <c r="R69" s="842"/>
      <c r="S69" s="842"/>
      <c r="T69" s="871"/>
      <c r="U69" s="869"/>
      <c r="V69" s="872"/>
      <c r="W69" s="868"/>
      <c r="X69" s="872"/>
      <c r="AD69" s="100">
        <f t="shared" si="7"/>
        <v>0</v>
      </c>
    </row>
    <row r="70" spans="1:30" x14ac:dyDescent="0.25">
      <c r="A70" s="1181"/>
      <c r="B70" s="800" t="s">
        <v>518</v>
      </c>
      <c r="C70" s="824"/>
      <c r="D70" s="537"/>
      <c r="E70" s="901"/>
      <c r="F70" s="351"/>
      <c r="G70" s="663">
        <v>1</v>
      </c>
      <c r="H70" s="1261">
        <f>G70*30</f>
        <v>30</v>
      </c>
      <c r="I70" s="824"/>
      <c r="J70" s="901"/>
      <c r="K70" s="901"/>
      <c r="L70" s="901"/>
      <c r="M70" s="365"/>
      <c r="N70" s="824"/>
      <c r="O70" s="823"/>
      <c r="P70" s="825"/>
      <c r="Q70" s="868"/>
      <c r="R70" s="842"/>
      <c r="S70" s="842"/>
      <c r="T70" s="871"/>
      <c r="U70" s="869"/>
      <c r="V70" s="872"/>
      <c r="W70" s="868"/>
      <c r="X70" s="872"/>
      <c r="AD70" s="100">
        <f t="shared" si="7"/>
        <v>0</v>
      </c>
    </row>
    <row r="71" spans="1:30" s="127" customFormat="1" x14ac:dyDescent="0.25">
      <c r="A71" s="1238"/>
      <c r="B71" s="801" t="s">
        <v>272</v>
      </c>
      <c r="C71" s="909" t="s">
        <v>64</v>
      </c>
      <c r="D71" s="535"/>
      <c r="E71" s="599"/>
      <c r="F71" s="840"/>
      <c r="G71" s="1259">
        <v>4</v>
      </c>
      <c r="H71" s="1261">
        <f>G71*30</f>
        <v>120</v>
      </c>
      <c r="I71" s="815">
        <f>J71+K71+L71</f>
        <v>45</v>
      </c>
      <c r="J71" s="535">
        <f>'Семестровка уск виправлено'!H69</f>
        <v>27</v>
      </c>
      <c r="K71" s="535"/>
      <c r="L71" s="535">
        <f>'Семестровка уск виправлено'!J69</f>
        <v>18</v>
      </c>
      <c r="M71" s="840">
        <f>H71-I71</f>
        <v>75</v>
      </c>
      <c r="N71" s="824"/>
      <c r="O71" s="910"/>
      <c r="P71" s="912">
        <f>'Семестровка уск виправлено'!L69</f>
        <v>5</v>
      </c>
      <c r="Q71" s="824"/>
      <c r="R71" s="537"/>
      <c r="S71" s="537"/>
      <c r="T71" s="822"/>
      <c r="U71" s="823"/>
      <c r="V71" s="365"/>
      <c r="W71" s="824"/>
      <c r="X71" s="365"/>
      <c r="AD71" s="100">
        <f t="shared" si="7"/>
        <v>5</v>
      </c>
    </row>
    <row r="72" spans="1:30" s="127" customFormat="1" ht="24" hidden="1" customHeight="1" x14ac:dyDescent="0.25">
      <c r="A72" s="1237"/>
      <c r="B72" s="1245"/>
      <c r="C72" s="909"/>
      <c r="D72" s="535"/>
      <c r="E72" s="599"/>
      <c r="F72" s="840"/>
      <c r="G72" s="1259"/>
      <c r="H72" s="1261"/>
      <c r="I72" s="815"/>
      <c r="J72" s="535"/>
      <c r="K72" s="535"/>
      <c r="L72" s="535"/>
      <c r="M72" s="840"/>
      <c r="N72" s="824"/>
      <c r="O72" s="910"/>
      <c r="P72" s="912"/>
      <c r="Q72" s="824"/>
      <c r="R72" s="537"/>
      <c r="S72" s="537"/>
      <c r="T72" s="822"/>
      <c r="U72" s="823"/>
      <c r="V72" s="365"/>
      <c r="W72" s="824"/>
      <c r="X72" s="365"/>
      <c r="AD72" s="100"/>
    </row>
    <row r="73" spans="1:30" s="127" customFormat="1" hidden="1" x14ac:dyDescent="0.25">
      <c r="A73" s="1238"/>
      <c r="B73" s="800"/>
      <c r="C73" s="909"/>
      <c r="D73" s="535"/>
      <c r="E73" s="599"/>
      <c r="F73" s="840"/>
      <c r="G73" s="1259"/>
      <c r="H73" s="1261"/>
      <c r="I73" s="815"/>
      <c r="J73" s="535"/>
      <c r="K73" s="535"/>
      <c r="L73" s="535"/>
      <c r="M73" s="840"/>
      <c r="N73" s="824"/>
      <c r="O73" s="910"/>
      <c r="P73" s="912"/>
      <c r="Q73" s="824"/>
      <c r="R73" s="537"/>
      <c r="S73" s="537"/>
      <c r="T73" s="822"/>
      <c r="U73" s="823"/>
      <c r="V73" s="365"/>
      <c r="W73" s="824"/>
      <c r="X73" s="365"/>
      <c r="AD73" s="100"/>
    </row>
    <row r="74" spans="1:30" ht="16.5" hidden="1" customHeight="1" x14ac:dyDescent="0.25">
      <c r="A74" s="1239"/>
      <c r="B74" s="801"/>
      <c r="C74" s="815"/>
      <c r="D74" s="535"/>
      <c r="E74" s="535"/>
      <c r="F74" s="840"/>
      <c r="G74" s="1261"/>
      <c r="H74" s="1261"/>
      <c r="I74" s="815"/>
      <c r="J74" s="535"/>
      <c r="K74" s="535"/>
      <c r="L74" s="535"/>
      <c r="M74" s="840"/>
      <c r="N74" s="815"/>
      <c r="O74" s="535"/>
      <c r="P74" s="840"/>
      <c r="Q74" s="815"/>
      <c r="R74" s="535"/>
      <c r="S74" s="535"/>
      <c r="T74" s="535"/>
      <c r="U74" s="535"/>
      <c r="V74" s="840"/>
      <c r="W74" s="815"/>
      <c r="X74" s="840"/>
      <c r="AD74" s="100">
        <f t="shared" si="7"/>
        <v>0</v>
      </c>
    </row>
    <row r="75" spans="1:30" x14ac:dyDescent="0.25">
      <c r="A75" s="1180" t="s">
        <v>311</v>
      </c>
      <c r="B75" s="218" t="s">
        <v>94</v>
      </c>
      <c r="C75" s="909"/>
      <c r="D75" s="535"/>
      <c r="E75" s="599"/>
      <c r="F75" s="840"/>
      <c r="G75" s="1258">
        <f>G76+G77</f>
        <v>5</v>
      </c>
      <c r="H75" s="1261">
        <f t="shared" ref="H75:H81" si="8">G75*30</f>
        <v>150</v>
      </c>
      <c r="I75" s="815"/>
      <c r="J75" s="535"/>
      <c r="K75" s="535"/>
      <c r="L75" s="535"/>
      <c r="M75" s="840"/>
      <c r="N75" s="824"/>
      <c r="O75" s="910"/>
      <c r="P75" s="365"/>
      <c r="Q75" s="824"/>
      <c r="R75" s="537"/>
      <c r="S75" s="537"/>
      <c r="T75" s="822"/>
      <c r="U75" s="823"/>
      <c r="V75" s="365"/>
      <c r="W75" s="824"/>
      <c r="X75" s="365"/>
      <c r="AD75" s="100">
        <f t="shared" si="7"/>
        <v>0</v>
      </c>
    </row>
    <row r="76" spans="1:30" x14ac:dyDescent="0.25">
      <c r="A76" s="1295"/>
      <c r="B76" s="800" t="s">
        <v>518</v>
      </c>
      <c r="C76" s="909"/>
      <c r="D76" s="535"/>
      <c r="E76" s="599"/>
      <c r="F76" s="840"/>
      <c r="G76" s="1258">
        <f>'Семестровка уск виправлено'!D104</f>
        <v>1.5</v>
      </c>
      <c r="H76" s="1261">
        <f t="shared" si="8"/>
        <v>45</v>
      </c>
      <c r="I76" s="815"/>
      <c r="J76" s="535"/>
      <c r="K76" s="535"/>
      <c r="L76" s="535"/>
      <c r="M76" s="840"/>
      <c r="N76" s="824"/>
      <c r="O76" s="910"/>
      <c r="P76" s="365"/>
      <c r="Q76" s="824"/>
      <c r="R76" s="537"/>
      <c r="S76" s="537"/>
      <c r="T76" s="822"/>
      <c r="U76" s="823"/>
      <c r="V76" s="365"/>
      <c r="W76" s="824"/>
      <c r="X76" s="365"/>
      <c r="AD76" s="100">
        <f t="shared" si="7"/>
        <v>0</v>
      </c>
    </row>
    <row r="77" spans="1:30" ht="16.5" thickBot="1" x14ac:dyDescent="0.3">
      <c r="A77" s="1463"/>
      <c r="B77" s="826" t="s">
        <v>272</v>
      </c>
      <c r="C77" s="1152">
        <v>3</v>
      </c>
      <c r="D77" s="749"/>
      <c r="E77" s="761"/>
      <c r="F77" s="827"/>
      <c r="G77" s="1259">
        <f>'Семестровка уск виправлено'!E104</f>
        <v>3.5</v>
      </c>
      <c r="H77" s="1262">
        <f>G77*30</f>
        <v>105</v>
      </c>
      <c r="I77" s="1152">
        <f>J77+K77+L77</f>
        <v>45</v>
      </c>
      <c r="J77" s="749">
        <f>'Семестровка уск виправлено'!H104</f>
        <v>30</v>
      </c>
      <c r="K77" s="749"/>
      <c r="L77" s="749">
        <f>'Семестровка уск виправлено'!J104</f>
        <v>15</v>
      </c>
      <c r="M77" s="821">
        <f>H77-I77</f>
        <v>60</v>
      </c>
      <c r="N77" s="833"/>
      <c r="O77" s="831"/>
      <c r="P77" s="1464"/>
      <c r="Q77" s="833">
        <v>3</v>
      </c>
      <c r="R77" s="835"/>
      <c r="S77" s="835"/>
      <c r="T77" s="830"/>
      <c r="U77" s="831"/>
      <c r="V77" s="836"/>
      <c r="W77" s="833"/>
      <c r="X77" s="836"/>
      <c r="AD77" s="100">
        <f t="shared" si="7"/>
        <v>3</v>
      </c>
    </row>
    <row r="78" spans="1:30" ht="16.5" customHeight="1" x14ac:dyDescent="0.25">
      <c r="A78" s="1465" t="s">
        <v>312</v>
      </c>
      <c r="B78" s="1466" t="str">
        <f>'Семестровка уск виправлено'!C27</f>
        <v>Фінанси</v>
      </c>
      <c r="C78" s="1247"/>
      <c r="D78" s="1282"/>
      <c r="E78" s="1282"/>
      <c r="F78" s="956"/>
      <c r="G78" s="1467">
        <f>G79+G80+G81</f>
        <v>6</v>
      </c>
      <c r="H78" s="1260">
        <f t="shared" si="8"/>
        <v>180</v>
      </c>
      <c r="I78" s="1247"/>
      <c r="J78" s="1282"/>
      <c r="K78" s="1282"/>
      <c r="L78" s="1282"/>
      <c r="M78" s="956"/>
      <c r="N78" s="1247"/>
      <c r="O78" s="1282"/>
      <c r="P78" s="956"/>
      <c r="Q78" s="1247"/>
      <c r="R78" s="1282"/>
      <c r="S78" s="1282"/>
      <c r="T78" s="1282"/>
      <c r="U78" s="1282"/>
      <c r="V78" s="956"/>
      <c r="W78" s="1247"/>
      <c r="X78" s="956"/>
      <c r="AD78" s="100">
        <f t="shared" si="7"/>
        <v>0</v>
      </c>
    </row>
    <row r="79" spans="1:30" ht="16.5" customHeight="1" x14ac:dyDescent="0.25">
      <c r="A79" s="1237"/>
      <c r="B79" s="800" t="s">
        <v>518</v>
      </c>
      <c r="C79" s="815"/>
      <c r="D79" s="535"/>
      <c r="E79" s="535"/>
      <c r="F79" s="840"/>
      <c r="G79" s="1261">
        <v>2</v>
      </c>
      <c r="H79" s="1304">
        <f t="shared" si="8"/>
        <v>60</v>
      </c>
      <c r="I79" s="815"/>
      <c r="J79" s="535"/>
      <c r="K79" s="535"/>
      <c r="L79" s="535"/>
      <c r="M79" s="840"/>
      <c r="N79" s="815"/>
      <c r="O79" s="535"/>
      <c r="P79" s="840"/>
      <c r="Q79" s="815"/>
      <c r="R79" s="535"/>
      <c r="S79" s="535"/>
      <c r="T79" s="535"/>
      <c r="U79" s="535"/>
      <c r="V79" s="840"/>
      <c r="W79" s="815"/>
      <c r="X79" s="840"/>
      <c r="AD79" s="100">
        <f t="shared" si="7"/>
        <v>0</v>
      </c>
    </row>
    <row r="80" spans="1:30" ht="16.5" customHeight="1" x14ac:dyDescent="0.25">
      <c r="A80" s="1237" t="s">
        <v>512</v>
      </c>
      <c r="B80" s="801" t="s">
        <v>272</v>
      </c>
      <c r="C80" s="815">
        <v>1</v>
      </c>
      <c r="D80" s="535"/>
      <c r="E80" s="535"/>
      <c r="F80" s="840"/>
      <c r="G80" s="1261">
        <f>'Семестровка уск виправлено'!E27</f>
        <v>3</v>
      </c>
      <c r="H80" s="1304">
        <f t="shared" si="8"/>
        <v>90</v>
      </c>
      <c r="I80" s="844">
        <f>J80+L80</f>
        <v>30</v>
      </c>
      <c r="J80" s="535">
        <f>'Семестровка уск виправлено'!H27</f>
        <v>15</v>
      </c>
      <c r="K80" s="535"/>
      <c r="L80" s="535">
        <f>'Семестровка уск виправлено'!J27</f>
        <v>15</v>
      </c>
      <c r="M80" s="906">
        <f>H80-I80</f>
        <v>60</v>
      </c>
      <c r="N80" s="824">
        <v>2</v>
      </c>
      <c r="O80" s="535"/>
      <c r="P80" s="840"/>
      <c r="Q80" s="815"/>
      <c r="R80" s="535"/>
      <c r="S80" s="535"/>
      <c r="T80" s="535"/>
      <c r="U80" s="535"/>
      <c r="V80" s="840"/>
      <c r="W80" s="815"/>
      <c r="X80" s="840"/>
      <c r="AD80" s="100">
        <f t="shared" si="7"/>
        <v>2</v>
      </c>
    </row>
    <row r="81" spans="1:32" ht="16.5" customHeight="1" x14ac:dyDescent="0.25">
      <c r="A81" s="1292" t="s">
        <v>513</v>
      </c>
      <c r="B81" s="915" t="s">
        <v>89</v>
      </c>
      <c r="C81" s="916"/>
      <c r="D81" s="917"/>
      <c r="E81" s="917"/>
      <c r="F81" s="918" t="s">
        <v>280</v>
      </c>
      <c r="G81" s="663">
        <v>1</v>
      </c>
      <c r="H81" s="1303">
        <f t="shared" si="8"/>
        <v>30</v>
      </c>
      <c r="I81" s="824">
        <f>J81+K81+L81</f>
        <v>0</v>
      </c>
      <c r="J81" s="537"/>
      <c r="K81" s="537"/>
      <c r="L81" s="537"/>
      <c r="M81" s="365">
        <f>H81-I81</f>
        <v>30</v>
      </c>
      <c r="N81" s="824"/>
      <c r="O81" s="537"/>
      <c r="P81" s="365"/>
      <c r="Q81" s="824"/>
      <c r="R81" s="537"/>
      <c r="S81" s="537"/>
      <c r="T81" s="571"/>
      <c r="U81" s="570"/>
      <c r="V81" s="906"/>
      <c r="W81" s="844"/>
      <c r="X81" s="906"/>
      <c r="AD81" s="100">
        <f t="shared" si="7"/>
        <v>0</v>
      </c>
    </row>
    <row r="82" spans="1:32" s="127" customFormat="1" ht="31.5" x14ac:dyDescent="0.25">
      <c r="A82" s="1180" t="s">
        <v>313</v>
      </c>
      <c r="B82" s="920" t="s">
        <v>93</v>
      </c>
      <c r="C82" s="909"/>
      <c r="D82" s="535"/>
      <c r="E82" s="599"/>
      <c r="F82" s="840"/>
      <c r="G82" s="1259">
        <f>G83+G84</f>
        <v>5.5</v>
      </c>
      <c r="H82" s="1261">
        <f t="shared" ref="H82:H91" si="9">G82*30</f>
        <v>165</v>
      </c>
      <c r="I82" s="815"/>
      <c r="J82" s="535"/>
      <c r="K82" s="535"/>
      <c r="L82" s="535"/>
      <c r="M82" s="840"/>
      <c r="N82" s="824"/>
      <c r="O82" s="910"/>
      <c r="P82" s="912"/>
      <c r="Q82" s="824"/>
      <c r="R82" s="537"/>
      <c r="S82" s="537"/>
      <c r="T82" s="822"/>
      <c r="U82" s="823"/>
      <c r="V82" s="365"/>
      <c r="W82" s="824"/>
      <c r="X82" s="365"/>
      <c r="AD82" s="100">
        <f t="shared" si="7"/>
        <v>0</v>
      </c>
    </row>
    <row r="83" spans="1:32" s="127" customFormat="1" x14ac:dyDescent="0.25">
      <c r="A83" s="1238"/>
      <c r="B83" s="800" t="s">
        <v>518</v>
      </c>
      <c r="C83" s="909"/>
      <c r="D83" s="535"/>
      <c r="E83" s="599"/>
      <c r="F83" s="840"/>
      <c r="G83" s="1259">
        <v>2</v>
      </c>
      <c r="H83" s="1261">
        <f t="shared" si="9"/>
        <v>60</v>
      </c>
      <c r="I83" s="815"/>
      <c r="J83" s="535"/>
      <c r="K83" s="535"/>
      <c r="L83" s="535"/>
      <c r="M83" s="840"/>
      <c r="N83" s="824"/>
      <c r="O83" s="910"/>
      <c r="P83" s="912"/>
      <c r="Q83" s="824"/>
      <c r="R83" s="537"/>
      <c r="S83" s="537"/>
      <c r="T83" s="822"/>
      <c r="U83" s="823"/>
      <c r="V83" s="365"/>
      <c r="W83" s="824"/>
      <c r="X83" s="365"/>
      <c r="AD83" s="100">
        <f t="shared" si="7"/>
        <v>0</v>
      </c>
    </row>
    <row r="84" spans="1:32" x14ac:dyDescent="0.25">
      <c r="A84" s="1295"/>
      <c r="B84" s="801" t="s">
        <v>272</v>
      </c>
      <c r="C84" s="909">
        <v>3</v>
      </c>
      <c r="D84" s="535"/>
      <c r="E84" s="599"/>
      <c r="F84" s="840"/>
      <c r="G84" s="1258">
        <f>'Семестровка уск виправлено'!E102</f>
        <v>3.5</v>
      </c>
      <c r="H84" s="1261">
        <f t="shared" si="9"/>
        <v>105</v>
      </c>
      <c r="I84" s="815">
        <f>J84+K84+L84</f>
        <v>45</v>
      </c>
      <c r="J84" s="535">
        <f>'Семестровка уск виправлено'!H102</f>
        <v>30</v>
      </c>
      <c r="K84" s="535"/>
      <c r="L84" s="535">
        <f>'Семестровка уск виправлено'!J102</f>
        <v>15</v>
      </c>
      <c r="M84" s="840">
        <f>H84-I84</f>
        <v>60</v>
      </c>
      <c r="N84" s="824"/>
      <c r="O84" s="823"/>
      <c r="P84" s="365"/>
      <c r="Q84" s="824">
        <f>'Семестровка уск виправлено'!L102</f>
        <v>3</v>
      </c>
      <c r="R84" s="537"/>
      <c r="S84" s="537"/>
      <c r="T84" s="822"/>
      <c r="U84" s="823"/>
      <c r="V84" s="365"/>
      <c r="W84" s="824"/>
      <c r="X84" s="365"/>
      <c r="AD84" s="100">
        <f t="shared" si="7"/>
        <v>3</v>
      </c>
    </row>
    <row r="85" spans="1:32" x14ac:dyDescent="0.25">
      <c r="A85" s="1180" t="s">
        <v>314</v>
      </c>
      <c r="B85" s="218" t="s">
        <v>83</v>
      </c>
      <c r="C85" s="815"/>
      <c r="D85" s="535"/>
      <c r="E85" s="599"/>
      <c r="F85" s="867"/>
      <c r="G85" s="1258">
        <f>G86+G87+G88</f>
        <v>6</v>
      </c>
      <c r="H85" s="1261">
        <f t="shared" si="9"/>
        <v>180</v>
      </c>
      <c r="I85" s="921"/>
      <c r="J85" s="775"/>
      <c r="K85" s="775">
        <f>K87+K88</f>
        <v>0</v>
      </c>
      <c r="L85" s="775"/>
      <c r="M85" s="922"/>
      <c r="N85" s="868"/>
      <c r="O85" s="869"/>
      <c r="P85" s="870"/>
      <c r="Q85" s="868"/>
      <c r="R85" s="842"/>
      <c r="S85" s="842"/>
      <c r="T85" s="871"/>
      <c r="U85" s="869"/>
      <c r="V85" s="872"/>
      <c r="W85" s="868"/>
      <c r="X85" s="872"/>
      <c r="AD85" s="100">
        <f t="shared" si="7"/>
        <v>0</v>
      </c>
    </row>
    <row r="86" spans="1:32" x14ac:dyDescent="0.25">
      <c r="A86" s="1180"/>
      <c r="B86" s="800" t="s">
        <v>518</v>
      </c>
      <c r="C86" s="815"/>
      <c r="D86" s="535"/>
      <c r="E86" s="599"/>
      <c r="F86" s="867"/>
      <c r="G86" s="1259">
        <f>'Семестровка уск виправлено'!D103</f>
        <v>2</v>
      </c>
      <c r="H86" s="1303">
        <f t="shared" si="9"/>
        <v>60</v>
      </c>
      <c r="I86" s="921"/>
      <c r="J86" s="775"/>
      <c r="K86" s="775"/>
      <c r="L86" s="775"/>
      <c r="M86" s="922"/>
      <c r="N86" s="868"/>
      <c r="O86" s="869"/>
      <c r="P86" s="870"/>
      <c r="Q86" s="868"/>
      <c r="R86" s="842"/>
      <c r="S86" s="842"/>
      <c r="T86" s="871"/>
      <c r="U86" s="869"/>
      <c r="V86" s="872"/>
      <c r="W86" s="868"/>
      <c r="X86" s="872"/>
      <c r="AD86" s="100">
        <f t="shared" si="7"/>
        <v>0</v>
      </c>
    </row>
    <row r="87" spans="1:32" x14ac:dyDescent="0.25">
      <c r="A87" s="1180" t="s">
        <v>514</v>
      </c>
      <c r="B87" s="801" t="s">
        <v>272</v>
      </c>
      <c r="C87" s="226">
        <v>3</v>
      </c>
      <c r="D87" s="227"/>
      <c r="E87" s="227"/>
      <c r="F87" s="228"/>
      <c r="G87" s="663">
        <f>'Семестровка уск виправлено'!E103</f>
        <v>3</v>
      </c>
      <c r="H87" s="1303">
        <f t="shared" si="9"/>
        <v>90</v>
      </c>
      <c r="I87" s="824">
        <f>J87+K87+L87</f>
        <v>30</v>
      </c>
      <c r="J87" s="537">
        <f>'Семестровка уск виправлено'!H103</f>
        <v>15</v>
      </c>
      <c r="K87" s="537"/>
      <c r="L87" s="537">
        <f>'Семестровка уск виправлено'!J103</f>
        <v>15</v>
      </c>
      <c r="M87" s="365">
        <f>H87-I87</f>
        <v>60</v>
      </c>
      <c r="N87" s="230"/>
      <c r="O87" s="231"/>
      <c r="P87" s="232"/>
      <c r="Q87" s="230">
        <f>'Семестровка уск виправлено'!L103</f>
        <v>2</v>
      </c>
      <c r="R87" s="633"/>
      <c r="S87" s="633"/>
      <c r="T87" s="233"/>
      <c r="U87" s="231"/>
      <c r="V87" s="232"/>
      <c r="W87" s="230"/>
      <c r="X87" s="232"/>
      <c r="AD87" s="100">
        <f t="shared" si="7"/>
        <v>2</v>
      </c>
    </row>
    <row r="88" spans="1:32" ht="19.5" customHeight="1" thickBot="1" x14ac:dyDescent="0.3">
      <c r="A88" s="1183" t="s">
        <v>515</v>
      </c>
      <c r="B88" s="915" t="s">
        <v>84</v>
      </c>
      <c r="C88" s="916"/>
      <c r="D88" s="917"/>
      <c r="E88" s="917"/>
      <c r="F88" s="918" t="s">
        <v>349</v>
      </c>
      <c r="G88" s="663">
        <v>1</v>
      </c>
      <c r="H88" s="1305">
        <f t="shared" si="9"/>
        <v>30</v>
      </c>
      <c r="I88" s="820">
        <f>J88+K88+L88</f>
        <v>0</v>
      </c>
      <c r="J88" s="917"/>
      <c r="K88" s="917"/>
      <c r="L88" s="917"/>
      <c r="M88" s="918">
        <f>H88-I88</f>
        <v>30</v>
      </c>
      <c r="N88" s="820"/>
      <c r="O88" s="924"/>
      <c r="P88" s="918"/>
      <c r="Q88" s="820"/>
      <c r="R88" s="537"/>
      <c r="S88" s="537"/>
      <c r="T88" s="925"/>
      <c r="U88" s="924"/>
      <c r="V88" s="918"/>
      <c r="W88" s="820"/>
      <c r="X88" s="918"/>
      <c r="AD88" s="100">
        <f t="shared" si="7"/>
        <v>0</v>
      </c>
    </row>
    <row r="89" spans="1:32" ht="34.5" customHeight="1" thickBot="1" x14ac:dyDescent="0.3">
      <c r="A89" s="1506" t="s">
        <v>315</v>
      </c>
      <c r="B89" s="1503" t="s">
        <v>104</v>
      </c>
      <c r="C89" s="1297"/>
      <c r="D89" s="1298" t="s">
        <v>64</v>
      </c>
      <c r="E89" s="1298"/>
      <c r="F89" s="1299"/>
      <c r="G89" s="1301">
        <f>G90+G91</f>
        <v>5</v>
      </c>
      <c r="H89" s="1306">
        <f t="shared" si="9"/>
        <v>150</v>
      </c>
      <c r="I89" s="1307"/>
      <c r="J89" s="1298"/>
      <c r="K89" s="1298"/>
      <c r="L89" s="1298"/>
      <c r="M89" s="1299"/>
      <c r="N89" s="1307"/>
      <c r="O89" s="1298"/>
      <c r="P89" s="1299"/>
      <c r="Q89" s="1307"/>
      <c r="R89" s="1298"/>
      <c r="S89" s="1298"/>
      <c r="T89" s="1309"/>
      <c r="U89" s="1298"/>
      <c r="V89" s="1299"/>
      <c r="W89" s="1307"/>
      <c r="X89" s="1299"/>
      <c r="AD89" s="100">
        <f t="shared" si="7"/>
        <v>0</v>
      </c>
      <c r="AE89" s="159">
        <f>30*43</f>
        <v>1290</v>
      </c>
    </row>
    <row r="90" spans="1:32" ht="17.25" customHeight="1" x14ac:dyDescent="0.25">
      <c r="A90" s="185"/>
      <c r="B90" s="1504" t="s">
        <v>518</v>
      </c>
      <c r="C90" s="1311"/>
      <c r="D90" s="199"/>
      <c r="E90" s="199"/>
      <c r="F90" s="199"/>
      <c r="G90" s="1358">
        <v>4</v>
      </c>
      <c r="H90" s="1318">
        <f t="shared" si="9"/>
        <v>120</v>
      </c>
      <c r="I90" s="1268"/>
      <c r="J90" s="1272"/>
      <c r="K90" s="1272"/>
      <c r="L90" s="1272"/>
      <c r="M90" s="197"/>
      <c r="N90" s="198"/>
      <c r="O90" s="1272"/>
      <c r="P90" s="197"/>
      <c r="Q90" s="198"/>
      <c r="R90" s="1272"/>
      <c r="S90" s="1272"/>
      <c r="T90" s="200"/>
      <c r="U90" s="1272"/>
      <c r="V90" s="197"/>
      <c r="W90" s="198"/>
      <c r="X90" s="197"/>
      <c r="AD90" s="100"/>
    </row>
    <row r="91" spans="1:32" ht="16.5" customHeight="1" thickBot="1" x14ac:dyDescent="0.3">
      <c r="A91" s="1296"/>
      <c r="B91" s="1505" t="s">
        <v>272</v>
      </c>
      <c r="C91" s="1313"/>
      <c r="D91" s="1314"/>
      <c r="E91" s="1314"/>
      <c r="F91" s="1314"/>
      <c r="G91" s="1359">
        <v>1</v>
      </c>
      <c r="H91" s="1306">
        <f t="shared" si="9"/>
        <v>30</v>
      </c>
      <c r="I91" s="1307">
        <f>J91+K91+L91</f>
        <v>10</v>
      </c>
      <c r="J91" s="1298"/>
      <c r="K91" s="1298"/>
      <c r="L91" s="1298">
        <v>10</v>
      </c>
      <c r="M91" s="1299">
        <f>H91-I91</f>
        <v>20</v>
      </c>
      <c r="N91" s="1307"/>
      <c r="O91" s="1298"/>
      <c r="P91" s="1299">
        <v>1</v>
      </c>
      <c r="Q91" s="1307"/>
      <c r="R91" s="1298"/>
      <c r="S91" s="1298"/>
      <c r="T91" s="1309"/>
      <c r="U91" s="1298"/>
      <c r="V91" s="1299"/>
      <c r="W91" s="1307"/>
      <c r="X91" s="1299"/>
      <c r="AD91" s="100"/>
    </row>
    <row r="92" spans="1:32" ht="19.5" customHeight="1" thickBot="1" x14ac:dyDescent="0.3">
      <c r="A92" s="1866" t="s">
        <v>523</v>
      </c>
      <c r="B92" s="1867"/>
      <c r="C92" s="1867"/>
      <c r="D92" s="1867"/>
      <c r="E92" s="1867"/>
      <c r="F92" s="1867"/>
      <c r="G92" s="1356">
        <f>G53+G57+G62+G64+G66+G68+G70+G76+G79+G83+G86+G90</f>
        <v>30.5</v>
      </c>
      <c r="H92" s="1356">
        <f>H53+H57+H62+H64+H66+H68+H70+H76+H79+H83+H86+H90</f>
        <v>915</v>
      </c>
      <c r="I92" s="1355"/>
      <c r="J92" s="1316"/>
      <c r="K92" s="1316"/>
      <c r="L92" s="1316"/>
      <c r="M92" s="1317"/>
      <c r="N92" s="1355"/>
      <c r="O92" s="1316"/>
      <c r="P92" s="1317"/>
      <c r="Q92" s="1355"/>
      <c r="R92" s="1316"/>
      <c r="S92" s="1316"/>
      <c r="T92" s="1316"/>
      <c r="U92" s="1316"/>
      <c r="V92" s="1317"/>
      <c r="W92" s="1355"/>
      <c r="X92" s="1317"/>
      <c r="AD92" s="100">
        <f>SUM(N92:S92)</f>
        <v>0</v>
      </c>
      <c r="AF92" s="127">
        <f>G92*30</f>
        <v>915</v>
      </c>
    </row>
    <row r="93" spans="1:32" ht="19.5" customHeight="1" thickBot="1" x14ac:dyDescent="0.3">
      <c r="A93" s="1866" t="s">
        <v>298</v>
      </c>
      <c r="B93" s="1867"/>
      <c r="C93" s="1867"/>
      <c r="D93" s="1867"/>
      <c r="E93" s="1867"/>
      <c r="F93" s="1867"/>
      <c r="G93" s="1356">
        <f>G54+G55+G58+G59+G60+G63+G67+G71+G77+G80+G81+G84+G87+G88+G91</f>
        <v>43</v>
      </c>
      <c r="H93" s="1356">
        <f>H54+H55+H58+H59+H60+H63+H67+H71+H77+H80+H81+H84+H87+H88+H91</f>
        <v>1290</v>
      </c>
      <c r="I93" s="1356">
        <f>SUMIF($AD52:$AD89,"&gt;0",I52:I89)+I88+I55+I81</f>
        <v>468</v>
      </c>
      <c r="J93" s="1315">
        <f>SUMIF($AD52:$AD89,"&gt;0",J52:J89)+J88+J55+J81</f>
        <v>282</v>
      </c>
      <c r="K93" s="1315">
        <f>SUMIF($AD52:$AD89,"&gt;0",K52:K89)+K88+K55+K81</f>
        <v>0</v>
      </c>
      <c r="L93" s="1315">
        <f>SUMIF($AD52:$AD89,"&gt;0",L52:L89)+L88+L55+L81</f>
        <v>186</v>
      </c>
      <c r="M93" s="1357">
        <f>SUMIF($AD52:$AD89,"&gt;0",M52:M89)+M88+M55+M81</f>
        <v>792</v>
      </c>
      <c r="N93" s="1355">
        <f t="shared" ref="N93:S93" si="10">SUM(N52:N92)</f>
        <v>8</v>
      </c>
      <c r="O93" s="1316">
        <f t="shared" si="10"/>
        <v>12</v>
      </c>
      <c r="P93" s="1317">
        <f t="shared" si="10"/>
        <v>11</v>
      </c>
      <c r="Q93" s="1355">
        <f t="shared" si="10"/>
        <v>10</v>
      </c>
      <c r="R93" s="1316">
        <f t="shared" si="10"/>
        <v>0</v>
      </c>
      <c r="S93" s="1316">
        <f t="shared" si="10"/>
        <v>0</v>
      </c>
      <c r="T93" s="1316"/>
      <c r="U93" s="1316"/>
      <c r="V93" s="1317"/>
      <c r="W93" s="1355"/>
      <c r="X93" s="1317"/>
      <c r="AD93" s="100"/>
      <c r="AF93" s="127">
        <f>G93*30</f>
        <v>1290</v>
      </c>
    </row>
    <row r="94" spans="1:32" ht="16.5" thickBot="1" x14ac:dyDescent="0.3">
      <c r="A94" s="1873" t="s">
        <v>205</v>
      </c>
      <c r="B94" s="1874"/>
      <c r="C94" s="1874"/>
      <c r="D94" s="1874"/>
      <c r="E94" s="1874"/>
      <c r="F94" s="1874"/>
      <c r="G94" s="926">
        <f>G92+G93</f>
        <v>73.5</v>
      </c>
      <c r="H94" s="1360">
        <f>H92+H93</f>
        <v>2205</v>
      </c>
      <c r="I94" s="1360">
        <f t="shared" ref="I94:R94" si="11">I92+I93</f>
        <v>468</v>
      </c>
      <c r="J94" s="1360">
        <f t="shared" si="11"/>
        <v>282</v>
      </c>
      <c r="K94" s="1360">
        <f t="shared" si="11"/>
        <v>0</v>
      </c>
      <c r="L94" s="1360">
        <f t="shared" si="11"/>
        <v>186</v>
      </c>
      <c r="M94" s="1360">
        <f t="shared" si="11"/>
        <v>792</v>
      </c>
      <c r="N94" s="1360">
        <f t="shared" si="11"/>
        <v>8</v>
      </c>
      <c r="O94" s="1360">
        <f t="shared" si="11"/>
        <v>12</v>
      </c>
      <c r="P94" s="1360">
        <f t="shared" si="11"/>
        <v>11</v>
      </c>
      <c r="Q94" s="1360">
        <f t="shared" si="11"/>
        <v>10</v>
      </c>
      <c r="R94" s="1360">
        <f t="shared" si="11"/>
        <v>0</v>
      </c>
      <c r="S94" s="928"/>
      <c r="T94" s="928"/>
      <c r="U94" s="928"/>
      <c r="V94" s="928"/>
      <c r="W94" s="928"/>
      <c r="X94" s="928"/>
      <c r="Y94" s="1190">
        <f>SUM(Y59:Y88)</f>
        <v>0</v>
      </c>
      <c r="Z94" s="765">
        <f>SUM(Z59:Z88)</f>
        <v>0</v>
      </c>
      <c r="AA94" s="765">
        <f>SUM(AA59:AA88)</f>
        <v>0</v>
      </c>
      <c r="AB94" s="765">
        <f>SUM(AB59:AB88)</f>
        <v>0</v>
      </c>
      <c r="AC94" s="765">
        <f>SUM(AC59:AC88)</f>
        <v>0</v>
      </c>
      <c r="AD94" s="159">
        <f>73.5*30</f>
        <v>2205</v>
      </c>
      <c r="AF94" s="127">
        <f>G94*30</f>
        <v>2205</v>
      </c>
    </row>
    <row r="95" spans="1:32" ht="16.5" thickBot="1" x14ac:dyDescent="0.3">
      <c r="A95" s="1868" t="s">
        <v>206</v>
      </c>
      <c r="B95" s="1869"/>
      <c r="C95" s="1869"/>
      <c r="D95" s="1869"/>
      <c r="E95" s="1869"/>
      <c r="F95" s="1869"/>
      <c r="G95" s="1869"/>
      <c r="H95" s="1869"/>
      <c r="I95" s="1869"/>
      <c r="J95" s="1869"/>
      <c r="K95" s="1869"/>
      <c r="L95" s="1869"/>
      <c r="M95" s="1869"/>
      <c r="N95" s="1869"/>
      <c r="O95" s="1869"/>
      <c r="P95" s="1869"/>
      <c r="Q95" s="1869"/>
      <c r="R95" s="1869"/>
      <c r="S95" s="1869"/>
      <c r="T95" s="1869"/>
      <c r="U95" s="1869"/>
      <c r="V95" s="1869"/>
      <c r="W95" s="1869"/>
      <c r="X95" s="1870"/>
    </row>
    <row r="96" spans="1:32" ht="31.5" x14ac:dyDescent="0.25">
      <c r="A96" s="1310" t="s">
        <v>325</v>
      </c>
      <c r="B96" s="1481" t="s">
        <v>526</v>
      </c>
      <c r="C96" s="1319"/>
      <c r="D96" s="1320"/>
      <c r="E96" s="1320"/>
      <c r="F96" s="1322"/>
      <c r="G96" s="1337">
        <f>'Семестровка уск виправлено'!D35</f>
        <v>4.5</v>
      </c>
      <c r="H96" s="1341">
        <f>G96*30</f>
        <v>135</v>
      </c>
      <c r="I96" s="1350"/>
      <c r="J96" s="1321"/>
      <c r="K96" s="1321"/>
      <c r="L96" s="1321"/>
      <c r="M96" s="1351"/>
      <c r="N96" s="1346"/>
      <c r="O96" s="1321"/>
      <c r="P96" s="1321"/>
      <c r="Q96" s="1321"/>
      <c r="R96" s="1321"/>
      <c r="S96" s="1321"/>
      <c r="T96" s="1321"/>
      <c r="U96" s="1321"/>
      <c r="V96" s="1321"/>
      <c r="W96" s="1320"/>
      <c r="X96" s="1322"/>
    </row>
    <row r="97" spans="1:32" ht="47.25" x14ac:dyDescent="0.25">
      <c r="A97" s="1291" t="s">
        <v>326</v>
      </c>
      <c r="B97" s="1482" t="s">
        <v>527</v>
      </c>
      <c r="C97" s="1323"/>
      <c r="D97" s="930"/>
      <c r="E97" s="930"/>
      <c r="F97" s="1324"/>
      <c r="G97" s="1338">
        <f>'Семестровка уск виправлено'!D56</f>
        <v>4.5</v>
      </c>
      <c r="H97" s="1342">
        <f>G97*30</f>
        <v>135</v>
      </c>
      <c r="I97" s="1352"/>
      <c r="J97" s="933"/>
      <c r="K97" s="933"/>
      <c r="L97" s="933"/>
      <c r="M97" s="1353"/>
      <c r="N97" s="1347"/>
      <c r="O97" s="933"/>
      <c r="P97" s="933"/>
      <c r="Q97" s="933"/>
      <c r="R97" s="933"/>
      <c r="S97" s="933"/>
      <c r="T97" s="933"/>
      <c r="U97" s="933"/>
      <c r="V97" s="933"/>
      <c r="W97" s="930"/>
      <c r="X97" s="1324"/>
    </row>
    <row r="98" spans="1:32" ht="41.25" customHeight="1" x14ac:dyDescent="0.25">
      <c r="A98" s="1291" t="s">
        <v>327</v>
      </c>
      <c r="B98" s="1482" t="s">
        <v>528</v>
      </c>
      <c r="C98" s="1323"/>
      <c r="D98" s="930"/>
      <c r="E98" s="930"/>
      <c r="F98" s="1324"/>
      <c r="G98" s="1338">
        <f>'Семестровка уск виправлено'!D97</f>
        <v>4.5</v>
      </c>
      <c r="H98" s="1342">
        <f>G98*30</f>
        <v>135</v>
      </c>
      <c r="I98" s="1352"/>
      <c r="J98" s="933"/>
      <c r="K98" s="933"/>
      <c r="L98" s="933"/>
      <c r="M98" s="1353"/>
      <c r="N98" s="1347"/>
      <c r="O98" s="933"/>
      <c r="P98" s="933"/>
      <c r="Q98" s="933"/>
      <c r="R98" s="933"/>
      <c r="S98" s="933"/>
      <c r="T98" s="933"/>
      <c r="U98" s="933"/>
      <c r="V98" s="933"/>
      <c r="W98" s="930"/>
      <c r="X98" s="1324"/>
    </row>
    <row r="99" spans="1:32" s="100" customFormat="1" ht="16.5" thickBot="1" x14ac:dyDescent="0.3">
      <c r="A99" s="1312" t="s">
        <v>328</v>
      </c>
      <c r="B99" s="1325" t="s">
        <v>45</v>
      </c>
      <c r="C99" s="88"/>
      <c r="D99" s="89" t="s">
        <v>204</v>
      </c>
      <c r="E99" s="89"/>
      <c r="F99" s="1326"/>
      <c r="G99" s="1327">
        <f>'Семестровка уск виправлено'!E129</f>
        <v>6</v>
      </c>
      <c r="H99" s="1343">
        <f>G99*30</f>
        <v>180</v>
      </c>
      <c r="I99" s="1252">
        <f>J99+K99+L99</f>
        <v>0</v>
      </c>
      <c r="J99" s="1253"/>
      <c r="K99" s="1253"/>
      <c r="L99" s="1253"/>
      <c r="M99" s="1254">
        <f>H99-I99</f>
        <v>180</v>
      </c>
      <c r="N99" s="1348"/>
      <c r="O99" s="1328"/>
      <c r="P99" s="1329"/>
      <c r="Q99" s="1330"/>
      <c r="R99" s="1328"/>
      <c r="S99" s="1328"/>
      <c r="T99" s="1330"/>
      <c r="U99" s="1328"/>
      <c r="V99" s="1329"/>
      <c r="W99" s="1330"/>
      <c r="X99" s="1329"/>
    </row>
    <row r="100" spans="1:32" s="100" customFormat="1" ht="16.5" thickBot="1" x14ac:dyDescent="0.3">
      <c r="A100" s="1871" t="s">
        <v>523</v>
      </c>
      <c r="B100" s="1872"/>
      <c r="C100" s="1872"/>
      <c r="D100" s="1872"/>
      <c r="E100" s="1872"/>
      <c r="F100" s="1872"/>
      <c r="G100" s="1339">
        <f>G96+G97+G98</f>
        <v>13.5</v>
      </c>
      <c r="H100" s="1344">
        <f>H96+H97+H98</f>
        <v>405</v>
      </c>
      <c r="I100" s="1308"/>
      <c r="J100" s="750"/>
      <c r="K100" s="750"/>
      <c r="L100" s="750"/>
      <c r="M100" s="1185"/>
      <c r="N100" s="1349"/>
      <c r="O100" s="1331"/>
      <c r="P100" s="1332"/>
      <c r="Q100" s="1331"/>
      <c r="R100" s="1331"/>
      <c r="S100" s="1331"/>
      <c r="T100" s="1331"/>
      <c r="U100" s="1331"/>
      <c r="V100" s="1332"/>
      <c r="W100" s="1331"/>
      <c r="X100" s="1332"/>
      <c r="AF100" s="127">
        <f>G100*30</f>
        <v>405</v>
      </c>
    </row>
    <row r="101" spans="1:32" s="100" customFormat="1" ht="16.5" thickBot="1" x14ac:dyDescent="0.3">
      <c r="A101" s="1866" t="s">
        <v>298</v>
      </c>
      <c r="B101" s="1867"/>
      <c r="C101" s="1867"/>
      <c r="D101" s="1867"/>
      <c r="E101" s="1867"/>
      <c r="F101" s="1867"/>
      <c r="G101" s="1340">
        <f>G99</f>
        <v>6</v>
      </c>
      <c r="H101" s="1345">
        <f>H99</f>
        <v>180</v>
      </c>
      <c r="I101" s="1354">
        <f t="shared" ref="I101:X101" si="12">I99</f>
        <v>0</v>
      </c>
      <c r="J101" s="1333">
        <f t="shared" si="12"/>
        <v>0</v>
      </c>
      <c r="K101" s="1333">
        <f t="shared" si="12"/>
        <v>0</v>
      </c>
      <c r="L101" s="1333">
        <f t="shared" si="12"/>
        <v>0</v>
      </c>
      <c r="M101" s="1334">
        <f t="shared" si="12"/>
        <v>180</v>
      </c>
      <c r="N101" s="1336">
        <f t="shared" si="12"/>
        <v>0</v>
      </c>
      <c r="O101" s="1333">
        <f t="shared" si="12"/>
        <v>0</v>
      </c>
      <c r="P101" s="1333">
        <f t="shared" si="12"/>
        <v>0</v>
      </c>
      <c r="Q101" s="1333">
        <f t="shared" si="12"/>
        <v>0</v>
      </c>
      <c r="R101" s="1333">
        <f t="shared" si="12"/>
        <v>0</v>
      </c>
      <c r="S101" s="1333">
        <f t="shared" si="12"/>
        <v>0</v>
      </c>
      <c r="T101" s="1333">
        <f t="shared" si="12"/>
        <v>0</v>
      </c>
      <c r="U101" s="1333">
        <f t="shared" si="12"/>
        <v>0</v>
      </c>
      <c r="V101" s="1333">
        <f t="shared" si="12"/>
        <v>0</v>
      </c>
      <c r="W101" s="1333">
        <f t="shared" si="12"/>
        <v>0</v>
      </c>
      <c r="X101" s="1334">
        <f t="shared" si="12"/>
        <v>0</v>
      </c>
      <c r="AF101" s="127">
        <f>G101*30</f>
        <v>180</v>
      </c>
    </row>
    <row r="102" spans="1:32" s="100" customFormat="1" ht="16.5" thickBot="1" x14ac:dyDescent="0.3">
      <c r="A102" s="1864" t="s">
        <v>210</v>
      </c>
      <c r="B102" s="1865"/>
      <c r="C102" s="1865"/>
      <c r="D102" s="1865"/>
      <c r="E102" s="1865"/>
      <c r="F102" s="1865"/>
      <c r="G102" s="987">
        <f>G100+G101</f>
        <v>19.5</v>
      </c>
      <c r="H102" s="1335">
        <f>H100+H101</f>
        <v>585</v>
      </c>
      <c r="I102" s="1335">
        <f t="shared" ref="I102:X102" si="13">I100+I101</f>
        <v>0</v>
      </c>
      <c r="J102" s="1335">
        <f t="shared" si="13"/>
        <v>0</v>
      </c>
      <c r="K102" s="1335">
        <f t="shared" si="13"/>
        <v>0</v>
      </c>
      <c r="L102" s="1335">
        <f t="shared" si="13"/>
        <v>0</v>
      </c>
      <c r="M102" s="1335">
        <f t="shared" si="13"/>
        <v>180</v>
      </c>
      <c r="N102" s="1335">
        <f t="shared" si="13"/>
        <v>0</v>
      </c>
      <c r="O102" s="1335">
        <f t="shared" si="13"/>
        <v>0</v>
      </c>
      <c r="P102" s="1335">
        <f t="shared" si="13"/>
        <v>0</v>
      </c>
      <c r="Q102" s="1335">
        <f t="shared" si="13"/>
        <v>0</v>
      </c>
      <c r="R102" s="1335">
        <f t="shared" si="13"/>
        <v>0</v>
      </c>
      <c r="S102" s="1335">
        <f t="shared" si="13"/>
        <v>0</v>
      </c>
      <c r="T102" s="1335">
        <f t="shared" si="13"/>
        <v>0</v>
      </c>
      <c r="U102" s="1335">
        <f t="shared" si="13"/>
        <v>0</v>
      </c>
      <c r="V102" s="1335">
        <f t="shared" si="13"/>
        <v>0</v>
      </c>
      <c r="W102" s="1335">
        <f t="shared" si="13"/>
        <v>0</v>
      </c>
      <c r="X102" s="1335">
        <f t="shared" si="13"/>
        <v>0</v>
      </c>
      <c r="AD102" s="100">
        <f>19.5*30</f>
        <v>585</v>
      </c>
      <c r="AF102" s="127">
        <f>G102*30</f>
        <v>585</v>
      </c>
    </row>
    <row r="103" spans="1:32" ht="16.5" thickBot="1" x14ac:dyDescent="0.3">
      <c r="A103" s="1845" t="s">
        <v>553</v>
      </c>
      <c r="B103" s="1846"/>
      <c r="C103" s="1846"/>
      <c r="D103" s="1846"/>
      <c r="E103" s="1846"/>
      <c r="F103" s="1846"/>
      <c r="G103" s="1846"/>
      <c r="H103" s="1846"/>
      <c r="I103" s="1846"/>
      <c r="J103" s="1846"/>
      <c r="K103" s="1846"/>
      <c r="L103" s="1846"/>
      <c r="M103" s="1846"/>
      <c r="N103" s="1846"/>
      <c r="O103" s="1846"/>
      <c r="P103" s="1846"/>
      <c r="Q103" s="1846"/>
      <c r="R103" s="1846"/>
      <c r="S103" s="1846"/>
      <c r="T103" s="1846"/>
      <c r="U103" s="1846"/>
      <c r="V103" s="1846"/>
      <c r="W103" s="1846"/>
      <c r="X103" s="1847"/>
    </row>
    <row r="104" spans="1:32" s="100" customFormat="1" ht="16.5" thickBot="1" x14ac:dyDescent="0.3">
      <c r="A104" s="185"/>
      <c r="B104" s="948"/>
      <c r="C104" s="949"/>
      <c r="D104" s="950"/>
      <c r="E104" s="950"/>
      <c r="F104" s="951"/>
      <c r="G104" s="952"/>
      <c r="H104" s="953"/>
      <c r="I104" s="954"/>
      <c r="J104" s="955"/>
      <c r="K104" s="955"/>
      <c r="L104" s="955"/>
      <c r="M104" s="956"/>
      <c r="N104" s="957"/>
      <c r="O104" s="958"/>
      <c r="P104" s="959"/>
      <c r="Q104" s="960"/>
      <c r="R104" s="955"/>
      <c r="S104" s="955"/>
      <c r="T104" s="957"/>
      <c r="U104" s="958"/>
      <c r="V104" s="959"/>
      <c r="W104" s="960"/>
      <c r="X104" s="962"/>
    </row>
    <row r="105" spans="1:32" s="100" customFormat="1" ht="16.5" thickBot="1" x14ac:dyDescent="0.3">
      <c r="A105" s="185" t="s">
        <v>329</v>
      </c>
      <c r="B105" s="963" t="s">
        <v>547</v>
      </c>
      <c r="C105" s="964">
        <v>4</v>
      </c>
      <c r="D105" s="965"/>
      <c r="E105" s="965"/>
      <c r="F105" s="966"/>
      <c r="G105" s="967">
        <v>6</v>
      </c>
      <c r="H105" s="968">
        <f>G105*30</f>
        <v>180</v>
      </c>
      <c r="I105" s="969">
        <f>J105+K105+L105</f>
        <v>0</v>
      </c>
      <c r="J105" s="970"/>
      <c r="K105" s="970"/>
      <c r="L105" s="970"/>
      <c r="M105" s="971">
        <f>H105-I105</f>
        <v>180</v>
      </c>
      <c r="N105" s="972"/>
      <c r="O105" s="973"/>
      <c r="P105" s="974"/>
      <c r="Q105" s="975"/>
      <c r="R105" s="1476"/>
      <c r="S105" s="961"/>
      <c r="T105" s="972"/>
      <c r="U105" s="973"/>
      <c r="V105" s="974"/>
      <c r="W105" s="975"/>
      <c r="X105" s="976"/>
    </row>
    <row r="106" spans="1:32" s="100" customFormat="1" ht="16.5" thickBot="1" x14ac:dyDescent="0.3">
      <c r="A106" s="1858" t="s">
        <v>215</v>
      </c>
      <c r="B106" s="1859"/>
      <c r="C106" s="1859"/>
      <c r="D106" s="1859"/>
      <c r="E106" s="1859"/>
      <c r="F106" s="1859"/>
      <c r="G106" s="1469">
        <f>SUM(G104:G105)</f>
        <v>6</v>
      </c>
      <c r="H106" s="1471">
        <f>SUM(H104:H105)</f>
        <v>180</v>
      </c>
      <c r="I106" s="1471">
        <f t="shared" ref="I106:X106" si="14">I104</f>
        <v>0</v>
      </c>
      <c r="J106" s="1471">
        <f t="shared" si="14"/>
        <v>0</v>
      </c>
      <c r="K106" s="1471">
        <f t="shared" si="14"/>
        <v>0</v>
      </c>
      <c r="L106" s="1471">
        <f t="shared" si="14"/>
        <v>0</v>
      </c>
      <c r="M106" s="1471">
        <f>SUM(M104:M105)</f>
        <v>180</v>
      </c>
      <c r="N106" s="1471">
        <f t="shared" si="14"/>
        <v>0</v>
      </c>
      <c r="O106" s="1473">
        <f t="shared" si="14"/>
        <v>0</v>
      </c>
      <c r="P106" s="1471">
        <f t="shared" si="14"/>
        <v>0</v>
      </c>
      <c r="Q106" s="1473">
        <f t="shared" si="14"/>
        <v>0</v>
      </c>
      <c r="R106" s="1471"/>
      <c r="S106" s="1468">
        <f t="shared" si="14"/>
        <v>0</v>
      </c>
      <c r="T106" s="1477">
        <f t="shared" si="14"/>
        <v>0</v>
      </c>
      <c r="U106" s="1471">
        <f t="shared" si="14"/>
        <v>0</v>
      </c>
      <c r="V106" s="1473">
        <f t="shared" si="14"/>
        <v>0</v>
      </c>
      <c r="W106" s="1471">
        <f t="shared" si="14"/>
        <v>0</v>
      </c>
      <c r="X106" s="1479">
        <f t="shared" si="14"/>
        <v>0</v>
      </c>
    </row>
    <row r="107" spans="1:32" s="100" customFormat="1" ht="16.5" thickBot="1" x14ac:dyDescent="0.3">
      <c r="A107" s="1856" t="s">
        <v>529</v>
      </c>
      <c r="B107" s="1857"/>
      <c r="C107" s="1857"/>
      <c r="D107" s="1857"/>
      <c r="E107" s="1857"/>
      <c r="F107" s="1857"/>
      <c r="G107" s="1338">
        <f>G48+G92+G100</f>
        <v>96.5</v>
      </c>
      <c r="H107" s="1338">
        <f>H92+H100+H48</f>
        <v>2895</v>
      </c>
      <c r="I107" s="1472"/>
      <c r="J107" s="1472"/>
      <c r="K107" s="1472"/>
      <c r="L107" s="1472"/>
      <c r="M107" s="1472"/>
      <c r="N107" s="1472"/>
      <c r="O107" s="1474"/>
      <c r="P107" s="1472"/>
      <c r="Q107" s="1474"/>
      <c r="R107" s="1472"/>
      <c r="S107" s="1470"/>
      <c r="T107" s="1478"/>
      <c r="U107" s="1472"/>
      <c r="V107" s="1474"/>
      <c r="W107" s="1472"/>
      <c r="X107" s="1480"/>
      <c r="AF107" s="127">
        <f>G107*30</f>
        <v>2895</v>
      </c>
    </row>
    <row r="108" spans="1:32" s="100" customFormat="1" ht="16.5" customHeight="1" thickBot="1" x14ac:dyDescent="0.3">
      <c r="A108" s="1856" t="s">
        <v>336</v>
      </c>
      <c r="B108" s="1857"/>
      <c r="C108" s="1857"/>
      <c r="D108" s="1857"/>
      <c r="E108" s="1857"/>
      <c r="F108" s="1857"/>
      <c r="G108" s="1338">
        <f>G93+G101+G49+G106</f>
        <v>80</v>
      </c>
      <c r="H108" s="1338">
        <f t="shared" ref="H108:S108" si="15">H93+H101+H49+H106</f>
        <v>2400</v>
      </c>
      <c r="I108" s="1338">
        <f t="shared" si="15"/>
        <v>764</v>
      </c>
      <c r="J108" s="1338">
        <f t="shared" si="15"/>
        <v>439</v>
      </c>
      <c r="K108" s="1338">
        <f t="shared" si="15"/>
        <v>7</v>
      </c>
      <c r="L108" s="1338">
        <f t="shared" si="15"/>
        <v>318</v>
      </c>
      <c r="M108" s="1338">
        <f t="shared" si="15"/>
        <v>1426</v>
      </c>
      <c r="N108" s="1338">
        <f t="shared" si="15"/>
        <v>25.466666666666669</v>
      </c>
      <c r="O108" s="1475">
        <f t="shared" si="15"/>
        <v>18</v>
      </c>
      <c r="P108" s="1338">
        <f t="shared" si="15"/>
        <v>13</v>
      </c>
      <c r="Q108" s="1475">
        <f t="shared" si="15"/>
        <v>11.5</v>
      </c>
      <c r="R108" s="1338">
        <f t="shared" si="15"/>
        <v>0</v>
      </c>
      <c r="S108" s="1347">
        <f t="shared" si="15"/>
        <v>0</v>
      </c>
      <c r="T108" s="1478"/>
      <c r="U108" s="1472"/>
      <c r="V108" s="1474"/>
      <c r="W108" s="1472"/>
      <c r="X108" s="1480"/>
      <c r="AF108" s="127">
        <f>G108*30</f>
        <v>2400</v>
      </c>
    </row>
    <row r="109" spans="1:32" ht="16.5" thickBot="1" x14ac:dyDescent="0.3">
      <c r="A109" s="1851" t="s">
        <v>216</v>
      </c>
      <c r="B109" s="1852"/>
      <c r="C109" s="1852"/>
      <c r="D109" s="1852"/>
      <c r="E109" s="1852"/>
      <c r="F109" s="1852"/>
      <c r="G109" s="1360">
        <f>G107+G108</f>
        <v>176.5</v>
      </c>
      <c r="H109" s="1360">
        <f>H107+H108</f>
        <v>5295</v>
      </c>
      <c r="I109" s="1360">
        <f t="shared" ref="I109:W109" si="16">I107+I108</f>
        <v>764</v>
      </c>
      <c r="J109" s="1360">
        <f t="shared" si="16"/>
        <v>439</v>
      </c>
      <c r="K109" s="1360">
        <f t="shared" si="16"/>
        <v>7</v>
      </c>
      <c r="L109" s="1360">
        <f t="shared" si="16"/>
        <v>318</v>
      </c>
      <c r="M109" s="1360">
        <f t="shared" si="16"/>
        <v>1426</v>
      </c>
      <c r="N109" s="1360">
        <f t="shared" si="16"/>
        <v>25.466666666666669</v>
      </c>
      <c r="O109" s="1360">
        <f t="shared" si="16"/>
        <v>18</v>
      </c>
      <c r="P109" s="1360">
        <f t="shared" si="16"/>
        <v>13</v>
      </c>
      <c r="Q109" s="1360">
        <f t="shared" si="16"/>
        <v>11.5</v>
      </c>
      <c r="R109" s="1360">
        <f t="shared" si="16"/>
        <v>0</v>
      </c>
      <c r="S109" s="1360">
        <f t="shared" si="16"/>
        <v>0</v>
      </c>
      <c r="T109" s="1360">
        <f t="shared" si="16"/>
        <v>0</v>
      </c>
      <c r="U109" s="1360">
        <f t="shared" si="16"/>
        <v>0</v>
      </c>
      <c r="V109" s="1360">
        <f t="shared" si="16"/>
        <v>0</v>
      </c>
      <c r="W109" s="1360">
        <f t="shared" si="16"/>
        <v>0</v>
      </c>
      <c r="X109" s="767"/>
      <c r="Y109" s="100">
        <f>30*G109</f>
        <v>5295</v>
      </c>
      <c r="AD109" s="159">
        <f>176.5*30</f>
        <v>5295</v>
      </c>
      <c r="AF109" s="127">
        <f>G109*30</f>
        <v>5295</v>
      </c>
    </row>
    <row r="110" spans="1:32" x14ac:dyDescent="0.25">
      <c r="A110" s="1853" t="s">
        <v>217</v>
      </c>
      <c r="B110" s="1854"/>
      <c r="C110" s="1854"/>
      <c r="D110" s="1854"/>
      <c r="E110" s="1854"/>
      <c r="F110" s="1854"/>
      <c r="G110" s="1854"/>
      <c r="H110" s="1854"/>
      <c r="I110" s="1854"/>
      <c r="J110" s="1854"/>
      <c r="K110" s="1854"/>
      <c r="L110" s="1854"/>
      <c r="M110" s="1854"/>
      <c r="N110" s="1854"/>
      <c r="O110" s="1854"/>
      <c r="P110" s="1854"/>
      <c r="Q110" s="1854"/>
      <c r="R110" s="1854"/>
      <c r="S110" s="1854"/>
      <c r="T110" s="1854"/>
      <c r="U110" s="1854"/>
      <c r="V110" s="1854"/>
      <c r="W110" s="1854"/>
      <c r="X110" s="1855"/>
    </row>
    <row r="111" spans="1:32" ht="16.5" thickBot="1" x14ac:dyDescent="0.3">
      <c r="A111" s="1848" t="s">
        <v>218</v>
      </c>
      <c r="B111" s="1849"/>
      <c r="C111" s="1849"/>
      <c r="D111" s="1849"/>
      <c r="E111" s="1849"/>
      <c r="F111" s="1849"/>
      <c r="G111" s="1849"/>
      <c r="H111" s="1849"/>
      <c r="I111" s="1849"/>
      <c r="J111" s="1849"/>
      <c r="K111" s="1849"/>
      <c r="L111" s="1849"/>
      <c r="M111" s="1849"/>
      <c r="N111" s="1849"/>
      <c r="O111" s="1849"/>
      <c r="P111" s="1849"/>
      <c r="Q111" s="1849"/>
      <c r="R111" s="1849"/>
      <c r="S111" s="1849"/>
      <c r="T111" s="1849"/>
      <c r="U111" s="1849"/>
      <c r="V111" s="1849"/>
      <c r="W111" s="1849"/>
      <c r="X111" s="1850"/>
    </row>
    <row r="112" spans="1:32" x14ac:dyDescent="0.25">
      <c r="A112" s="1507" t="s">
        <v>219</v>
      </c>
      <c r="B112" s="1508" t="s">
        <v>77</v>
      </c>
      <c r="C112" s="1373"/>
      <c r="D112" s="1361"/>
      <c r="E112" s="1361"/>
      <c r="F112" s="1374"/>
      <c r="G112" s="1377"/>
      <c r="H112" s="1377"/>
      <c r="I112" s="1373"/>
      <c r="J112" s="1361"/>
      <c r="K112" s="1361"/>
      <c r="L112" s="1361"/>
      <c r="M112" s="1374"/>
      <c r="N112" s="1373"/>
      <c r="O112" s="1361"/>
      <c r="P112" s="1374"/>
      <c r="Q112" s="1373"/>
      <c r="R112" s="1361"/>
      <c r="S112" s="1361"/>
      <c r="T112" s="1361"/>
      <c r="U112" s="1361"/>
      <c r="V112" s="1374"/>
      <c r="W112" s="1373"/>
      <c r="X112" s="1374"/>
      <c r="Y112" s="1362"/>
      <c r="Z112" s="1362"/>
      <c r="AA112" s="1362"/>
      <c r="AB112" s="1362"/>
      <c r="AC112" s="1362"/>
      <c r="AD112" s="1363"/>
    </row>
    <row r="113" spans="1:30" ht="31.5" x14ac:dyDescent="0.25">
      <c r="A113" s="1860" t="s">
        <v>282</v>
      </c>
      <c r="B113" s="1371" t="s">
        <v>530</v>
      </c>
      <c r="C113" s="342"/>
      <c r="D113" s="776"/>
      <c r="E113" s="776"/>
      <c r="F113" s="340"/>
      <c r="G113" s="333">
        <v>3.5</v>
      </c>
      <c r="H113" s="777">
        <f>G113*30</f>
        <v>105</v>
      </c>
      <c r="I113" s="778"/>
      <c r="J113" s="779"/>
      <c r="K113" s="779"/>
      <c r="L113" s="779"/>
      <c r="M113" s="780"/>
      <c r="N113" s="342"/>
      <c r="O113" s="339"/>
      <c r="P113" s="340"/>
      <c r="Q113" s="342"/>
      <c r="R113" s="332"/>
      <c r="S113" s="332"/>
      <c r="T113" s="338"/>
      <c r="U113" s="339"/>
      <c r="V113" s="340"/>
      <c r="W113" s="342"/>
      <c r="X113" s="340"/>
      <c r="AD113" s="1364">
        <f t="shared" ref="AD113:AD135" si="17">SUM(N113:S113)</f>
        <v>0</v>
      </c>
    </row>
    <row r="114" spans="1:30" ht="32.25" thickBot="1" x14ac:dyDescent="0.3">
      <c r="A114" s="1860"/>
      <c r="B114" s="1372" t="s">
        <v>531</v>
      </c>
      <c r="C114" s="781"/>
      <c r="D114" s="1154"/>
      <c r="E114" s="1154"/>
      <c r="F114" s="782"/>
      <c r="G114" s="783"/>
      <c r="H114" s="784"/>
      <c r="I114" s="785"/>
      <c r="J114" s="786"/>
      <c r="K114" s="786"/>
      <c r="L114" s="786"/>
      <c r="M114" s="787"/>
      <c r="N114" s="781"/>
      <c r="O114" s="788"/>
      <c r="P114" s="782"/>
      <c r="Q114" s="781"/>
      <c r="R114" s="332"/>
      <c r="S114" s="332"/>
      <c r="T114" s="789"/>
      <c r="U114" s="788"/>
      <c r="V114" s="782"/>
      <c r="W114" s="781"/>
      <c r="X114" s="782"/>
      <c r="AD114" s="1364">
        <f t="shared" si="17"/>
        <v>0</v>
      </c>
    </row>
    <row r="115" spans="1:30" ht="31.5" x14ac:dyDescent="0.25">
      <c r="A115" s="1861" t="s">
        <v>283</v>
      </c>
      <c r="B115" s="1369" t="s">
        <v>532</v>
      </c>
      <c r="C115" s="355"/>
      <c r="D115" s="332"/>
      <c r="E115" s="332"/>
      <c r="F115" s="354"/>
      <c r="G115" s="347">
        <v>4</v>
      </c>
      <c r="H115" s="790">
        <f>G115*30</f>
        <v>120</v>
      </c>
      <c r="I115" s="349"/>
      <c r="J115" s="350"/>
      <c r="K115" s="350"/>
      <c r="L115" s="350"/>
      <c r="M115" s="351"/>
      <c r="N115" s="355"/>
      <c r="O115" s="332"/>
      <c r="P115" s="354"/>
      <c r="Q115" s="355"/>
      <c r="R115" s="332"/>
      <c r="S115" s="332"/>
      <c r="T115" s="332"/>
      <c r="U115" s="332"/>
      <c r="V115" s="354"/>
      <c r="W115" s="355"/>
      <c r="X115" s="354"/>
      <c r="AD115" s="1364">
        <f t="shared" si="17"/>
        <v>0</v>
      </c>
    </row>
    <row r="116" spans="1:30" ht="31.5" x14ac:dyDescent="0.25">
      <c r="A116" s="1862"/>
      <c r="B116" s="1369" t="s">
        <v>533</v>
      </c>
      <c r="C116" s="355"/>
      <c r="D116" s="332"/>
      <c r="E116" s="332"/>
      <c r="F116" s="354"/>
      <c r="G116" s="347"/>
      <c r="H116" s="1378"/>
      <c r="I116" s="349"/>
      <c r="J116" s="350"/>
      <c r="K116" s="350"/>
      <c r="L116" s="350"/>
      <c r="M116" s="351"/>
      <c r="N116" s="355"/>
      <c r="O116" s="332"/>
      <c r="P116" s="354"/>
      <c r="Q116" s="355"/>
      <c r="R116" s="332"/>
      <c r="S116" s="332"/>
      <c r="T116" s="332"/>
      <c r="U116" s="332"/>
      <c r="V116" s="354"/>
      <c r="W116" s="355"/>
      <c r="X116" s="354"/>
      <c r="AD116" s="1364">
        <f t="shared" si="17"/>
        <v>0</v>
      </c>
    </row>
    <row r="117" spans="1:30" x14ac:dyDescent="0.25">
      <c r="A117" s="1861" t="s">
        <v>331</v>
      </c>
      <c r="B117" s="1369" t="s">
        <v>15</v>
      </c>
      <c r="C117" s="355"/>
      <c r="D117" s="332"/>
      <c r="E117" s="332"/>
      <c r="F117" s="354"/>
      <c r="G117" s="347">
        <f>G118+G119</f>
        <v>3</v>
      </c>
      <c r="H117" s="1378">
        <f t="shared" ref="H117:H136" si="18">G117*30</f>
        <v>90</v>
      </c>
      <c r="I117" s="349">
        <f>J117+K117+L117</f>
        <v>0</v>
      </c>
      <c r="J117" s="350"/>
      <c r="K117" s="350"/>
      <c r="L117" s="350"/>
      <c r="M117" s="351"/>
      <c r="N117" s="355"/>
      <c r="O117" s="332"/>
      <c r="P117" s="354"/>
      <c r="Q117" s="355"/>
      <c r="R117" s="332"/>
      <c r="S117" s="332"/>
      <c r="T117" s="332"/>
      <c r="U117" s="332"/>
      <c r="V117" s="354"/>
      <c r="W117" s="355"/>
      <c r="X117" s="354"/>
      <c r="AD117" s="1364">
        <f t="shared" si="17"/>
        <v>0</v>
      </c>
    </row>
    <row r="118" spans="1:30" x14ac:dyDescent="0.25">
      <c r="A118" s="1860"/>
      <c r="B118" s="1176" t="s">
        <v>518</v>
      </c>
      <c r="C118" s="355"/>
      <c r="D118" s="332"/>
      <c r="E118" s="332"/>
      <c r="F118" s="354"/>
      <c r="G118" s="347">
        <f>'Семестровка уск виправлено'!D11</f>
        <v>1</v>
      </c>
      <c r="H118" s="1378">
        <f t="shared" si="18"/>
        <v>30</v>
      </c>
      <c r="I118" s="349"/>
      <c r="J118" s="350"/>
      <c r="K118" s="350"/>
      <c r="L118" s="350"/>
      <c r="M118" s="351"/>
      <c r="N118" s="355"/>
      <c r="O118" s="332"/>
      <c r="P118" s="354"/>
      <c r="Q118" s="355"/>
      <c r="R118" s="332"/>
      <c r="S118" s="332"/>
      <c r="T118" s="332"/>
      <c r="U118" s="332"/>
      <c r="V118" s="354"/>
      <c r="W118" s="355"/>
      <c r="X118" s="354"/>
      <c r="AD118" s="1364">
        <f t="shared" si="17"/>
        <v>0</v>
      </c>
    </row>
    <row r="119" spans="1:30" x14ac:dyDescent="0.25">
      <c r="A119" s="1860"/>
      <c r="B119" s="804" t="s">
        <v>272</v>
      </c>
      <c r="C119" s="355"/>
      <c r="D119" s="332">
        <v>1</v>
      </c>
      <c r="E119" s="332"/>
      <c r="F119" s="354"/>
      <c r="G119" s="347">
        <f>'Семестровка уск виправлено'!E11</f>
        <v>2</v>
      </c>
      <c r="H119" s="1378">
        <f t="shared" si="18"/>
        <v>60</v>
      </c>
      <c r="I119" s="349">
        <f>J119+K119+L119</f>
        <v>30</v>
      </c>
      <c r="J119" s="350">
        <f>'Семестровка уск виправлено'!I11</f>
        <v>0</v>
      </c>
      <c r="K119" s="350"/>
      <c r="L119" s="350">
        <f>'Семестровка уск виправлено'!K11</f>
        <v>30</v>
      </c>
      <c r="M119" s="351">
        <f>H119-I119</f>
        <v>30</v>
      </c>
      <c r="N119" s="355">
        <v>2</v>
      </c>
      <c r="O119" s="332"/>
      <c r="P119" s="354"/>
      <c r="Q119" s="355"/>
      <c r="R119" s="332"/>
      <c r="S119" s="332"/>
      <c r="T119" s="332"/>
      <c r="U119" s="332"/>
      <c r="V119" s="354"/>
      <c r="W119" s="355"/>
      <c r="X119" s="354"/>
      <c r="AD119" s="1364">
        <f t="shared" si="17"/>
        <v>2</v>
      </c>
    </row>
    <row r="120" spans="1:30" x14ac:dyDescent="0.25">
      <c r="A120" s="1860"/>
      <c r="B120" s="1369" t="s">
        <v>273</v>
      </c>
      <c r="C120" s="355"/>
      <c r="D120" s="332"/>
      <c r="E120" s="332"/>
      <c r="F120" s="354"/>
      <c r="G120" s="347">
        <f>G121+G122</f>
        <v>3</v>
      </c>
      <c r="H120" s="1378">
        <f t="shared" si="18"/>
        <v>90</v>
      </c>
      <c r="I120" s="349"/>
      <c r="J120" s="350"/>
      <c r="K120" s="350"/>
      <c r="L120" s="350"/>
      <c r="M120" s="351"/>
      <c r="N120" s="355"/>
      <c r="O120" s="332"/>
      <c r="P120" s="354"/>
      <c r="Q120" s="355"/>
      <c r="R120" s="332"/>
      <c r="S120" s="332"/>
      <c r="T120" s="332"/>
      <c r="U120" s="332"/>
      <c r="V120" s="354"/>
      <c r="W120" s="355"/>
      <c r="X120" s="354"/>
      <c r="AD120" s="1364">
        <f t="shared" si="17"/>
        <v>0</v>
      </c>
    </row>
    <row r="121" spans="1:30" x14ac:dyDescent="0.25">
      <c r="A121" s="1860"/>
      <c r="B121" s="1176" t="s">
        <v>518</v>
      </c>
      <c r="C121" s="355"/>
      <c r="D121" s="332"/>
      <c r="E121" s="332"/>
      <c r="F121" s="354"/>
      <c r="G121" s="347">
        <f>G118</f>
        <v>1</v>
      </c>
      <c r="H121" s="1378">
        <f t="shared" si="18"/>
        <v>30</v>
      </c>
      <c r="I121" s="349"/>
      <c r="J121" s="350"/>
      <c r="K121" s="350"/>
      <c r="L121" s="350"/>
      <c r="M121" s="351"/>
      <c r="N121" s="355"/>
      <c r="O121" s="332"/>
      <c r="P121" s="354"/>
      <c r="Q121" s="355"/>
      <c r="R121" s="332"/>
      <c r="S121" s="332"/>
      <c r="T121" s="332"/>
      <c r="U121" s="332"/>
      <c r="V121" s="354"/>
      <c r="W121" s="355"/>
      <c r="X121" s="354"/>
      <c r="AD121" s="1364">
        <f t="shared" si="17"/>
        <v>0</v>
      </c>
    </row>
    <row r="122" spans="1:30" x14ac:dyDescent="0.25">
      <c r="A122" s="1862"/>
      <c r="B122" s="804" t="s">
        <v>272</v>
      </c>
      <c r="C122" s="355"/>
      <c r="D122" s="332">
        <v>1</v>
      </c>
      <c r="E122" s="332"/>
      <c r="F122" s="354"/>
      <c r="G122" s="347">
        <f>G119</f>
        <v>2</v>
      </c>
      <c r="H122" s="1378">
        <f t="shared" si="18"/>
        <v>60</v>
      </c>
      <c r="I122" s="349">
        <f>J122+K122+L122</f>
        <v>30</v>
      </c>
      <c r="J122" s="350">
        <v>15</v>
      </c>
      <c r="K122" s="350"/>
      <c r="L122" s="350">
        <v>15</v>
      </c>
      <c r="M122" s="351">
        <f>H122-I122</f>
        <v>30</v>
      </c>
      <c r="N122" s="355">
        <v>2</v>
      </c>
      <c r="O122" s="332"/>
      <c r="P122" s="354"/>
      <c r="Q122" s="355"/>
      <c r="R122" s="332"/>
      <c r="S122" s="332"/>
      <c r="T122" s="332"/>
      <c r="U122" s="332"/>
      <c r="V122" s="354"/>
      <c r="W122" s="355"/>
      <c r="X122" s="354"/>
      <c r="AD122" s="1364"/>
    </row>
    <row r="123" spans="1:30" x14ac:dyDescent="0.25">
      <c r="A123" s="1861" t="s">
        <v>332</v>
      </c>
      <c r="B123" s="1369" t="s">
        <v>15</v>
      </c>
      <c r="C123" s="355"/>
      <c r="D123" s="332"/>
      <c r="E123" s="332"/>
      <c r="F123" s="354"/>
      <c r="G123" s="347">
        <f>G124+G125</f>
        <v>4</v>
      </c>
      <c r="H123" s="1378">
        <f t="shared" si="18"/>
        <v>120</v>
      </c>
      <c r="I123" s="349"/>
      <c r="J123" s="350"/>
      <c r="K123" s="350"/>
      <c r="L123" s="350"/>
      <c r="M123" s="351"/>
      <c r="N123" s="355"/>
      <c r="O123" s="332"/>
      <c r="P123" s="354"/>
      <c r="Q123" s="355"/>
      <c r="R123" s="332"/>
      <c r="S123" s="332"/>
      <c r="T123" s="332"/>
      <c r="U123" s="332"/>
      <c r="V123" s="354"/>
      <c r="W123" s="355"/>
      <c r="X123" s="354"/>
      <c r="AD123" s="1364">
        <f t="shared" si="17"/>
        <v>0</v>
      </c>
    </row>
    <row r="124" spans="1:30" x14ac:dyDescent="0.25">
      <c r="A124" s="1860"/>
      <c r="B124" s="1176" t="s">
        <v>518</v>
      </c>
      <c r="C124" s="355"/>
      <c r="D124" s="332"/>
      <c r="E124" s="332"/>
      <c r="F124" s="354"/>
      <c r="G124" s="347">
        <f>'Семестровка уск виправлено'!D57</f>
        <v>2</v>
      </c>
      <c r="H124" s="1378">
        <f t="shared" si="18"/>
        <v>60</v>
      </c>
      <c r="I124" s="349"/>
      <c r="J124" s="350"/>
      <c r="K124" s="350"/>
      <c r="L124" s="350"/>
      <c r="M124" s="351"/>
      <c r="N124" s="355"/>
      <c r="O124" s="332"/>
      <c r="P124" s="354"/>
      <c r="Q124" s="355"/>
      <c r="R124" s="332"/>
      <c r="S124" s="332"/>
      <c r="T124" s="332"/>
      <c r="U124" s="332"/>
      <c r="V124" s="354"/>
      <c r="W124" s="355"/>
      <c r="X124" s="354"/>
      <c r="AD124" s="1364">
        <f t="shared" si="17"/>
        <v>0</v>
      </c>
    </row>
    <row r="125" spans="1:30" x14ac:dyDescent="0.25">
      <c r="A125" s="1860"/>
      <c r="B125" s="804" t="s">
        <v>272</v>
      </c>
      <c r="C125" s="355"/>
      <c r="D125" s="332" t="s">
        <v>63</v>
      </c>
      <c r="E125" s="332"/>
      <c r="F125" s="354"/>
      <c r="G125" s="347">
        <f>'Семестровка уск виправлено'!E57</f>
        <v>2</v>
      </c>
      <c r="H125" s="1378">
        <f t="shared" si="18"/>
        <v>60</v>
      </c>
      <c r="I125" s="349">
        <f>J125+K125+L125</f>
        <v>18</v>
      </c>
      <c r="J125" s="350"/>
      <c r="K125" s="350"/>
      <c r="L125" s="350">
        <f>'Семестровка уск виправлено'!J57</f>
        <v>18</v>
      </c>
      <c r="M125" s="351">
        <f>H125-I125</f>
        <v>42</v>
      </c>
      <c r="N125" s="355"/>
      <c r="O125" s="332">
        <v>2</v>
      </c>
      <c r="P125" s="354"/>
      <c r="Q125" s="355"/>
      <c r="R125" s="332"/>
      <c r="S125" s="332"/>
      <c r="T125" s="332"/>
      <c r="U125" s="332"/>
      <c r="V125" s="354"/>
      <c r="W125" s="355"/>
      <c r="X125" s="354"/>
      <c r="AD125" s="1364">
        <f t="shared" si="17"/>
        <v>2</v>
      </c>
    </row>
    <row r="126" spans="1:30" x14ac:dyDescent="0.25">
      <c r="A126" s="1860"/>
      <c r="B126" s="1369" t="s">
        <v>274</v>
      </c>
      <c r="C126" s="355"/>
      <c r="D126" s="332"/>
      <c r="E126" s="332"/>
      <c r="F126" s="354"/>
      <c r="G126" s="347">
        <f>G127+G128</f>
        <v>4</v>
      </c>
      <c r="H126" s="1378">
        <f t="shared" si="18"/>
        <v>120</v>
      </c>
      <c r="I126" s="349"/>
      <c r="J126" s="350"/>
      <c r="K126" s="350"/>
      <c r="L126" s="350"/>
      <c r="M126" s="351"/>
      <c r="N126" s="355"/>
      <c r="O126" s="332"/>
      <c r="P126" s="354"/>
      <c r="Q126" s="355"/>
      <c r="R126" s="332"/>
      <c r="S126" s="332"/>
      <c r="T126" s="332"/>
      <c r="U126" s="332"/>
      <c r="V126" s="354"/>
      <c r="W126" s="355"/>
      <c r="X126" s="354"/>
      <c r="AD126" s="1364">
        <f t="shared" si="17"/>
        <v>0</v>
      </c>
    </row>
    <row r="127" spans="1:30" x14ac:dyDescent="0.25">
      <c r="A127" s="1860"/>
      <c r="B127" s="1176" t="s">
        <v>518</v>
      </c>
      <c r="C127" s="355"/>
      <c r="D127" s="332"/>
      <c r="E127" s="332"/>
      <c r="F127" s="354"/>
      <c r="G127" s="347">
        <f>G124</f>
        <v>2</v>
      </c>
      <c r="H127" s="1378">
        <f t="shared" si="18"/>
        <v>60</v>
      </c>
      <c r="I127" s="349"/>
      <c r="J127" s="350"/>
      <c r="K127" s="350"/>
      <c r="L127" s="350"/>
      <c r="M127" s="351"/>
      <c r="N127" s="355"/>
      <c r="O127" s="332"/>
      <c r="P127" s="354"/>
      <c r="Q127" s="355"/>
      <c r="R127" s="332"/>
      <c r="S127" s="332"/>
      <c r="T127" s="332"/>
      <c r="U127" s="332"/>
      <c r="V127" s="354"/>
      <c r="W127" s="355"/>
      <c r="X127" s="354"/>
      <c r="AD127" s="1364">
        <f t="shared" si="17"/>
        <v>0</v>
      </c>
    </row>
    <row r="128" spans="1:30" x14ac:dyDescent="0.25">
      <c r="A128" s="1862"/>
      <c r="B128" s="804" t="s">
        <v>272</v>
      </c>
      <c r="C128" s="355"/>
      <c r="D128" s="332" t="s">
        <v>63</v>
      </c>
      <c r="E128" s="332"/>
      <c r="F128" s="354"/>
      <c r="G128" s="347">
        <f>G125</f>
        <v>2</v>
      </c>
      <c r="H128" s="1378">
        <f t="shared" si="18"/>
        <v>60</v>
      </c>
      <c r="I128" s="349">
        <f>J128+K128+L128</f>
        <v>18</v>
      </c>
      <c r="J128" s="350">
        <v>9</v>
      </c>
      <c r="K128" s="350"/>
      <c r="L128" s="350">
        <v>9</v>
      </c>
      <c r="M128" s="351">
        <f>H128-I128</f>
        <v>42</v>
      </c>
      <c r="N128" s="355"/>
      <c r="O128" s="332">
        <v>2</v>
      </c>
      <c r="P128" s="354"/>
      <c r="Q128" s="355"/>
      <c r="R128" s="332"/>
      <c r="S128" s="332"/>
      <c r="T128" s="332"/>
      <c r="U128" s="332"/>
      <c r="V128" s="354"/>
      <c r="W128" s="355"/>
      <c r="X128" s="354"/>
      <c r="AD128" s="1364"/>
    </row>
    <row r="129" spans="1:30" x14ac:dyDescent="0.25">
      <c r="A129" s="1861" t="s">
        <v>333</v>
      </c>
      <c r="B129" s="1369" t="s">
        <v>15</v>
      </c>
      <c r="C129" s="355"/>
      <c r="D129" s="332"/>
      <c r="E129" s="332"/>
      <c r="F129" s="354"/>
      <c r="G129" s="347">
        <f>G130+G131</f>
        <v>3</v>
      </c>
      <c r="H129" s="1378">
        <f t="shared" si="18"/>
        <v>90</v>
      </c>
      <c r="I129" s="349"/>
      <c r="J129" s="350"/>
      <c r="K129" s="350"/>
      <c r="L129" s="350"/>
      <c r="M129" s="351"/>
      <c r="N129" s="355"/>
      <c r="O129" s="332"/>
      <c r="P129" s="354"/>
      <c r="Q129" s="355"/>
      <c r="R129" s="332"/>
      <c r="S129" s="332"/>
      <c r="T129" s="332"/>
      <c r="U129" s="332"/>
      <c r="V129" s="354"/>
      <c r="W129" s="355"/>
      <c r="X129" s="354"/>
      <c r="AD129" s="1364">
        <f t="shared" si="17"/>
        <v>0</v>
      </c>
    </row>
    <row r="130" spans="1:30" x14ac:dyDescent="0.25">
      <c r="A130" s="1860"/>
      <c r="B130" s="1176" t="s">
        <v>518</v>
      </c>
      <c r="C130" s="355"/>
      <c r="D130" s="332"/>
      <c r="E130" s="332"/>
      <c r="F130" s="354"/>
      <c r="G130" s="347">
        <f>'Семестровка уск виправлено'!D98</f>
        <v>1</v>
      </c>
      <c r="H130" s="1378">
        <f t="shared" si="18"/>
        <v>30</v>
      </c>
      <c r="I130" s="349"/>
      <c r="J130" s="350"/>
      <c r="K130" s="350"/>
      <c r="L130" s="350"/>
      <c r="M130" s="351"/>
      <c r="N130" s="355"/>
      <c r="O130" s="332"/>
      <c r="P130" s="354"/>
      <c r="Q130" s="355"/>
      <c r="R130" s="332"/>
      <c r="S130" s="332"/>
      <c r="T130" s="332"/>
      <c r="U130" s="332"/>
      <c r="V130" s="354"/>
      <c r="W130" s="355"/>
      <c r="X130" s="354"/>
      <c r="AD130" s="1364">
        <f t="shared" si="17"/>
        <v>0</v>
      </c>
    </row>
    <row r="131" spans="1:30" x14ac:dyDescent="0.25">
      <c r="A131" s="1860"/>
      <c r="B131" s="804" t="s">
        <v>272</v>
      </c>
      <c r="C131" s="355"/>
      <c r="D131" s="332">
        <v>3</v>
      </c>
      <c r="E131" s="332"/>
      <c r="F131" s="354"/>
      <c r="G131" s="347">
        <f>'Семестровка уск виправлено'!E98</f>
        <v>2</v>
      </c>
      <c r="H131" s="1378">
        <f t="shared" si="18"/>
        <v>60</v>
      </c>
      <c r="I131" s="349">
        <f>J131+K131+L131</f>
        <v>30</v>
      </c>
      <c r="J131" s="350"/>
      <c r="K131" s="350"/>
      <c r="L131" s="350">
        <f>'Семестровка уск виправлено'!J98</f>
        <v>30</v>
      </c>
      <c r="M131" s="351">
        <f>H131-I131</f>
        <v>30</v>
      </c>
      <c r="N131" s="355"/>
      <c r="O131" s="332"/>
      <c r="P131" s="354"/>
      <c r="Q131" s="355">
        <f>'Семестровка уск виправлено'!L98</f>
        <v>2</v>
      </c>
      <c r="R131" s="332"/>
      <c r="S131" s="332"/>
      <c r="T131" s="332"/>
      <c r="U131" s="332"/>
      <c r="V131" s="354"/>
      <c r="W131" s="355"/>
      <c r="X131" s="354"/>
      <c r="AD131" s="1364">
        <f t="shared" si="17"/>
        <v>2</v>
      </c>
    </row>
    <row r="132" spans="1:30" x14ac:dyDescent="0.25">
      <c r="A132" s="1860"/>
      <c r="B132" s="1369" t="s">
        <v>284</v>
      </c>
      <c r="C132" s="355"/>
      <c r="D132" s="332"/>
      <c r="E132" s="332"/>
      <c r="F132" s="354"/>
      <c r="G132" s="347">
        <f>G129</f>
        <v>3</v>
      </c>
      <c r="H132" s="1378">
        <f t="shared" si="18"/>
        <v>90</v>
      </c>
      <c r="I132" s="349"/>
      <c r="J132" s="350"/>
      <c r="K132" s="350"/>
      <c r="L132" s="350"/>
      <c r="M132" s="351"/>
      <c r="N132" s="355"/>
      <c r="O132" s="332"/>
      <c r="P132" s="354"/>
      <c r="Q132" s="355"/>
      <c r="R132" s="332"/>
      <c r="S132" s="332"/>
      <c r="T132" s="332"/>
      <c r="U132" s="332"/>
      <c r="V132" s="354"/>
      <c r="W132" s="355"/>
      <c r="X132" s="354"/>
      <c r="AD132" s="1364">
        <f t="shared" si="17"/>
        <v>0</v>
      </c>
    </row>
    <row r="133" spans="1:30" x14ac:dyDescent="0.25">
      <c r="A133" s="1860"/>
      <c r="B133" s="1176" t="s">
        <v>518</v>
      </c>
      <c r="C133" s="355"/>
      <c r="D133" s="332"/>
      <c r="E133" s="332"/>
      <c r="F133" s="354"/>
      <c r="G133" s="347">
        <f>G130</f>
        <v>1</v>
      </c>
      <c r="H133" s="1378">
        <f t="shared" si="18"/>
        <v>30</v>
      </c>
      <c r="I133" s="349"/>
      <c r="J133" s="350"/>
      <c r="K133" s="350"/>
      <c r="L133" s="350"/>
      <c r="M133" s="351"/>
      <c r="N133" s="355"/>
      <c r="O133" s="332"/>
      <c r="P133" s="354"/>
      <c r="Q133" s="355"/>
      <c r="R133" s="332"/>
      <c r="S133" s="332"/>
      <c r="T133" s="332"/>
      <c r="U133" s="332"/>
      <c r="V133" s="354"/>
      <c r="W133" s="355"/>
      <c r="X133" s="354"/>
      <c r="AD133" s="1364">
        <f t="shared" si="17"/>
        <v>0</v>
      </c>
    </row>
    <row r="134" spans="1:30" x14ac:dyDescent="0.25">
      <c r="A134" s="1862"/>
      <c r="B134" s="804" t="s">
        <v>272</v>
      </c>
      <c r="C134" s="355"/>
      <c r="D134" s="332">
        <v>3</v>
      </c>
      <c r="E134" s="332"/>
      <c r="F134" s="354"/>
      <c r="G134" s="347">
        <f>G131</f>
        <v>2</v>
      </c>
      <c r="H134" s="1378">
        <f t="shared" si="18"/>
        <v>60</v>
      </c>
      <c r="I134" s="349">
        <f>J134+K134+L134</f>
        <v>30</v>
      </c>
      <c r="J134" s="350">
        <v>15</v>
      </c>
      <c r="K134" s="350"/>
      <c r="L134" s="350">
        <v>15</v>
      </c>
      <c r="M134" s="351">
        <f>H134-I134</f>
        <v>30</v>
      </c>
      <c r="N134" s="355"/>
      <c r="O134" s="332"/>
      <c r="P134" s="354"/>
      <c r="Q134" s="355">
        <v>2</v>
      </c>
      <c r="R134" s="332"/>
      <c r="S134" s="332"/>
      <c r="T134" s="332"/>
      <c r="U134" s="332"/>
      <c r="V134" s="354"/>
      <c r="W134" s="355"/>
      <c r="X134" s="354"/>
      <c r="AD134" s="1364"/>
    </row>
    <row r="135" spans="1:30" x14ac:dyDescent="0.25">
      <c r="A135" s="1861" t="s">
        <v>475</v>
      </c>
      <c r="B135" s="1369" t="s">
        <v>15</v>
      </c>
      <c r="C135" s="355"/>
      <c r="D135" s="332">
        <v>4</v>
      </c>
      <c r="E135" s="332"/>
      <c r="F135" s="354"/>
      <c r="G135" s="347">
        <f>'Семестровка уск виправлено'!E121</f>
        <v>3</v>
      </c>
      <c r="H135" s="1378">
        <f t="shared" si="18"/>
        <v>90</v>
      </c>
      <c r="I135" s="349">
        <f>J135+K135+L135</f>
        <v>39</v>
      </c>
      <c r="J135" s="350"/>
      <c r="K135" s="350"/>
      <c r="L135" s="350">
        <f>'Семестровка уск виправлено'!J121</f>
        <v>39</v>
      </c>
      <c r="M135" s="351">
        <f>H135-I135</f>
        <v>51</v>
      </c>
      <c r="N135" s="355"/>
      <c r="O135" s="332"/>
      <c r="P135" s="354"/>
      <c r="Q135" s="355"/>
      <c r="R135" s="332">
        <f>'Семестровка уск виправлено'!L121</f>
        <v>3</v>
      </c>
      <c r="S135" s="332"/>
      <c r="T135" s="332"/>
      <c r="U135" s="332"/>
      <c r="V135" s="354"/>
      <c r="W135" s="355"/>
      <c r="X135" s="354"/>
      <c r="AD135" s="1364">
        <f t="shared" si="17"/>
        <v>3</v>
      </c>
    </row>
    <row r="136" spans="1:30" ht="16.5" thickBot="1" x14ac:dyDescent="0.3">
      <c r="A136" s="1863"/>
      <c r="B136" s="1370" t="s">
        <v>474</v>
      </c>
      <c r="C136" s="1375"/>
      <c r="D136" s="1366">
        <v>4</v>
      </c>
      <c r="E136" s="1366"/>
      <c r="F136" s="1376"/>
      <c r="G136" s="1301">
        <f>G135</f>
        <v>3</v>
      </c>
      <c r="H136" s="1379">
        <f t="shared" si="18"/>
        <v>90</v>
      </c>
      <c r="I136" s="1380">
        <f>J136+K136+L136</f>
        <v>39</v>
      </c>
      <c r="J136" s="1365">
        <v>26</v>
      </c>
      <c r="K136" s="1365"/>
      <c r="L136" s="1365">
        <v>13</v>
      </c>
      <c r="M136" s="1381">
        <f>H136-I136</f>
        <v>51</v>
      </c>
      <c r="N136" s="1375"/>
      <c r="O136" s="1366"/>
      <c r="P136" s="1376"/>
      <c r="Q136" s="1375"/>
      <c r="R136" s="1366">
        <f>R135</f>
        <v>3</v>
      </c>
      <c r="S136" s="1366"/>
      <c r="T136" s="1366"/>
      <c r="U136" s="1366"/>
      <c r="V136" s="1376"/>
      <c r="W136" s="1375"/>
      <c r="X136" s="1376"/>
      <c r="Y136" s="1367"/>
      <c r="Z136" s="1367"/>
      <c r="AA136" s="1367"/>
      <c r="AB136" s="1367"/>
      <c r="AC136" s="1367"/>
      <c r="AD136" s="1368"/>
    </row>
    <row r="137" spans="1:30" x14ac:dyDescent="0.25">
      <c r="A137" s="1828" t="s">
        <v>534</v>
      </c>
      <c r="B137" s="1829"/>
      <c r="C137" s="1829"/>
      <c r="D137" s="1829"/>
      <c r="E137" s="1829"/>
      <c r="F137" s="1829"/>
      <c r="G137" s="1358">
        <f>G113+G115+G118+G124+G130</f>
        <v>11.5</v>
      </c>
      <c r="H137" s="1358">
        <f>H113+H115+H118+H124+H130</f>
        <v>345</v>
      </c>
      <c r="I137" s="1385"/>
      <c r="J137" s="1386"/>
      <c r="K137" s="1386"/>
      <c r="L137" s="1386"/>
      <c r="M137" s="1382"/>
      <c r="N137" s="335"/>
      <c r="O137" s="336"/>
      <c r="P137" s="1389"/>
      <c r="Q137" s="335"/>
      <c r="R137" s="336"/>
      <c r="S137" s="336"/>
      <c r="T137" s="336"/>
      <c r="U137" s="336"/>
      <c r="V137" s="336"/>
      <c r="W137" s="336"/>
      <c r="X137" s="1389"/>
    </row>
    <row r="138" spans="1:30" x14ac:dyDescent="0.25">
      <c r="A138" s="1836" t="s">
        <v>298</v>
      </c>
      <c r="B138" s="1837"/>
      <c r="C138" s="1837"/>
      <c r="D138" s="1837"/>
      <c r="E138" s="1837"/>
      <c r="F138" s="1837"/>
      <c r="G138" s="371">
        <f>G119+G125+G131+G135</f>
        <v>9</v>
      </c>
      <c r="H138" s="371">
        <f>H119+H125+H131+H135</f>
        <v>270</v>
      </c>
      <c r="I138" s="371">
        <f t="shared" ref="I138:S138" si="19">SUMIF($AD112:$AD136,"&gt;0",I112:I136)</f>
        <v>117</v>
      </c>
      <c r="J138" s="372">
        <f t="shared" si="19"/>
        <v>0</v>
      </c>
      <c r="K138" s="372">
        <f t="shared" si="19"/>
        <v>0</v>
      </c>
      <c r="L138" s="372">
        <f t="shared" si="19"/>
        <v>117</v>
      </c>
      <c r="M138" s="1383">
        <f t="shared" si="19"/>
        <v>153</v>
      </c>
      <c r="N138" s="371">
        <f t="shared" si="19"/>
        <v>2</v>
      </c>
      <c r="O138" s="372">
        <f t="shared" si="19"/>
        <v>2</v>
      </c>
      <c r="P138" s="1383">
        <f t="shared" si="19"/>
        <v>0</v>
      </c>
      <c r="Q138" s="371">
        <f t="shared" si="19"/>
        <v>2</v>
      </c>
      <c r="R138" s="372">
        <f t="shared" si="19"/>
        <v>3</v>
      </c>
      <c r="S138" s="372">
        <f t="shared" si="19"/>
        <v>0</v>
      </c>
      <c r="T138" s="332"/>
      <c r="U138" s="332"/>
      <c r="V138" s="332"/>
      <c r="W138" s="332"/>
      <c r="X138" s="354"/>
    </row>
    <row r="139" spans="1:30" ht="16.5" thickBot="1" x14ac:dyDescent="0.3">
      <c r="A139" s="1840" t="s">
        <v>222</v>
      </c>
      <c r="B139" s="1840"/>
      <c r="C139" s="1840"/>
      <c r="D139" s="1840"/>
      <c r="E139" s="1840"/>
      <c r="F139" s="1841"/>
      <c r="G139" s="1384">
        <f>G137+G138</f>
        <v>20.5</v>
      </c>
      <c r="H139" s="1384">
        <f>H137+H138</f>
        <v>615</v>
      </c>
      <c r="I139" s="1384">
        <f t="shared" ref="I139:T139" si="20">I137+I138</f>
        <v>117</v>
      </c>
      <c r="J139" s="1384">
        <f t="shared" si="20"/>
        <v>0</v>
      </c>
      <c r="K139" s="1384">
        <f t="shared" si="20"/>
        <v>0</v>
      </c>
      <c r="L139" s="1384">
        <f t="shared" si="20"/>
        <v>117</v>
      </c>
      <c r="M139" s="1384">
        <f t="shared" si="20"/>
        <v>153</v>
      </c>
      <c r="N139" s="1384">
        <f t="shared" si="20"/>
        <v>2</v>
      </c>
      <c r="O139" s="1384">
        <f t="shared" si="20"/>
        <v>2</v>
      </c>
      <c r="P139" s="1384">
        <f t="shared" si="20"/>
        <v>0</v>
      </c>
      <c r="Q139" s="1384">
        <f t="shared" si="20"/>
        <v>2</v>
      </c>
      <c r="R139" s="1384">
        <f t="shared" si="20"/>
        <v>3</v>
      </c>
      <c r="S139" s="1384">
        <f t="shared" si="20"/>
        <v>0</v>
      </c>
      <c r="T139" s="1384">
        <f t="shared" si="20"/>
        <v>0</v>
      </c>
      <c r="U139" s="1387"/>
      <c r="V139" s="1387"/>
      <c r="W139" s="1387"/>
      <c r="X139" s="1388"/>
      <c r="Y139" s="767">
        <f>SUM(Y113:Y114)</f>
        <v>0</v>
      </c>
      <c r="Z139" s="928">
        <f>SUM(Z113:Z114)</f>
        <v>0</v>
      </c>
      <c r="AA139" s="928">
        <f>SUM(AA113:AA114)</f>
        <v>0</v>
      </c>
      <c r="AB139" s="928">
        <f>SUM(AB113:AB114)</f>
        <v>0</v>
      </c>
      <c r="AC139" s="928">
        <f>SUM(AC113:AC114)</f>
        <v>0</v>
      </c>
      <c r="AD139" s="159">
        <f>20.5*30</f>
        <v>615</v>
      </c>
    </row>
    <row r="140" spans="1:30" ht="16.5" thickBot="1" x14ac:dyDescent="0.3">
      <c r="A140" s="1842" t="s">
        <v>223</v>
      </c>
      <c r="B140" s="1843"/>
      <c r="C140" s="1843"/>
      <c r="D140" s="1843"/>
      <c r="E140" s="1843"/>
      <c r="F140" s="1843"/>
      <c r="G140" s="1843"/>
      <c r="H140" s="1843"/>
      <c r="I140" s="1843"/>
      <c r="J140" s="1843"/>
      <c r="K140" s="1843"/>
      <c r="L140" s="1843"/>
      <c r="M140" s="1843"/>
      <c r="N140" s="1843"/>
      <c r="O140" s="1843"/>
      <c r="P140" s="1843"/>
      <c r="Q140" s="1843"/>
      <c r="R140" s="1843"/>
      <c r="S140" s="1843"/>
      <c r="T140" s="1843"/>
      <c r="U140" s="1843"/>
      <c r="V140" s="1843"/>
      <c r="W140" s="1843"/>
      <c r="X140" s="1844"/>
    </row>
    <row r="141" spans="1:30" x14ac:dyDescent="0.25">
      <c r="A141" s="1838" t="s">
        <v>224</v>
      </c>
      <c r="B141" s="802" t="s">
        <v>225</v>
      </c>
      <c r="C141" s="335"/>
      <c r="D141" s="336" t="s">
        <v>278</v>
      </c>
      <c r="E141" s="336"/>
      <c r="F141" s="1389"/>
      <c r="G141" s="1391">
        <f>'Семестровка уск виправлено'!E81</f>
        <v>5</v>
      </c>
      <c r="H141" s="1302">
        <f>G141*30</f>
        <v>150</v>
      </c>
      <c r="I141" s="335">
        <f>J141+L141+K141</f>
        <v>54</v>
      </c>
      <c r="J141" s="336">
        <f>'Семестровка уск виправлено'!H81</f>
        <v>27</v>
      </c>
      <c r="K141" s="336"/>
      <c r="L141" s="336">
        <f>'Семестровка уск виправлено'!J81</f>
        <v>27</v>
      </c>
      <c r="M141" s="337">
        <f>H141-I141</f>
        <v>96</v>
      </c>
      <c r="N141" s="335"/>
      <c r="O141" s="1393"/>
      <c r="P141" s="1389">
        <f>'Семестровка уск виправлено'!L81</f>
        <v>6</v>
      </c>
      <c r="Q141" s="636"/>
      <c r="R141" s="336"/>
      <c r="S141" s="336"/>
      <c r="T141" s="1392"/>
      <c r="U141" s="1393"/>
      <c r="V141" s="1389"/>
      <c r="W141" s="335"/>
      <c r="X141" s="1389"/>
      <c r="AD141" s="100">
        <f t="shared" ref="AD141:AD177" si="21">SUM(N141:S141)</f>
        <v>6</v>
      </c>
    </row>
    <row r="142" spans="1:30" ht="16.5" customHeight="1" x14ac:dyDescent="0.25">
      <c r="A142" s="1562"/>
      <c r="B142" s="343" t="s">
        <v>226</v>
      </c>
      <c r="C142" s="1402"/>
      <c r="D142" s="227"/>
      <c r="E142" s="345"/>
      <c r="F142" s="1403"/>
      <c r="G142" s="347"/>
      <c r="H142" s="1378"/>
      <c r="I142" s="349"/>
      <c r="J142" s="350"/>
      <c r="K142" s="350">
        <f>SUM(K144:K149)</f>
        <v>0</v>
      </c>
      <c r="L142" s="350"/>
      <c r="M142" s="351"/>
      <c r="N142" s="355"/>
      <c r="O142" s="353"/>
      <c r="P142" s="354"/>
      <c r="Q142" s="366"/>
      <c r="R142" s="332"/>
      <c r="S142" s="332"/>
      <c r="T142" s="352"/>
      <c r="U142" s="353"/>
      <c r="V142" s="354"/>
      <c r="W142" s="355"/>
      <c r="X142" s="354"/>
      <c r="AD142" s="100">
        <f t="shared" si="21"/>
        <v>0</v>
      </c>
    </row>
    <row r="143" spans="1:30" ht="16.5" customHeight="1" x14ac:dyDescent="0.25">
      <c r="A143" s="1563"/>
      <c r="B143" s="343" t="s">
        <v>548</v>
      </c>
      <c r="C143" s="1402"/>
      <c r="D143" s="1538"/>
      <c r="E143" s="345"/>
      <c r="F143" s="1403"/>
      <c r="G143" s="347"/>
      <c r="H143" s="1378"/>
      <c r="I143" s="349"/>
      <c r="J143" s="350"/>
      <c r="K143" s="350"/>
      <c r="L143" s="350"/>
      <c r="M143" s="351"/>
      <c r="N143" s="355"/>
      <c r="O143" s="353"/>
      <c r="P143" s="354"/>
      <c r="Q143" s="366"/>
      <c r="R143" s="332"/>
      <c r="S143" s="332"/>
      <c r="T143" s="352"/>
      <c r="U143" s="353"/>
      <c r="V143" s="354"/>
      <c r="W143" s="355"/>
      <c r="X143" s="354"/>
      <c r="AD143" s="100"/>
    </row>
    <row r="144" spans="1:30" x14ac:dyDescent="0.25">
      <c r="A144" s="1561" t="s">
        <v>227</v>
      </c>
      <c r="B144" s="225" t="s">
        <v>228</v>
      </c>
      <c r="C144" s="1402"/>
      <c r="D144" s="159"/>
      <c r="E144" s="345"/>
      <c r="F144" s="1403"/>
      <c r="G144" s="347"/>
      <c r="H144" s="1412"/>
      <c r="I144" s="358"/>
      <c r="J144" s="359"/>
      <c r="K144" s="360"/>
      <c r="L144" s="360"/>
      <c r="M144" s="361"/>
      <c r="N144" s="230"/>
      <c r="O144" s="231"/>
      <c r="P144" s="232"/>
      <c r="Q144" s="637"/>
      <c r="R144" s="633"/>
      <c r="S144" s="633"/>
      <c r="T144" s="233"/>
      <c r="U144" s="231"/>
      <c r="V144" s="232"/>
      <c r="W144" s="230"/>
      <c r="X144" s="354"/>
      <c r="AD144" s="100">
        <f t="shared" si="21"/>
        <v>0</v>
      </c>
    </row>
    <row r="145" spans="1:32" x14ac:dyDescent="0.25">
      <c r="A145" s="1562"/>
      <c r="B145" s="343" t="s">
        <v>229</v>
      </c>
      <c r="C145" s="1402"/>
      <c r="D145" s="227"/>
      <c r="E145" s="345"/>
      <c r="F145" s="1403"/>
      <c r="G145" s="347">
        <f>G146+G147</f>
        <v>5</v>
      </c>
      <c r="H145" s="1412">
        <f>G145*30</f>
        <v>150</v>
      </c>
      <c r="I145" s="358"/>
      <c r="J145" s="359"/>
      <c r="K145" s="360"/>
      <c r="L145" s="360"/>
      <c r="M145" s="361"/>
      <c r="N145" s="230"/>
      <c r="O145" s="231"/>
      <c r="P145" s="232"/>
      <c r="Q145" s="637"/>
      <c r="R145" s="633"/>
      <c r="S145" s="633"/>
      <c r="T145" s="233"/>
      <c r="U145" s="231"/>
      <c r="V145" s="232"/>
      <c r="W145" s="230"/>
      <c r="X145" s="354"/>
      <c r="AD145" s="100">
        <f t="shared" si="21"/>
        <v>0</v>
      </c>
    </row>
    <row r="146" spans="1:32" x14ac:dyDescent="0.25">
      <c r="A146" s="1562"/>
      <c r="B146" s="800" t="s">
        <v>518</v>
      </c>
      <c r="C146" s="1402"/>
      <c r="D146" s="227"/>
      <c r="E146" s="345"/>
      <c r="F146" s="1403"/>
      <c r="G146" s="347">
        <f>'Семестровка уск виправлено'!D100</f>
        <v>2</v>
      </c>
      <c r="H146" s="1412">
        <f>G146*30</f>
        <v>60</v>
      </c>
      <c r="I146" s="358"/>
      <c r="J146" s="359"/>
      <c r="K146" s="360"/>
      <c r="L146" s="360"/>
      <c r="M146" s="361"/>
      <c r="N146" s="230"/>
      <c r="O146" s="231"/>
      <c r="P146" s="232"/>
      <c r="Q146" s="637"/>
      <c r="R146" s="633"/>
      <c r="S146" s="633"/>
      <c r="T146" s="233"/>
      <c r="U146" s="231"/>
      <c r="V146" s="232"/>
      <c r="W146" s="230"/>
      <c r="X146" s="354"/>
      <c r="AD146" s="100">
        <f t="shared" si="21"/>
        <v>0</v>
      </c>
    </row>
    <row r="147" spans="1:32" x14ac:dyDescent="0.25">
      <c r="A147" s="1563"/>
      <c r="B147" s="801" t="s">
        <v>272</v>
      </c>
      <c r="C147" s="1402"/>
      <c r="D147" s="227" t="s">
        <v>188</v>
      </c>
      <c r="E147" s="345"/>
      <c r="F147" s="1403"/>
      <c r="G147" s="347">
        <f>'Семестровка уск виправлено'!E99</f>
        <v>3</v>
      </c>
      <c r="H147" s="1412">
        <f>G147*30</f>
        <v>90</v>
      </c>
      <c r="I147" s="358">
        <f>J147+L147+K147</f>
        <v>30</v>
      </c>
      <c r="J147" s="359">
        <f>'Семестровка уск виправлено'!H100</f>
        <v>15</v>
      </c>
      <c r="K147" s="359"/>
      <c r="L147" s="359">
        <f>'Семестровка уск виправлено'!J100</f>
        <v>15</v>
      </c>
      <c r="M147" s="361">
        <f>H147-I147</f>
        <v>60</v>
      </c>
      <c r="N147" s="230"/>
      <c r="O147" s="231"/>
      <c r="P147" s="232"/>
      <c r="Q147" s="638">
        <f>'Семестровка уск виправлено'!L100</f>
        <v>2</v>
      </c>
      <c r="R147" s="640"/>
      <c r="S147" s="633"/>
      <c r="T147" s="233"/>
      <c r="U147" s="231"/>
      <c r="V147" s="232"/>
      <c r="W147" s="230"/>
      <c r="X147" s="354"/>
      <c r="AD147" s="100">
        <f t="shared" si="21"/>
        <v>2</v>
      </c>
    </row>
    <row r="148" spans="1:32" x14ac:dyDescent="0.25">
      <c r="A148" s="1561" t="s">
        <v>230</v>
      </c>
      <c r="B148" s="225" t="s">
        <v>235</v>
      </c>
      <c r="C148" s="1402"/>
      <c r="D148" s="793"/>
      <c r="E148" s="793"/>
      <c r="F148" s="1404"/>
      <c r="G148" s="1410"/>
      <c r="H148" s="1410"/>
      <c r="I148" s="1415"/>
      <c r="J148" s="619"/>
      <c r="K148" s="619"/>
      <c r="L148" s="619"/>
      <c r="M148" s="1405"/>
      <c r="N148" s="1415"/>
      <c r="O148" s="619"/>
      <c r="P148" s="1405"/>
      <c r="Q148" s="1415"/>
      <c r="R148" s="619"/>
      <c r="S148" s="633"/>
      <c r="T148" s="233"/>
      <c r="U148" s="231"/>
      <c r="V148" s="232"/>
      <c r="W148" s="230"/>
      <c r="X148" s="354"/>
      <c r="AD148" s="100">
        <f t="shared" si="21"/>
        <v>0</v>
      </c>
    </row>
    <row r="149" spans="1:32" x14ac:dyDescent="0.25">
      <c r="A149" s="1562"/>
      <c r="B149" s="225" t="s">
        <v>237</v>
      </c>
      <c r="C149" s="1402"/>
      <c r="D149" s="227"/>
      <c r="E149" s="345"/>
      <c r="F149" s="1403"/>
      <c r="G149" s="347">
        <f>G150+G151</f>
        <v>5</v>
      </c>
      <c r="H149" s="1412">
        <f>G149*30</f>
        <v>150</v>
      </c>
      <c r="I149" s="358"/>
      <c r="J149" s="359"/>
      <c r="K149" s="360"/>
      <c r="L149" s="360"/>
      <c r="M149" s="365"/>
      <c r="N149" s="230"/>
      <c r="O149" s="231"/>
      <c r="P149" s="232"/>
      <c r="Q149" s="637"/>
      <c r="R149" s="633"/>
      <c r="S149" s="633"/>
      <c r="T149" s="233"/>
      <c r="U149" s="231"/>
      <c r="V149" s="232"/>
      <c r="W149" s="230"/>
      <c r="X149" s="354"/>
      <c r="AD149" s="100">
        <f t="shared" si="21"/>
        <v>0</v>
      </c>
      <c r="AF149" s="159">
        <f>G48+G92+G100+G137+G176</f>
        <v>120</v>
      </c>
    </row>
    <row r="150" spans="1:32" x14ac:dyDescent="0.25">
      <c r="A150" s="1562"/>
      <c r="B150" s="800" t="s">
        <v>518</v>
      </c>
      <c r="C150" s="1402"/>
      <c r="D150" s="227"/>
      <c r="E150" s="345"/>
      <c r="F150" s="1403"/>
      <c r="G150" s="347">
        <f>'Семестровка уск виправлено'!D107</f>
        <v>2</v>
      </c>
      <c r="H150" s="1412">
        <f>G150*30</f>
        <v>60</v>
      </c>
      <c r="I150" s="358"/>
      <c r="J150" s="359"/>
      <c r="K150" s="360"/>
      <c r="L150" s="360"/>
      <c r="M150" s="365"/>
      <c r="N150" s="230"/>
      <c r="O150" s="231"/>
      <c r="P150" s="232"/>
      <c r="Q150" s="637"/>
      <c r="R150" s="633"/>
      <c r="S150" s="633"/>
      <c r="T150" s="233"/>
      <c r="U150" s="231"/>
      <c r="V150" s="232"/>
      <c r="W150" s="230"/>
      <c r="X150" s="354"/>
      <c r="AD150" s="100">
        <f t="shared" si="21"/>
        <v>0</v>
      </c>
    </row>
    <row r="151" spans="1:32" x14ac:dyDescent="0.25">
      <c r="A151" s="1563"/>
      <c r="B151" s="801" t="s">
        <v>272</v>
      </c>
      <c r="C151" s="1402"/>
      <c r="D151" s="227" t="s">
        <v>188</v>
      </c>
      <c r="E151" s="345"/>
      <c r="F151" s="1403"/>
      <c r="G151" s="347">
        <f>'Семестровка уск виправлено'!E107</f>
        <v>3</v>
      </c>
      <c r="H151" s="1412">
        <f>G151*30</f>
        <v>90</v>
      </c>
      <c r="I151" s="358">
        <f>J151+L151+K151</f>
        <v>30</v>
      </c>
      <c r="J151" s="359">
        <f>'Семестровка уск виправлено'!H107</f>
        <v>15</v>
      </c>
      <c r="K151" s="359"/>
      <c r="L151" s="359">
        <f>'Семестровка уск виправлено'!J107</f>
        <v>15</v>
      </c>
      <c r="M151" s="361">
        <f>H151-I151</f>
        <v>60</v>
      </c>
      <c r="N151" s="230"/>
      <c r="O151" s="231"/>
      <c r="P151" s="232"/>
      <c r="Q151" s="638">
        <f>'Семестровка уск виправлено'!L107</f>
        <v>2</v>
      </c>
      <c r="R151" s="640"/>
      <c r="S151" s="633"/>
      <c r="T151" s="233"/>
      <c r="U151" s="231"/>
      <c r="V151" s="232"/>
      <c r="W151" s="230"/>
      <c r="X151" s="354"/>
      <c r="AD151" s="100">
        <f t="shared" si="21"/>
        <v>2</v>
      </c>
    </row>
    <row r="152" spans="1:32" ht="31.5" x14ac:dyDescent="0.25">
      <c r="A152" s="1561" t="s">
        <v>234</v>
      </c>
      <c r="B152" s="225" t="s">
        <v>239</v>
      </c>
      <c r="C152" s="1402"/>
      <c r="D152" s="227"/>
      <c r="E152" s="227"/>
      <c r="F152" s="228"/>
      <c r="G152" s="1411"/>
      <c r="H152" s="1411"/>
      <c r="I152" s="1415"/>
      <c r="J152" s="619"/>
      <c r="K152" s="619"/>
      <c r="L152" s="619"/>
      <c r="M152" s="1405"/>
      <c r="N152" s="1415"/>
      <c r="O152" s="619"/>
      <c r="P152" s="1405"/>
      <c r="Q152" s="1415"/>
      <c r="R152" s="633"/>
      <c r="S152" s="633"/>
      <c r="T152" s="633"/>
      <c r="U152" s="231"/>
      <c r="V152" s="232"/>
      <c r="W152" s="230"/>
      <c r="X152" s="354"/>
      <c r="AD152" s="100">
        <f t="shared" si="21"/>
        <v>0</v>
      </c>
    </row>
    <row r="153" spans="1:32" ht="31.5" x14ac:dyDescent="0.25">
      <c r="A153" s="1562"/>
      <c r="B153" s="225" t="s">
        <v>240</v>
      </c>
      <c r="C153" s="1402"/>
      <c r="D153" s="227"/>
      <c r="E153" s="345"/>
      <c r="F153" s="228"/>
      <c r="G153" s="347">
        <f>G154+G155</f>
        <v>5</v>
      </c>
      <c r="H153" s="1413">
        <f>G153*30</f>
        <v>150</v>
      </c>
      <c r="I153" s="349"/>
      <c r="J153" s="350"/>
      <c r="K153" s="350"/>
      <c r="L153" s="350"/>
      <c r="M153" s="367"/>
      <c r="N153" s="230"/>
      <c r="O153" s="231"/>
      <c r="P153" s="232"/>
      <c r="Q153" s="637"/>
      <c r="R153" s="633"/>
      <c r="S153" s="633"/>
      <c r="T153" s="233"/>
      <c r="U153" s="231"/>
      <c r="V153" s="232"/>
      <c r="W153" s="230"/>
      <c r="X153" s="354"/>
      <c r="AD153" s="100">
        <f t="shared" si="21"/>
        <v>0</v>
      </c>
    </row>
    <row r="154" spans="1:32" x14ac:dyDescent="0.25">
      <c r="A154" s="1562"/>
      <c r="B154" s="800" t="s">
        <v>518</v>
      </c>
      <c r="C154" s="1402"/>
      <c r="D154" s="227"/>
      <c r="E154" s="227"/>
      <c r="F154" s="228"/>
      <c r="G154" s="347">
        <f>'Семестровка уск виправлено'!D124</f>
        <v>1</v>
      </c>
      <c r="H154" s="1413">
        <f>G154*30</f>
        <v>30</v>
      </c>
      <c r="I154" s="349"/>
      <c r="J154" s="350"/>
      <c r="K154" s="350"/>
      <c r="L154" s="350"/>
      <c r="M154" s="367"/>
      <c r="N154" s="230"/>
      <c r="O154" s="633"/>
      <c r="P154" s="232"/>
      <c r="Q154" s="230"/>
      <c r="R154" s="633"/>
      <c r="S154" s="633"/>
      <c r="T154" s="233"/>
      <c r="U154" s="231"/>
      <c r="V154" s="232"/>
      <c r="W154" s="230"/>
      <c r="X154" s="354"/>
      <c r="AD154" s="100">
        <f t="shared" si="21"/>
        <v>0</v>
      </c>
    </row>
    <row r="155" spans="1:32" x14ac:dyDescent="0.25">
      <c r="A155" s="1563"/>
      <c r="B155" s="801" t="s">
        <v>272</v>
      </c>
      <c r="C155" s="1402"/>
      <c r="D155" s="227" t="s">
        <v>349</v>
      </c>
      <c r="E155" s="227"/>
      <c r="F155" s="228"/>
      <c r="G155" s="347">
        <f>'Семестровка уск виправлено'!E124</f>
        <v>4</v>
      </c>
      <c r="H155" s="1413">
        <f>G155*30</f>
        <v>120</v>
      </c>
      <c r="I155" s="358">
        <f>J155+L155+K155</f>
        <v>52</v>
      </c>
      <c r="J155" s="359">
        <f>'Семестровка уск виправлено'!H124</f>
        <v>26</v>
      </c>
      <c r="K155" s="359"/>
      <c r="L155" s="359">
        <f>'Семестровка уск виправлено'!J124</f>
        <v>26</v>
      </c>
      <c r="M155" s="361">
        <f>H155-I155</f>
        <v>68</v>
      </c>
      <c r="N155" s="230"/>
      <c r="O155" s="633"/>
      <c r="P155" s="232"/>
      <c r="Q155" s="230"/>
      <c r="R155" s="633">
        <f>'Семестровка уск виправлено'!L124</f>
        <v>4</v>
      </c>
      <c r="S155" s="633"/>
      <c r="T155" s="233"/>
      <c r="U155" s="231"/>
      <c r="V155" s="232"/>
      <c r="W155" s="230"/>
      <c r="X155" s="354"/>
      <c r="AD155" s="100">
        <f t="shared" si="21"/>
        <v>4</v>
      </c>
    </row>
    <row r="156" spans="1:32" x14ac:dyDescent="0.25">
      <c r="A156" s="1561" t="s">
        <v>238</v>
      </c>
      <c r="B156" s="983" t="s">
        <v>242</v>
      </c>
      <c r="C156" s="1402"/>
      <c r="D156" s="619"/>
      <c r="E156" s="619"/>
      <c r="F156" s="1405"/>
      <c r="G156" s="1411"/>
      <c r="H156" s="1411"/>
      <c r="I156" s="1415"/>
      <c r="J156" s="619"/>
      <c r="K156" s="619"/>
      <c r="L156" s="619"/>
      <c r="M156" s="1405"/>
      <c r="N156" s="1415"/>
      <c r="O156" s="619"/>
      <c r="P156" s="1405"/>
      <c r="Q156" s="1415"/>
      <c r="R156" s="619"/>
      <c r="S156" s="633"/>
      <c r="T156" s="233"/>
      <c r="U156" s="231"/>
      <c r="V156" s="232"/>
      <c r="W156" s="230"/>
      <c r="X156" s="232"/>
      <c r="AD156" s="100">
        <f t="shared" si="21"/>
        <v>0</v>
      </c>
    </row>
    <row r="157" spans="1:32" x14ac:dyDescent="0.25">
      <c r="A157" s="1562"/>
      <c r="B157" s="983" t="s">
        <v>243</v>
      </c>
      <c r="C157" s="1402"/>
      <c r="D157" s="227"/>
      <c r="E157" s="345"/>
      <c r="F157" s="1403"/>
      <c r="G157" s="347">
        <f>G158+G159</f>
        <v>5</v>
      </c>
      <c r="H157" s="1413">
        <f>G157*30</f>
        <v>150</v>
      </c>
      <c r="I157" s="358"/>
      <c r="J157" s="359"/>
      <c r="K157" s="360"/>
      <c r="L157" s="360"/>
      <c r="M157" s="361"/>
      <c r="N157" s="230"/>
      <c r="O157" s="231"/>
      <c r="P157" s="232"/>
      <c r="Q157" s="637"/>
      <c r="R157" s="633"/>
      <c r="S157" s="633"/>
      <c r="T157" s="233"/>
      <c r="U157" s="231"/>
      <c r="V157" s="232"/>
      <c r="W157" s="230"/>
      <c r="X157" s="232"/>
      <c r="AD157" s="100">
        <f t="shared" si="21"/>
        <v>0</v>
      </c>
    </row>
    <row r="158" spans="1:32" x14ac:dyDescent="0.25">
      <c r="A158" s="1562"/>
      <c r="B158" s="800" t="s">
        <v>518</v>
      </c>
      <c r="C158" s="1402"/>
      <c r="D158" s="227"/>
      <c r="E158" s="345"/>
      <c r="F158" s="1403"/>
      <c r="G158" s="347">
        <f>'Семестровка уск виправлено'!D105</f>
        <v>2</v>
      </c>
      <c r="H158" s="1413">
        <f>G158*30</f>
        <v>60</v>
      </c>
      <c r="I158" s="358"/>
      <c r="J158" s="359"/>
      <c r="K158" s="360"/>
      <c r="L158" s="360"/>
      <c r="M158" s="361"/>
      <c r="N158" s="230"/>
      <c r="O158" s="231"/>
      <c r="P158" s="232"/>
      <c r="Q158" s="637"/>
      <c r="R158" s="633"/>
      <c r="S158" s="633"/>
      <c r="T158" s="233"/>
      <c r="U158" s="231"/>
      <c r="V158" s="232"/>
      <c r="W158" s="230"/>
      <c r="X158" s="232"/>
      <c r="AD158" s="100">
        <f t="shared" si="21"/>
        <v>0</v>
      </c>
    </row>
    <row r="159" spans="1:32" x14ac:dyDescent="0.25">
      <c r="A159" s="1563"/>
      <c r="B159" s="801" t="s">
        <v>272</v>
      </c>
      <c r="C159" s="1402"/>
      <c r="D159" s="227" t="s">
        <v>188</v>
      </c>
      <c r="E159" s="345"/>
      <c r="F159" s="1403"/>
      <c r="G159" s="347">
        <f>'Семестровка уск виправлено'!E105</f>
        <v>3</v>
      </c>
      <c r="H159" s="1413">
        <f>G159*30</f>
        <v>90</v>
      </c>
      <c r="I159" s="358">
        <f>J159+L159</f>
        <v>30</v>
      </c>
      <c r="J159" s="359">
        <f>'Семестровка уск виправлено'!H105</f>
        <v>15</v>
      </c>
      <c r="K159" s="359"/>
      <c r="L159" s="359">
        <f>'Семестровка уск виправлено'!J105</f>
        <v>15</v>
      </c>
      <c r="M159" s="361">
        <f>H159-I159</f>
        <v>60</v>
      </c>
      <c r="N159" s="230"/>
      <c r="O159" s="231"/>
      <c r="P159" s="232"/>
      <c r="Q159" s="637">
        <f>'Семестровка уск виправлено'!L105</f>
        <v>2</v>
      </c>
      <c r="R159" s="633"/>
      <c r="S159" s="633"/>
      <c r="T159" s="233"/>
      <c r="U159" s="231"/>
      <c r="V159" s="232"/>
      <c r="W159" s="230"/>
      <c r="X159" s="232"/>
      <c r="AD159" s="100">
        <f t="shared" si="21"/>
        <v>2</v>
      </c>
    </row>
    <row r="160" spans="1:32" ht="31.5" x14ac:dyDescent="0.25">
      <c r="A160" s="1561" t="s">
        <v>241</v>
      </c>
      <c r="B160" s="225" t="s">
        <v>245</v>
      </c>
      <c r="C160" s="1402"/>
      <c r="D160" s="360"/>
      <c r="E160" s="346"/>
      <c r="F160" s="228"/>
      <c r="G160" s="347"/>
      <c r="H160" s="1412"/>
      <c r="I160" s="358"/>
      <c r="J160" s="359"/>
      <c r="K160" s="360"/>
      <c r="L160" s="360"/>
      <c r="M160" s="361"/>
      <c r="N160" s="230"/>
      <c r="O160" s="231"/>
      <c r="P160" s="232"/>
      <c r="Q160" s="637"/>
      <c r="R160" s="633"/>
      <c r="S160" s="633"/>
      <c r="T160" s="233"/>
      <c r="U160" s="231"/>
      <c r="V160" s="232"/>
      <c r="W160" s="230"/>
      <c r="X160" s="232"/>
      <c r="AD160" s="100">
        <f t="shared" si="21"/>
        <v>0</v>
      </c>
    </row>
    <row r="161" spans="1:30" x14ac:dyDescent="0.25">
      <c r="A161" s="1562"/>
      <c r="B161" s="225" t="s">
        <v>246</v>
      </c>
      <c r="C161" s="1402"/>
      <c r="D161" s="360"/>
      <c r="E161" s="346"/>
      <c r="F161" s="228"/>
      <c r="G161" s="347">
        <f>G162+G163</f>
        <v>4</v>
      </c>
      <c r="H161" s="1412">
        <f>G161*30</f>
        <v>120</v>
      </c>
      <c r="I161" s="371"/>
      <c r="J161" s="372"/>
      <c r="K161" s="372"/>
      <c r="L161" s="372"/>
      <c r="M161" s="367"/>
      <c r="N161" s="230"/>
      <c r="O161" s="231"/>
      <c r="P161" s="232"/>
      <c r="Q161" s="637"/>
      <c r="R161" s="633"/>
      <c r="S161" s="633"/>
      <c r="T161" s="233"/>
      <c r="U161" s="231"/>
      <c r="V161" s="232"/>
      <c r="W161" s="230"/>
      <c r="X161" s="232"/>
      <c r="AD161" s="100">
        <f t="shared" si="21"/>
        <v>0</v>
      </c>
    </row>
    <row r="162" spans="1:30" x14ac:dyDescent="0.25">
      <c r="A162" s="1562"/>
      <c r="B162" s="800" t="s">
        <v>518</v>
      </c>
      <c r="C162" s="1402"/>
      <c r="D162" s="360"/>
      <c r="E162" s="346"/>
      <c r="F162" s="228"/>
      <c r="G162" s="347">
        <f>'Семестровка уск виправлено'!D127</f>
        <v>1.5</v>
      </c>
      <c r="H162" s="1412">
        <f>G162*30</f>
        <v>45</v>
      </c>
      <c r="I162" s="371"/>
      <c r="J162" s="372"/>
      <c r="K162" s="372"/>
      <c r="L162" s="372"/>
      <c r="M162" s="367"/>
      <c r="N162" s="230"/>
      <c r="O162" s="231"/>
      <c r="P162" s="232"/>
      <c r="Q162" s="637"/>
      <c r="R162" s="633"/>
      <c r="S162" s="633"/>
      <c r="T162" s="233"/>
      <c r="U162" s="231"/>
      <c r="V162" s="232"/>
      <c r="W162" s="230"/>
      <c r="X162" s="232"/>
      <c r="AD162" s="100">
        <f t="shared" si="21"/>
        <v>0</v>
      </c>
    </row>
    <row r="163" spans="1:30" x14ac:dyDescent="0.25">
      <c r="A163" s="1563"/>
      <c r="B163" s="801" t="s">
        <v>272</v>
      </c>
      <c r="C163" s="1402"/>
      <c r="D163" s="360">
        <v>4</v>
      </c>
      <c r="E163" s="346"/>
      <c r="F163" s="228"/>
      <c r="G163" s="347">
        <f>'Семестровка уск виправлено'!E127</f>
        <v>2.5</v>
      </c>
      <c r="H163" s="1412">
        <f>G163*30</f>
        <v>75</v>
      </c>
      <c r="I163" s="358">
        <f>J163+L163+K163</f>
        <v>26</v>
      </c>
      <c r="J163" s="359">
        <v>13</v>
      </c>
      <c r="K163" s="359"/>
      <c r="L163" s="359">
        <f>'Семестровка уск виправлено'!J127</f>
        <v>13</v>
      </c>
      <c r="M163" s="361">
        <f>H163-I163</f>
        <v>49</v>
      </c>
      <c r="N163" s="230"/>
      <c r="O163" s="231"/>
      <c r="P163" s="232"/>
      <c r="Q163" s="637"/>
      <c r="R163" s="633">
        <f>'Семестровка уск виправлено'!L127</f>
        <v>2</v>
      </c>
      <c r="S163" s="633"/>
      <c r="T163" s="233"/>
      <c r="U163" s="231"/>
      <c r="V163" s="232"/>
      <c r="W163" s="230"/>
      <c r="X163" s="232"/>
      <c r="AD163" s="100">
        <f t="shared" si="21"/>
        <v>2</v>
      </c>
    </row>
    <row r="164" spans="1:30" x14ac:dyDescent="0.25">
      <c r="A164" s="1561" t="s">
        <v>244</v>
      </c>
      <c r="B164" s="225" t="s">
        <v>248</v>
      </c>
      <c r="C164" s="1402"/>
      <c r="D164" s="360"/>
      <c r="E164" s="346"/>
      <c r="F164" s="228"/>
      <c r="G164" s="347"/>
      <c r="H164" s="1412"/>
      <c r="I164" s="358"/>
      <c r="J164" s="359"/>
      <c r="K164" s="360"/>
      <c r="L164" s="360"/>
      <c r="M164" s="361"/>
      <c r="N164" s="230"/>
      <c r="O164" s="231"/>
      <c r="P164" s="232"/>
      <c r="Q164" s="637"/>
      <c r="R164" s="633"/>
      <c r="S164" s="633"/>
      <c r="T164" s="233"/>
      <c r="U164" s="231"/>
      <c r="V164" s="232"/>
      <c r="W164" s="230"/>
      <c r="X164" s="232"/>
      <c r="AD164" s="100">
        <f t="shared" si="21"/>
        <v>0</v>
      </c>
    </row>
    <row r="165" spans="1:30" ht="31.5" x14ac:dyDescent="0.25">
      <c r="A165" s="1562"/>
      <c r="B165" s="225" t="s">
        <v>249</v>
      </c>
      <c r="C165" s="1402"/>
      <c r="D165" s="360"/>
      <c r="E165" s="346"/>
      <c r="F165" s="228"/>
      <c r="G165" s="347">
        <f>G166+G167</f>
        <v>5</v>
      </c>
      <c r="H165" s="1412">
        <f>G165*30</f>
        <v>150</v>
      </c>
      <c r="I165" s="371"/>
      <c r="J165" s="372"/>
      <c r="K165" s="372"/>
      <c r="L165" s="372"/>
      <c r="M165" s="367"/>
      <c r="N165" s="230"/>
      <c r="O165" s="231"/>
      <c r="P165" s="232"/>
      <c r="Q165" s="637"/>
      <c r="R165" s="633"/>
      <c r="S165" s="633"/>
      <c r="T165" s="233"/>
      <c r="U165" s="231"/>
      <c r="V165" s="232"/>
      <c r="W165" s="230"/>
      <c r="X165" s="232"/>
      <c r="AD165" s="100">
        <f t="shared" si="21"/>
        <v>0</v>
      </c>
    </row>
    <row r="166" spans="1:30" x14ac:dyDescent="0.25">
      <c r="A166" s="1562"/>
      <c r="B166" s="800" t="s">
        <v>518</v>
      </c>
      <c r="C166" s="1402"/>
      <c r="D166" s="360"/>
      <c r="E166" s="346"/>
      <c r="F166" s="228"/>
      <c r="G166" s="347">
        <f>'Семестровка уск виправлено'!D99</f>
        <v>2</v>
      </c>
      <c r="H166" s="1412">
        <f>G166*30</f>
        <v>60</v>
      </c>
      <c r="I166" s="371"/>
      <c r="J166" s="372"/>
      <c r="K166" s="372"/>
      <c r="L166" s="372"/>
      <c r="M166" s="367"/>
      <c r="N166" s="230"/>
      <c r="O166" s="231"/>
      <c r="P166" s="232"/>
      <c r="Q166" s="637"/>
      <c r="R166" s="633"/>
      <c r="S166" s="633"/>
      <c r="T166" s="233"/>
      <c r="U166" s="231"/>
      <c r="V166" s="232"/>
      <c r="W166" s="230"/>
      <c r="X166" s="232"/>
      <c r="AD166" s="100">
        <f t="shared" si="21"/>
        <v>0</v>
      </c>
    </row>
    <row r="167" spans="1:30" x14ac:dyDescent="0.25">
      <c r="A167" s="1563"/>
      <c r="B167" s="801" t="s">
        <v>272</v>
      </c>
      <c r="C167" s="1402"/>
      <c r="D167" s="360" t="s">
        <v>188</v>
      </c>
      <c r="E167" s="346"/>
      <c r="F167" s="228"/>
      <c r="G167" s="347">
        <f>'Семестровка уск виправлено'!E99</f>
        <v>3</v>
      </c>
      <c r="H167" s="1412">
        <f>G167*30</f>
        <v>90</v>
      </c>
      <c r="I167" s="358">
        <f>J167+L167+K167</f>
        <v>30</v>
      </c>
      <c r="J167" s="372">
        <f>'Семестровка уск виправлено'!H99</f>
        <v>15</v>
      </c>
      <c r="K167" s="372"/>
      <c r="L167" s="372">
        <f>'Семестровка уск виправлено'!J99</f>
        <v>15</v>
      </c>
      <c r="M167" s="361">
        <f>H167-I167</f>
        <v>60</v>
      </c>
      <c r="N167" s="230"/>
      <c r="O167" s="231"/>
      <c r="P167" s="232"/>
      <c r="Q167" s="638">
        <f>'Семестровка уск виправлено'!L99</f>
        <v>2</v>
      </c>
      <c r="R167" s="640"/>
      <c r="S167" s="633"/>
      <c r="T167" s="233"/>
      <c r="U167" s="231"/>
      <c r="V167" s="232"/>
      <c r="W167" s="230"/>
      <c r="X167" s="232"/>
      <c r="AD167" s="100">
        <f t="shared" si="21"/>
        <v>2</v>
      </c>
    </row>
    <row r="168" spans="1:30" ht="31.5" x14ac:dyDescent="0.25">
      <c r="A168" s="1561" t="s">
        <v>247</v>
      </c>
      <c r="B168" s="225" t="s">
        <v>251</v>
      </c>
      <c r="C168" s="1402"/>
      <c r="D168" s="360"/>
      <c r="E168" s="346"/>
      <c r="F168" s="228"/>
      <c r="G168" s="1411"/>
      <c r="H168" s="1411"/>
      <c r="I168" s="1415"/>
      <c r="J168" s="619"/>
      <c r="K168" s="619"/>
      <c r="L168" s="619"/>
      <c r="M168" s="1405"/>
      <c r="N168" s="1415"/>
      <c r="O168" s="619"/>
      <c r="P168" s="1405"/>
      <c r="Q168" s="1415"/>
      <c r="R168" s="619"/>
      <c r="S168" s="619"/>
      <c r="T168" s="633"/>
      <c r="U168" s="633"/>
      <c r="V168" s="232"/>
      <c r="W168" s="230"/>
      <c r="X168" s="232"/>
      <c r="AD168" s="100">
        <f t="shared" si="21"/>
        <v>0</v>
      </c>
    </row>
    <row r="169" spans="1:30" ht="31.5" x14ac:dyDescent="0.25">
      <c r="A169" s="1562"/>
      <c r="B169" s="225" t="s">
        <v>252</v>
      </c>
      <c r="C169" s="1402"/>
      <c r="D169" s="360"/>
      <c r="E169" s="346"/>
      <c r="F169" s="228"/>
      <c r="G169" s="347">
        <f>G170+G171</f>
        <v>4</v>
      </c>
      <c r="H169" s="1412">
        <f>G169*30</f>
        <v>120</v>
      </c>
      <c r="I169" s="371"/>
      <c r="J169" s="372"/>
      <c r="K169" s="372"/>
      <c r="L169" s="372"/>
      <c r="M169" s="367"/>
      <c r="N169" s="230"/>
      <c r="O169" s="231"/>
      <c r="P169" s="232"/>
      <c r="Q169" s="637"/>
      <c r="R169" s="633"/>
      <c r="S169" s="633"/>
      <c r="T169" s="233"/>
      <c r="U169" s="231"/>
      <c r="V169" s="232"/>
      <c r="W169" s="230"/>
      <c r="X169" s="232"/>
      <c r="AD169" s="100">
        <f t="shared" si="21"/>
        <v>0</v>
      </c>
    </row>
    <row r="170" spans="1:30" x14ac:dyDescent="0.25">
      <c r="A170" s="1562"/>
      <c r="B170" s="800" t="s">
        <v>518</v>
      </c>
      <c r="C170" s="1402"/>
      <c r="D170" s="360"/>
      <c r="E170" s="346"/>
      <c r="F170" s="228"/>
      <c r="G170" s="347">
        <f>'Семестровка уск виправлено'!D126</f>
        <v>0.5</v>
      </c>
      <c r="H170" s="1412">
        <f>G170*30</f>
        <v>15</v>
      </c>
      <c r="I170" s="371"/>
      <c r="J170" s="372"/>
      <c r="K170" s="372"/>
      <c r="L170" s="372"/>
      <c r="M170" s="367"/>
      <c r="N170" s="230"/>
      <c r="O170" s="231"/>
      <c r="P170" s="232"/>
      <c r="Q170" s="637"/>
      <c r="R170" s="633"/>
      <c r="S170" s="633"/>
      <c r="T170" s="233"/>
      <c r="U170" s="231"/>
      <c r="V170" s="232"/>
      <c r="W170" s="230"/>
      <c r="X170" s="232"/>
      <c r="AD170" s="100">
        <f t="shared" si="21"/>
        <v>0</v>
      </c>
    </row>
    <row r="171" spans="1:30" x14ac:dyDescent="0.25">
      <c r="A171" s="1563"/>
      <c r="B171" s="801" t="s">
        <v>272</v>
      </c>
      <c r="C171" s="1402"/>
      <c r="D171" s="360" t="s">
        <v>349</v>
      </c>
      <c r="E171" s="346"/>
      <c r="F171" s="228"/>
      <c r="G171" s="347">
        <f>'Семестровка уск виправлено'!E126</f>
        <v>3.5</v>
      </c>
      <c r="H171" s="1412">
        <f>G171*30</f>
        <v>105</v>
      </c>
      <c r="I171" s="358">
        <f>J171+L171+K171</f>
        <v>39</v>
      </c>
      <c r="J171" s="359">
        <f>'Семестровка уск виправлено'!H126</f>
        <v>26</v>
      </c>
      <c r="K171" s="359"/>
      <c r="L171" s="359">
        <f>'Семестровка уск виправлено'!J126</f>
        <v>13</v>
      </c>
      <c r="M171" s="361">
        <f>H171-I171</f>
        <v>66</v>
      </c>
      <c r="N171" s="230"/>
      <c r="O171" s="231"/>
      <c r="P171" s="232"/>
      <c r="Q171" s="637"/>
      <c r="R171" s="633">
        <f>'Семестровка уск виправлено'!L126</f>
        <v>3</v>
      </c>
      <c r="S171" s="633"/>
      <c r="T171" s="233"/>
      <c r="U171" s="231"/>
      <c r="V171" s="232"/>
      <c r="W171" s="230"/>
      <c r="X171" s="232"/>
      <c r="AD171" s="100">
        <f t="shared" si="21"/>
        <v>3</v>
      </c>
    </row>
    <row r="172" spans="1:30" x14ac:dyDescent="0.25">
      <c r="A172" s="1561" t="s">
        <v>250</v>
      </c>
      <c r="B172" s="225" t="s">
        <v>254</v>
      </c>
      <c r="C172" s="1402"/>
      <c r="D172" s="360"/>
      <c r="E172" s="346"/>
      <c r="F172" s="228"/>
      <c r="G172" s="347"/>
      <c r="H172" s="1413"/>
      <c r="I172" s="358"/>
      <c r="J172" s="359"/>
      <c r="K172" s="360"/>
      <c r="L172" s="360"/>
      <c r="M172" s="361"/>
      <c r="N172" s="230"/>
      <c r="O172" s="231"/>
      <c r="P172" s="232"/>
      <c r="Q172" s="637"/>
      <c r="R172" s="633"/>
      <c r="S172" s="633"/>
      <c r="T172" s="233"/>
      <c r="U172" s="231"/>
      <c r="V172" s="232"/>
      <c r="W172" s="230"/>
      <c r="X172" s="232"/>
      <c r="AD172" s="100">
        <f t="shared" si="21"/>
        <v>0</v>
      </c>
    </row>
    <row r="173" spans="1:30" x14ac:dyDescent="0.25">
      <c r="A173" s="1562"/>
      <c r="B173" s="984" t="s">
        <v>255</v>
      </c>
      <c r="C173" s="1406"/>
      <c r="D173" s="660"/>
      <c r="E173" s="661"/>
      <c r="F173" s="1407"/>
      <c r="G173" s="663">
        <f>G174+G175</f>
        <v>5</v>
      </c>
      <c r="H173" s="1412">
        <f>G173*30</f>
        <v>150</v>
      </c>
      <c r="I173" s="664"/>
      <c r="J173" s="665"/>
      <c r="K173" s="660"/>
      <c r="L173" s="660"/>
      <c r="M173" s="666"/>
      <c r="N173" s="673"/>
      <c r="O173" s="668"/>
      <c r="P173" s="672"/>
      <c r="Q173" s="670"/>
      <c r="R173" s="671"/>
      <c r="S173" s="671"/>
      <c r="T173" s="667"/>
      <c r="U173" s="668"/>
      <c r="V173" s="672"/>
      <c r="W173" s="673"/>
      <c r="X173" s="672"/>
      <c r="AD173" s="100">
        <f t="shared" si="21"/>
        <v>0</v>
      </c>
    </row>
    <row r="174" spans="1:30" x14ac:dyDescent="0.25">
      <c r="A174" s="1562"/>
      <c r="B174" s="800" t="s">
        <v>518</v>
      </c>
      <c r="C174" s="1402"/>
      <c r="D174" s="360"/>
      <c r="E174" s="360"/>
      <c r="F174" s="228"/>
      <c r="G174" s="347">
        <f>'Семестровка уск виправлено'!D128</f>
        <v>1</v>
      </c>
      <c r="H174" s="1412">
        <f>G174*30</f>
        <v>30</v>
      </c>
      <c r="I174" s="358"/>
      <c r="J174" s="359"/>
      <c r="K174" s="360"/>
      <c r="L174" s="360"/>
      <c r="M174" s="361"/>
      <c r="N174" s="230"/>
      <c r="O174" s="633"/>
      <c r="P174" s="232"/>
      <c r="Q174" s="230"/>
      <c r="R174" s="633"/>
      <c r="S174" s="633"/>
      <c r="T174" s="633"/>
      <c r="U174" s="633"/>
      <c r="V174" s="232"/>
      <c r="W174" s="230"/>
      <c r="X174" s="232"/>
      <c r="AD174" s="100">
        <f t="shared" si="21"/>
        <v>0</v>
      </c>
    </row>
    <row r="175" spans="1:30" ht="16.5" thickBot="1" x14ac:dyDescent="0.3">
      <c r="A175" s="1839"/>
      <c r="B175" s="1246" t="s">
        <v>272</v>
      </c>
      <c r="C175" s="1408"/>
      <c r="D175" s="1395" t="s">
        <v>204</v>
      </c>
      <c r="E175" s="1395"/>
      <c r="F175" s="1409"/>
      <c r="G175" s="1301">
        <f>'Семестровка уск виправлено'!E128</f>
        <v>4</v>
      </c>
      <c r="H175" s="1414">
        <f>G175*30</f>
        <v>120</v>
      </c>
      <c r="I175" s="1396">
        <f>J175+L175+K175</f>
        <v>52</v>
      </c>
      <c r="J175" s="1394">
        <f>'Семестровка уск виправлено'!H128</f>
        <v>26</v>
      </c>
      <c r="K175" s="1394"/>
      <c r="L175" s="1394">
        <f>'Семестровка уск виправлено'!J128</f>
        <v>26</v>
      </c>
      <c r="M175" s="1397">
        <f>H175-I175</f>
        <v>68</v>
      </c>
      <c r="N175" s="374"/>
      <c r="O175" s="1398"/>
      <c r="P175" s="1401"/>
      <c r="Q175" s="1399"/>
      <c r="R175" s="1400">
        <f>'Семестровка уск виправлено'!L128</f>
        <v>4</v>
      </c>
      <c r="S175" s="1400"/>
      <c r="T175" s="1400"/>
      <c r="U175" s="1400"/>
      <c r="V175" s="1401"/>
      <c r="W175" s="374"/>
      <c r="X175" s="1401"/>
      <c r="AD175" s="100">
        <f t="shared" si="21"/>
        <v>4</v>
      </c>
    </row>
    <row r="176" spans="1:30" x14ac:dyDescent="0.25">
      <c r="A176" s="1828" t="s">
        <v>523</v>
      </c>
      <c r="B176" s="1829"/>
      <c r="C176" s="1829"/>
      <c r="D176" s="1829"/>
      <c r="E176" s="1829"/>
      <c r="F176" s="1829"/>
      <c r="G176" s="1421">
        <f>G146+G150+G154+G158+G162+G166+G170+G174</f>
        <v>12</v>
      </c>
      <c r="H176" s="1426">
        <f>G176*30</f>
        <v>360</v>
      </c>
      <c r="I176" s="1425"/>
      <c r="J176" s="1419"/>
      <c r="K176" s="1419"/>
      <c r="L176" s="1419"/>
      <c r="M176" s="337"/>
      <c r="N176" s="1416"/>
      <c r="O176" s="1390"/>
      <c r="P176" s="1390"/>
      <c r="Q176" s="1390"/>
      <c r="R176" s="1390"/>
      <c r="S176" s="1390"/>
      <c r="T176" s="1390"/>
      <c r="U176" s="1390"/>
      <c r="V176" s="1390"/>
      <c r="W176" s="1390"/>
      <c r="X176" s="1390"/>
      <c r="AD176" s="100">
        <f t="shared" si="21"/>
        <v>0</v>
      </c>
    </row>
    <row r="177" spans="1:31" ht="16.5" thickBot="1" x14ac:dyDescent="0.3">
      <c r="A177" s="1826" t="s">
        <v>298</v>
      </c>
      <c r="B177" s="1827"/>
      <c r="C177" s="1827"/>
      <c r="D177" s="1827"/>
      <c r="E177" s="1827"/>
      <c r="F177" s="1827"/>
      <c r="G177" s="1428">
        <f>G141+G147+G151+G155+G159+G163+G167+G171+G175</f>
        <v>31</v>
      </c>
      <c r="H177" s="663">
        <f>SUMIF($AD141:$AD175,"&gt;0",H141:H175)</f>
        <v>930</v>
      </c>
      <c r="I177" s="1429">
        <f t="shared" ref="I177:X177" si="22">SUMIF($AD141:$AD175,"&gt;0",I141:I175)</f>
        <v>343</v>
      </c>
      <c r="J177" s="1430">
        <f t="shared" si="22"/>
        <v>178</v>
      </c>
      <c r="K177" s="1430">
        <f t="shared" si="22"/>
        <v>0</v>
      </c>
      <c r="L177" s="1430">
        <f t="shared" si="22"/>
        <v>165</v>
      </c>
      <c r="M177" s="1431">
        <f t="shared" si="22"/>
        <v>587</v>
      </c>
      <c r="N177" s="1429">
        <f t="shared" si="22"/>
        <v>0</v>
      </c>
      <c r="O177" s="1430">
        <f t="shared" si="22"/>
        <v>0</v>
      </c>
      <c r="P177" s="1430">
        <f t="shared" si="22"/>
        <v>6</v>
      </c>
      <c r="Q177" s="1430">
        <f>SUMIF($AD141:$AD175,"&gt;0",Q141:Q175)</f>
        <v>8</v>
      </c>
      <c r="R177" s="1430">
        <f t="shared" si="22"/>
        <v>13</v>
      </c>
      <c r="S177" s="1430">
        <f t="shared" si="22"/>
        <v>0</v>
      </c>
      <c r="T177" s="1430">
        <f t="shared" si="22"/>
        <v>0</v>
      </c>
      <c r="U177" s="1430">
        <f t="shared" si="22"/>
        <v>0</v>
      </c>
      <c r="V177" s="1430">
        <f t="shared" si="22"/>
        <v>0</v>
      </c>
      <c r="W177" s="1430">
        <f t="shared" si="22"/>
        <v>0</v>
      </c>
      <c r="X177" s="1430">
        <f t="shared" si="22"/>
        <v>0</v>
      </c>
      <c r="AD177" s="100">
        <f t="shared" si="21"/>
        <v>27</v>
      </c>
    </row>
    <row r="178" spans="1:31" ht="16.5" thickBot="1" x14ac:dyDescent="0.3">
      <c r="A178" s="1671" t="s">
        <v>256</v>
      </c>
      <c r="B178" s="1825"/>
      <c r="C178" s="1825"/>
      <c r="D178" s="1825"/>
      <c r="E178" s="1825"/>
      <c r="F178" s="1825"/>
      <c r="G178" s="1433">
        <f>G176+G177</f>
        <v>43</v>
      </c>
      <c r="H178" s="1142">
        <f>H176+H177</f>
        <v>1290</v>
      </c>
      <c r="I178" s="1142">
        <f t="shared" ref="I178:R178" si="23">I176+I177</f>
        <v>343</v>
      </c>
      <c r="J178" s="1142">
        <f t="shared" si="23"/>
        <v>178</v>
      </c>
      <c r="K178" s="1142">
        <f t="shared" si="23"/>
        <v>0</v>
      </c>
      <c r="L178" s="1142">
        <f t="shared" si="23"/>
        <v>165</v>
      </c>
      <c r="M178" s="1142">
        <f t="shared" si="23"/>
        <v>587</v>
      </c>
      <c r="N178" s="1142">
        <f t="shared" si="23"/>
        <v>0</v>
      </c>
      <c r="O178" s="1142">
        <f t="shared" si="23"/>
        <v>0</v>
      </c>
      <c r="P178" s="1142">
        <f t="shared" si="23"/>
        <v>6</v>
      </c>
      <c r="Q178" s="1142">
        <f t="shared" si="23"/>
        <v>8</v>
      </c>
      <c r="R178" s="1142">
        <f t="shared" si="23"/>
        <v>13</v>
      </c>
      <c r="S178" s="765"/>
      <c r="T178" s="765"/>
      <c r="U178" s="765"/>
      <c r="V178" s="765"/>
      <c r="W178" s="765"/>
      <c r="X178" s="765"/>
      <c r="Y178" s="1190">
        <f>SUM(Y141:Y173)</f>
        <v>0</v>
      </c>
      <c r="Z178" s="765">
        <f>SUM(Z141:Z173)</f>
        <v>0</v>
      </c>
      <c r="AA178" s="765">
        <f>SUM(AA141:AA173)</f>
        <v>0</v>
      </c>
      <c r="AB178" s="765">
        <f>SUM(AB141:AB173)</f>
        <v>0</v>
      </c>
      <c r="AC178" s="765">
        <f>SUM(AC141:AC173)</f>
        <v>0</v>
      </c>
      <c r="AE178" s="159">
        <f>G178*30</f>
        <v>1290</v>
      </c>
    </row>
    <row r="179" spans="1:31" ht="16.5" thickBot="1" x14ac:dyDescent="0.3">
      <c r="A179" s="1830" t="s">
        <v>535</v>
      </c>
      <c r="B179" s="1831"/>
      <c r="C179" s="1831"/>
      <c r="D179" s="1831"/>
      <c r="E179" s="1831"/>
      <c r="F179" s="1831"/>
      <c r="G179" s="1432">
        <f>G176+G137</f>
        <v>23.5</v>
      </c>
      <c r="H179" s="1432">
        <f>H176+H137</f>
        <v>705</v>
      </c>
      <c r="I179" s="767"/>
      <c r="J179" s="928"/>
      <c r="K179" s="928"/>
      <c r="L179" s="928"/>
      <c r="M179" s="928"/>
      <c r="N179" s="767"/>
      <c r="O179" s="928"/>
      <c r="P179" s="928"/>
      <c r="Q179" s="928"/>
      <c r="R179" s="928"/>
      <c r="S179" s="928"/>
      <c r="T179" s="928"/>
      <c r="U179" s="928"/>
      <c r="V179" s="928"/>
      <c r="W179" s="928"/>
      <c r="X179" s="928"/>
      <c r="Y179" s="1190"/>
      <c r="Z179" s="765"/>
      <c r="AA179" s="765"/>
      <c r="AB179" s="765"/>
      <c r="AC179" s="765"/>
    </row>
    <row r="180" spans="1:31" ht="16.5" thickBot="1" x14ac:dyDescent="0.3">
      <c r="A180" s="1832" t="s">
        <v>338</v>
      </c>
      <c r="B180" s="1833"/>
      <c r="C180" s="1833"/>
      <c r="D180" s="1833"/>
      <c r="E180" s="1833"/>
      <c r="F180" s="1833"/>
      <c r="G180" s="1422">
        <f>G177+G138</f>
        <v>40</v>
      </c>
      <c r="H180" s="1427">
        <f>H177+H138</f>
        <v>1200</v>
      </c>
      <c r="I180" s="1417">
        <f t="shared" ref="I180:R180" si="24">I177+I138</f>
        <v>460</v>
      </c>
      <c r="J180" s="791">
        <f t="shared" si="24"/>
        <v>178</v>
      </c>
      <c r="K180" s="791">
        <f t="shared" si="24"/>
        <v>0</v>
      </c>
      <c r="L180" s="791">
        <f t="shared" si="24"/>
        <v>282</v>
      </c>
      <c r="M180" s="1420">
        <f t="shared" si="24"/>
        <v>740</v>
      </c>
      <c r="N180" s="1417">
        <f t="shared" si="24"/>
        <v>2</v>
      </c>
      <c r="O180" s="791">
        <f t="shared" si="24"/>
        <v>2</v>
      </c>
      <c r="P180" s="791">
        <f t="shared" si="24"/>
        <v>6</v>
      </c>
      <c r="Q180" s="791">
        <f t="shared" si="24"/>
        <v>10</v>
      </c>
      <c r="R180" s="791">
        <f t="shared" si="24"/>
        <v>16</v>
      </c>
      <c r="S180" s="791"/>
      <c r="T180" s="928"/>
      <c r="U180" s="928"/>
      <c r="V180" s="928"/>
      <c r="W180" s="928"/>
      <c r="X180" s="928"/>
      <c r="Y180" s="1190"/>
      <c r="Z180" s="765"/>
      <c r="AA180" s="765"/>
      <c r="AB180" s="765"/>
      <c r="AC180" s="765"/>
    </row>
    <row r="181" spans="1:31" ht="16.5" thickBot="1" x14ac:dyDescent="0.3">
      <c r="A181" s="1832" t="s">
        <v>257</v>
      </c>
      <c r="B181" s="1833"/>
      <c r="C181" s="1833"/>
      <c r="D181" s="1833"/>
      <c r="E181" s="1833"/>
      <c r="F181" s="1833"/>
      <c r="G181" s="1423">
        <f>G179+G180</f>
        <v>63.5</v>
      </c>
      <c r="H181" s="985">
        <f>H178+H139</f>
        <v>1905</v>
      </c>
      <c r="I181" s="985">
        <f t="shared" ref="I181:R181" si="25">I178+I139</f>
        <v>460</v>
      </c>
      <c r="J181" s="985">
        <f t="shared" si="25"/>
        <v>178</v>
      </c>
      <c r="K181" s="985">
        <f t="shared" si="25"/>
        <v>0</v>
      </c>
      <c r="L181" s="985">
        <f t="shared" si="25"/>
        <v>282</v>
      </c>
      <c r="M181" s="985">
        <f t="shared" si="25"/>
        <v>740</v>
      </c>
      <c r="N181" s="985">
        <f t="shared" si="25"/>
        <v>2</v>
      </c>
      <c r="O181" s="985">
        <f t="shared" si="25"/>
        <v>2</v>
      </c>
      <c r="P181" s="985">
        <f t="shared" si="25"/>
        <v>6</v>
      </c>
      <c r="Q181" s="985">
        <f t="shared" si="25"/>
        <v>10</v>
      </c>
      <c r="R181" s="985">
        <f t="shared" si="25"/>
        <v>16</v>
      </c>
      <c r="S181" s="765"/>
      <c r="T181" s="765"/>
      <c r="U181" s="765"/>
      <c r="V181" s="765"/>
      <c r="W181" s="765"/>
      <c r="X181" s="765"/>
      <c r="Y181" s="1190">
        <f>Y178+Y139</f>
        <v>0</v>
      </c>
      <c r="Z181" s="765">
        <f>Z178+Z139</f>
        <v>0</v>
      </c>
      <c r="AA181" s="765">
        <f>AA178+AA139</f>
        <v>0</v>
      </c>
      <c r="AB181" s="765">
        <f>AB178+AB139</f>
        <v>0</v>
      </c>
      <c r="AC181" s="765">
        <f>AC178+AC139</f>
        <v>0</v>
      </c>
      <c r="AE181" s="159">
        <f>G181*30</f>
        <v>1905</v>
      </c>
    </row>
    <row r="182" spans="1:31" ht="16.5" thickBot="1" x14ac:dyDescent="0.3">
      <c r="A182" s="1834" t="s">
        <v>536</v>
      </c>
      <c r="B182" s="1834"/>
      <c r="C182" s="1834"/>
      <c r="D182" s="1834"/>
      <c r="E182" s="1834"/>
      <c r="F182" s="1830"/>
      <c r="G182" s="1423">
        <f>G48+G92+G100+G137+G176</f>
        <v>120</v>
      </c>
      <c r="H182" s="1423">
        <f>H48+H92+H100+H137+H176</f>
        <v>3600</v>
      </c>
      <c r="I182" s="1423"/>
      <c r="J182" s="1423"/>
      <c r="K182" s="1423"/>
      <c r="L182" s="1423"/>
      <c r="M182" s="1423"/>
      <c r="N182" s="1423"/>
      <c r="O182" s="1423"/>
      <c r="P182" s="1423"/>
      <c r="Q182" s="1423"/>
      <c r="R182" s="1423"/>
      <c r="S182" s="765"/>
      <c r="T182" s="765"/>
      <c r="U182" s="765"/>
      <c r="V182" s="765"/>
      <c r="W182" s="765"/>
      <c r="X182" s="765"/>
      <c r="Y182" s="1511"/>
      <c r="Z182" s="1511"/>
      <c r="AA182" s="928"/>
      <c r="AB182" s="928"/>
      <c r="AC182" s="928"/>
    </row>
    <row r="183" spans="1:31" ht="16.5" thickBot="1" x14ac:dyDescent="0.3">
      <c r="A183" s="1834" t="s">
        <v>347</v>
      </c>
      <c r="B183" s="1834"/>
      <c r="C183" s="1834"/>
      <c r="D183" s="1834"/>
      <c r="E183" s="1834"/>
      <c r="F183" s="1830"/>
      <c r="G183" s="1423">
        <f>G180+G108</f>
        <v>120</v>
      </c>
      <c r="H183" s="1423">
        <f>H180+H108</f>
        <v>3600</v>
      </c>
      <c r="I183" s="1418">
        <f t="shared" ref="I183:R183" si="26">I180+I108</f>
        <v>1224</v>
      </c>
      <c r="J183" s="764">
        <f t="shared" si="26"/>
        <v>617</v>
      </c>
      <c r="K183" s="764">
        <f t="shared" si="26"/>
        <v>7</v>
      </c>
      <c r="L183" s="764">
        <f t="shared" si="26"/>
        <v>600</v>
      </c>
      <c r="M183" s="764">
        <f t="shared" si="26"/>
        <v>2166</v>
      </c>
      <c r="N183" s="1418">
        <f t="shared" si="26"/>
        <v>27.466666666666669</v>
      </c>
      <c r="O183" s="764">
        <f t="shared" si="26"/>
        <v>20</v>
      </c>
      <c r="P183" s="764">
        <f t="shared" si="26"/>
        <v>19</v>
      </c>
      <c r="Q183" s="764">
        <f t="shared" si="26"/>
        <v>21.5</v>
      </c>
      <c r="R183" s="764">
        <f t="shared" si="26"/>
        <v>16</v>
      </c>
      <c r="S183" s="764"/>
      <c r="T183" s="765"/>
      <c r="U183" s="765"/>
      <c r="V183" s="765"/>
      <c r="W183" s="765"/>
      <c r="X183" s="765"/>
      <c r="Y183" s="1511"/>
      <c r="Z183" s="1511"/>
      <c r="AA183" s="928"/>
      <c r="AB183" s="928"/>
      <c r="AC183" s="928"/>
    </row>
    <row r="184" spans="1:31" s="100" customFormat="1" ht="16.5" thickBot="1" x14ac:dyDescent="0.3">
      <c r="A184" s="1834" t="s">
        <v>258</v>
      </c>
      <c r="B184" s="1834"/>
      <c r="C184" s="1834"/>
      <c r="D184" s="1834"/>
      <c r="E184" s="1834"/>
      <c r="F184" s="1830"/>
      <c r="G184" s="1424">
        <f>G181+G109</f>
        <v>240</v>
      </c>
      <c r="H184" s="987">
        <f>H181+H109</f>
        <v>7200</v>
      </c>
      <c r="I184" s="987">
        <f>I181+I109</f>
        <v>1224</v>
      </c>
      <c r="J184" s="987">
        <f t="shared" ref="J184:R184" si="27">J181+J109</f>
        <v>617</v>
      </c>
      <c r="K184" s="987">
        <f t="shared" si="27"/>
        <v>7</v>
      </c>
      <c r="L184" s="987">
        <f t="shared" si="27"/>
        <v>600</v>
      </c>
      <c r="M184" s="987">
        <f t="shared" si="27"/>
        <v>2166</v>
      </c>
      <c r="N184" s="987">
        <f t="shared" si="27"/>
        <v>27.466666666666669</v>
      </c>
      <c r="O184" s="987">
        <f t="shared" si="27"/>
        <v>20</v>
      </c>
      <c r="P184" s="987">
        <f t="shared" si="27"/>
        <v>19</v>
      </c>
      <c r="Q184" s="987">
        <f t="shared" si="27"/>
        <v>21.5</v>
      </c>
      <c r="R184" s="987">
        <f t="shared" si="27"/>
        <v>16</v>
      </c>
      <c r="S184" s="765"/>
      <c r="T184" s="765"/>
      <c r="U184" s="765"/>
      <c r="V184" s="765"/>
      <c r="W184" s="765"/>
      <c r="X184" s="765"/>
      <c r="AA184" s="1512">
        <v>22</v>
      </c>
      <c r="AB184" s="1512">
        <v>22</v>
      </c>
      <c r="AC184" s="1512">
        <v>22</v>
      </c>
    </row>
    <row r="185" spans="1:31" s="100" customFormat="1" ht="16.5" thickBot="1" x14ac:dyDescent="0.3">
      <c r="A185" s="1835" t="s">
        <v>259</v>
      </c>
      <c r="B185" s="1835"/>
      <c r="C185" s="1835"/>
      <c r="D185" s="1835"/>
      <c r="E185" s="1835"/>
      <c r="F185" s="1835"/>
      <c r="G185" s="1835"/>
      <c r="H185" s="1835"/>
      <c r="I185" s="1835"/>
      <c r="J185" s="1835"/>
      <c r="K185" s="1835"/>
      <c r="L185" s="1835"/>
      <c r="M185" s="1835"/>
      <c r="N185" s="1434">
        <f>N183</f>
        <v>27.466666666666669</v>
      </c>
      <c r="O185" s="1434">
        <f>O183</f>
        <v>20</v>
      </c>
      <c r="P185" s="1434">
        <f>P183</f>
        <v>19</v>
      </c>
      <c r="Q185" s="1434">
        <f>Q183</f>
        <v>21.5</v>
      </c>
      <c r="R185" s="1434">
        <f>R183</f>
        <v>16</v>
      </c>
      <c r="S185" s="766"/>
      <c r="T185" s="766">
        <f t="shared" ref="T185:AC185" si="28">T184</f>
        <v>0</v>
      </c>
      <c r="U185" s="766">
        <f t="shared" si="28"/>
        <v>0</v>
      </c>
      <c r="V185" s="766">
        <f t="shared" si="28"/>
        <v>0</v>
      </c>
      <c r="W185" s="766">
        <f t="shared" si="28"/>
        <v>0</v>
      </c>
      <c r="X185" s="766">
        <f t="shared" si="28"/>
        <v>0</v>
      </c>
      <c r="Y185" s="1190">
        <f t="shared" si="28"/>
        <v>0</v>
      </c>
      <c r="Z185" s="765">
        <f t="shared" si="28"/>
        <v>0</v>
      </c>
      <c r="AA185" s="765">
        <f t="shared" si="28"/>
        <v>22</v>
      </c>
      <c r="AB185" s="765">
        <f t="shared" si="28"/>
        <v>22</v>
      </c>
      <c r="AC185" s="765">
        <f t="shared" si="28"/>
        <v>22</v>
      </c>
    </row>
    <row r="186" spans="1:31" s="100" customFormat="1" ht="16.5" thickBot="1" x14ac:dyDescent="0.3">
      <c r="A186" s="1808" t="s">
        <v>260</v>
      </c>
      <c r="B186" s="1808"/>
      <c r="C186" s="1808"/>
      <c r="D186" s="1808"/>
      <c r="E186" s="1808"/>
      <c r="F186" s="1808"/>
      <c r="G186" s="1808"/>
      <c r="H186" s="1808"/>
      <c r="I186" s="1808"/>
      <c r="J186" s="1808"/>
      <c r="K186" s="1808"/>
      <c r="L186" s="1808"/>
      <c r="M186" s="1808"/>
      <c r="N186" s="765">
        <v>2</v>
      </c>
      <c r="O186" s="1190">
        <v>1</v>
      </c>
      <c r="P186" s="1435">
        <v>1</v>
      </c>
      <c r="Q186" s="1436">
        <v>4</v>
      </c>
      <c r="R186" s="1437">
        <v>0</v>
      </c>
      <c r="S186" s="1438"/>
      <c r="T186" s="1437"/>
      <c r="U186" s="1435"/>
      <c r="V186" s="1435"/>
      <c r="W186" s="1435"/>
      <c r="X186" s="1435"/>
    </row>
    <row r="187" spans="1:31" s="100" customFormat="1" ht="16.5" thickBot="1" x14ac:dyDescent="0.3">
      <c r="A187" s="1808" t="s">
        <v>261</v>
      </c>
      <c r="B187" s="1808"/>
      <c r="C187" s="1808"/>
      <c r="D187" s="1808"/>
      <c r="E187" s="1808"/>
      <c r="F187" s="1808"/>
      <c r="G187" s="1808"/>
      <c r="H187" s="1808"/>
      <c r="I187" s="1808"/>
      <c r="J187" s="1808"/>
      <c r="K187" s="1808"/>
      <c r="L187" s="1808"/>
      <c r="M187" s="1808"/>
      <c r="N187" s="981">
        <v>10</v>
      </c>
      <c r="O187" s="1144">
        <v>3</v>
      </c>
      <c r="P187" s="769">
        <v>4</v>
      </c>
      <c r="Q187" s="1145">
        <v>6</v>
      </c>
      <c r="R187" s="1439">
        <v>5</v>
      </c>
      <c r="S187" s="1440"/>
      <c r="T187" s="1439"/>
      <c r="U187" s="769"/>
      <c r="V187" s="769"/>
      <c r="W187" s="769"/>
      <c r="X187" s="769"/>
    </row>
    <row r="188" spans="1:31" s="100" customFormat="1" ht="16.5" thickBot="1" x14ac:dyDescent="0.3">
      <c r="A188" s="1808" t="s">
        <v>262</v>
      </c>
      <c r="B188" s="1808"/>
      <c r="C188" s="1808"/>
      <c r="D188" s="1808"/>
      <c r="E188" s="1808"/>
      <c r="F188" s="1808"/>
      <c r="G188" s="1808"/>
      <c r="H188" s="1808"/>
      <c r="I188" s="1808"/>
      <c r="J188" s="1808"/>
      <c r="K188" s="1808"/>
      <c r="L188" s="1808"/>
      <c r="M188" s="1808"/>
      <c r="N188" s="1146"/>
      <c r="O188" s="1147"/>
      <c r="P188" s="1147"/>
      <c r="Q188" s="1148"/>
      <c r="R188" s="1442"/>
      <c r="S188" s="1438"/>
      <c r="T188" s="1442"/>
      <c r="U188" s="770"/>
      <c r="V188" s="770"/>
      <c r="W188" s="770"/>
      <c r="X188" s="770"/>
    </row>
    <row r="189" spans="1:31" s="100" customFormat="1" ht="16.5" thickBot="1" x14ac:dyDescent="0.3">
      <c r="A189" s="1809" t="s">
        <v>263</v>
      </c>
      <c r="B189" s="1809"/>
      <c r="C189" s="1809"/>
      <c r="D189" s="1809"/>
      <c r="E189" s="1809"/>
      <c r="F189" s="1809"/>
      <c r="G189" s="1809"/>
      <c r="H189" s="1809"/>
      <c r="I189" s="1809"/>
      <c r="J189" s="1809"/>
      <c r="K189" s="1809"/>
      <c r="L189" s="1809"/>
      <c r="M189" s="1809"/>
      <c r="N189" s="1149"/>
      <c r="O189" s="1150">
        <v>1</v>
      </c>
      <c r="P189" s="1441"/>
      <c r="Q189" s="988">
        <v>1</v>
      </c>
      <c r="R189" s="1151">
        <v>1</v>
      </c>
      <c r="S189" s="1025"/>
      <c r="T189" s="988"/>
      <c r="U189" s="771"/>
      <c r="V189" s="988"/>
      <c r="W189" s="988"/>
      <c r="X189" s="988"/>
    </row>
    <row r="190" spans="1:31" s="100" customFormat="1" ht="16.5" thickBot="1" x14ac:dyDescent="0.3">
      <c r="A190" s="1816" t="s">
        <v>264</v>
      </c>
      <c r="B190" s="1817"/>
      <c r="C190" s="1817"/>
      <c r="D190" s="1817"/>
      <c r="E190" s="1817"/>
      <c r="F190" s="1817"/>
      <c r="G190" s="1817"/>
      <c r="H190" s="1817"/>
      <c r="I190" s="1817"/>
      <c r="J190" s="1817"/>
      <c r="K190" s="1817"/>
      <c r="L190" s="1817"/>
      <c r="M190" s="1818"/>
      <c r="N190" s="1810" t="s">
        <v>265</v>
      </c>
      <c r="O190" s="1811"/>
      <c r="P190" s="1812"/>
      <c r="Q190" s="1806">
        <f>G109/G184*100</f>
        <v>73.541666666666671</v>
      </c>
      <c r="R190" s="1813"/>
      <c r="S190" s="1813"/>
      <c r="T190" s="1806" t="s">
        <v>42</v>
      </c>
      <c r="U190" s="1813"/>
      <c r="V190" s="1807"/>
      <c r="W190" s="1806">
        <f>G181/G184*100</f>
        <v>26.458333333333332</v>
      </c>
      <c r="X190" s="1807"/>
      <c r="Y190" s="389">
        <f>SUM(N190:X190)</f>
        <v>100</v>
      </c>
    </row>
    <row r="191" spans="1:31" s="100" customFormat="1" ht="16.5" thickBot="1" x14ac:dyDescent="0.3">
      <c r="A191" s="989"/>
      <c r="B191" s="989"/>
      <c r="C191" s="989"/>
      <c r="D191" s="989"/>
      <c r="E191" s="989"/>
      <c r="F191" s="989"/>
      <c r="G191" s="989"/>
      <c r="H191" s="989"/>
      <c r="I191" s="989"/>
      <c r="J191" s="989"/>
      <c r="K191" s="989"/>
      <c r="L191" s="989"/>
      <c r="M191" s="989"/>
      <c r="N191" s="990"/>
      <c r="O191" s="990"/>
      <c r="P191" s="990"/>
      <c r="Q191" s="991"/>
      <c r="R191" s="991"/>
      <c r="S191" s="991"/>
      <c r="T191" s="990"/>
      <c r="U191" s="990"/>
      <c r="V191" s="990"/>
      <c r="W191" s="990"/>
      <c r="X191" s="990"/>
    </row>
    <row r="192" spans="1:31" s="100" customFormat="1" x14ac:dyDescent="0.25">
      <c r="A192" s="1491">
        <v>1</v>
      </c>
      <c r="B192" s="1493" t="s">
        <v>17</v>
      </c>
      <c r="C192" s="1495"/>
      <c r="D192" s="1497"/>
      <c r="E192" s="1488"/>
      <c r="F192" s="1187"/>
      <c r="G192" s="1186">
        <v>4</v>
      </c>
      <c r="H192" s="1187">
        <v>120</v>
      </c>
      <c r="I192" s="1500">
        <v>66</v>
      </c>
      <c r="J192" s="1487"/>
      <c r="K192" s="1487"/>
      <c r="L192" s="1487">
        <v>66</v>
      </c>
      <c r="M192" s="1501">
        <v>54</v>
      </c>
      <c r="N192" s="1500"/>
      <c r="O192" s="1487"/>
      <c r="P192" s="1487"/>
      <c r="Q192" s="1487"/>
      <c r="R192" s="1501"/>
      <c r="S192" s="1513"/>
      <c r="T192" s="1514"/>
      <c r="U192" s="1513"/>
      <c r="V192" s="1515"/>
      <c r="W192" s="1514"/>
      <c r="X192" s="1515"/>
    </row>
    <row r="193" spans="1:24" s="100" customFormat="1" x14ac:dyDescent="0.25">
      <c r="A193" s="1492" t="s">
        <v>504</v>
      </c>
      <c r="B193" s="1494" t="s">
        <v>272</v>
      </c>
      <c r="C193" s="1496"/>
      <c r="D193" s="1498">
        <v>1</v>
      </c>
      <c r="E193" s="1483"/>
      <c r="F193" s="1188"/>
      <c r="G193" s="1499">
        <v>2</v>
      </c>
      <c r="H193" s="1188">
        <v>60</v>
      </c>
      <c r="I193" s="1502">
        <v>30</v>
      </c>
      <c r="J193" s="759"/>
      <c r="K193" s="759"/>
      <c r="L193" s="759">
        <v>30</v>
      </c>
      <c r="M193" s="1200">
        <v>30</v>
      </c>
      <c r="N193" s="1502" t="s">
        <v>350</v>
      </c>
      <c r="O193" s="759"/>
      <c r="P193" s="759"/>
      <c r="Q193" s="759"/>
      <c r="R193" s="1200"/>
      <c r="S193" s="869"/>
      <c r="T193" s="896"/>
      <c r="U193" s="894"/>
      <c r="V193" s="895"/>
      <c r="W193" s="896"/>
      <c r="X193" s="895"/>
    </row>
    <row r="194" spans="1:24" s="100" customFormat="1" x14ac:dyDescent="0.25">
      <c r="A194" s="1492" t="s">
        <v>505</v>
      </c>
      <c r="B194" s="1494" t="s">
        <v>272</v>
      </c>
      <c r="C194" s="1496"/>
      <c r="D194" s="1498" t="s">
        <v>359</v>
      </c>
      <c r="E194" s="1483"/>
      <c r="F194" s="1188"/>
      <c r="G194" s="1499">
        <v>2</v>
      </c>
      <c r="H194" s="1188">
        <v>60</v>
      </c>
      <c r="I194" s="1502">
        <v>36</v>
      </c>
      <c r="J194" s="759"/>
      <c r="K194" s="759"/>
      <c r="L194" s="759">
        <v>36</v>
      </c>
      <c r="M194" s="1200">
        <v>24</v>
      </c>
      <c r="N194" s="1502"/>
      <c r="O194" s="759" t="s">
        <v>350</v>
      </c>
      <c r="P194" s="759" t="s">
        <v>350</v>
      </c>
      <c r="Q194" s="759"/>
      <c r="R194" s="1200"/>
      <c r="S194" s="869"/>
      <c r="T194" s="896"/>
      <c r="U194" s="894"/>
      <c r="V194" s="895"/>
      <c r="W194" s="896"/>
      <c r="X194" s="895"/>
    </row>
    <row r="195" spans="1:24" s="100" customFormat="1" ht="18" customHeight="1" x14ac:dyDescent="0.25">
      <c r="A195" s="1492" t="s">
        <v>506</v>
      </c>
      <c r="B195" s="1494" t="s">
        <v>17</v>
      </c>
      <c r="C195" s="1496"/>
      <c r="D195" s="1498" t="s">
        <v>360</v>
      </c>
      <c r="E195" s="1483"/>
      <c r="F195" s="1188"/>
      <c r="G195" s="1499"/>
      <c r="H195" s="1188"/>
      <c r="I195" s="1502"/>
      <c r="J195" s="759"/>
      <c r="K195" s="759"/>
      <c r="L195" s="759"/>
      <c r="M195" s="1200">
        <v>0</v>
      </c>
      <c r="N195" s="1502"/>
      <c r="O195" s="759"/>
      <c r="P195" s="759"/>
      <c r="Q195" s="759" t="s">
        <v>182</v>
      </c>
      <c r="R195" s="1200" t="s">
        <v>182</v>
      </c>
      <c r="S195" s="831"/>
      <c r="T195" s="1516"/>
      <c r="U195" s="1517"/>
      <c r="V195" s="1518"/>
      <c r="W195" s="1516"/>
      <c r="X195" s="1519"/>
    </row>
    <row r="196" spans="1:24" s="100" customFormat="1" ht="47.25" x14ac:dyDescent="0.25">
      <c r="A196" s="1180" t="s">
        <v>507</v>
      </c>
      <c r="B196" s="814" t="s">
        <v>508</v>
      </c>
      <c r="C196" s="1451"/>
      <c r="D196" s="1452"/>
      <c r="E196" s="878"/>
      <c r="F196" s="1453"/>
      <c r="G196" s="1352">
        <f>SUM(G197:G200)</f>
        <v>18</v>
      </c>
      <c r="H196" s="1353">
        <f t="shared" ref="H196:M196" si="29">SUM(H197:H200)</f>
        <v>540</v>
      </c>
      <c r="I196" s="1352">
        <f t="shared" si="29"/>
        <v>198</v>
      </c>
      <c r="J196" s="933">
        <f t="shared" si="29"/>
        <v>0</v>
      </c>
      <c r="K196" s="933">
        <f t="shared" si="29"/>
        <v>0</v>
      </c>
      <c r="L196" s="933">
        <f t="shared" si="29"/>
        <v>198</v>
      </c>
      <c r="M196" s="1353">
        <f t="shared" si="29"/>
        <v>342</v>
      </c>
      <c r="N196" s="868"/>
      <c r="O196" s="842"/>
      <c r="P196" s="842"/>
      <c r="Q196" s="842"/>
      <c r="R196" s="872"/>
      <c r="S196" s="869"/>
      <c r="T196" s="1459"/>
      <c r="U196" s="1202"/>
      <c r="V196" s="1460"/>
      <c r="W196" s="1459"/>
      <c r="X196" s="895"/>
    </row>
    <row r="197" spans="1:24" s="100" customFormat="1" x14ac:dyDescent="0.25">
      <c r="A197" s="224"/>
      <c r="B197" s="889" t="s">
        <v>509</v>
      </c>
      <c r="C197" s="1412">
        <v>2</v>
      </c>
      <c r="D197" s="1402" t="s">
        <v>192</v>
      </c>
      <c r="E197" s="878"/>
      <c r="F197" s="1453"/>
      <c r="G197" s="1455">
        <v>9</v>
      </c>
      <c r="H197" s="884">
        <f>G197*30</f>
        <v>270</v>
      </c>
      <c r="I197" s="532">
        <f>J197+K197+L197</f>
        <v>99</v>
      </c>
      <c r="J197" s="849"/>
      <c r="K197" s="849"/>
      <c r="L197" s="849">
        <v>99</v>
      </c>
      <c r="M197" s="852">
        <f>H197-I197</f>
        <v>171</v>
      </c>
      <c r="N197" s="868">
        <v>3</v>
      </c>
      <c r="O197" s="842">
        <v>3</v>
      </c>
      <c r="P197" s="842">
        <v>3</v>
      </c>
      <c r="Q197" s="842"/>
      <c r="R197" s="872"/>
      <c r="S197" s="869"/>
      <c r="T197" s="1459"/>
      <c r="U197" s="1202"/>
      <c r="V197" s="1460"/>
      <c r="W197" s="1459"/>
      <c r="X197" s="895"/>
    </row>
    <row r="198" spans="1:24" s="100" customFormat="1" ht="16.5" thickBot="1" x14ac:dyDescent="0.3">
      <c r="A198" s="1449"/>
      <c r="B198" s="1450" t="s">
        <v>509</v>
      </c>
      <c r="C198" s="1414">
        <v>4</v>
      </c>
      <c r="D198" s="1408" t="s">
        <v>236</v>
      </c>
      <c r="E198" s="1443"/>
      <c r="F198" s="1454"/>
      <c r="G198" s="1456">
        <v>9</v>
      </c>
      <c r="H198" s="90">
        <f>G198*30</f>
        <v>270</v>
      </c>
      <c r="I198" s="1444">
        <f>J198+K198+L198</f>
        <v>99</v>
      </c>
      <c r="J198" s="89"/>
      <c r="K198" s="89"/>
      <c r="L198" s="89">
        <v>99</v>
      </c>
      <c r="M198" s="1445">
        <f>H198-I198</f>
        <v>171</v>
      </c>
      <c r="N198" s="1457"/>
      <c r="O198" s="1446"/>
      <c r="P198" s="1446"/>
      <c r="Q198" s="1446">
        <v>3</v>
      </c>
      <c r="R198" s="1458">
        <v>3</v>
      </c>
      <c r="S198" s="869">
        <v>3</v>
      </c>
      <c r="T198" s="1461"/>
      <c r="U198" s="1447"/>
      <c r="V198" s="1462"/>
      <c r="W198" s="1461"/>
      <c r="X198" s="1448"/>
    </row>
    <row r="199" spans="1:24" s="100" customFormat="1" hidden="1" x14ac:dyDescent="0.25">
      <c r="A199" s="1520"/>
      <c r="B199" s="1521"/>
      <c r="C199" s="1522"/>
      <c r="D199" s="1522"/>
      <c r="E199" s="1523"/>
      <c r="F199" s="1524"/>
      <c r="G199" s="1525"/>
      <c r="H199" s="1526"/>
      <c r="I199" s="532"/>
      <c r="J199" s="1526"/>
      <c r="K199" s="1526"/>
      <c r="L199" s="1526"/>
      <c r="M199" s="1527"/>
      <c r="N199" s="1528"/>
      <c r="O199" s="1528"/>
      <c r="P199" s="1528"/>
      <c r="Q199" s="1528"/>
      <c r="R199" s="1528"/>
      <c r="S199" s="842"/>
      <c r="T199" s="1529"/>
      <c r="U199" s="1529"/>
      <c r="V199" s="1529"/>
      <c r="W199" s="1529"/>
      <c r="X199" s="1530"/>
    </row>
    <row r="200" spans="1:24" s="100" customFormat="1" hidden="1" x14ac:dyDescent="0.25">
      <c r="A200" s="1531"/>
      <c r="B200" s="875"/>
      <c r="C200" s="344"/>
      <c r="D200" s="344"/>
      <c r="E200" s="878"/>
      <c r="F200" s="1036"/>
      <c r="G200" s="1037"/>
      <c r="H200" s="849"/>
      <c r="I200" s="532"/>
      <c r="J200" s="849"/>
      <c r="K200" s="849"/>
      <c r="L200" s="849"/>
      <c r="M200" s="852"/>
      <c r="N200" s="842"/>
      <c r="O200" s="842"/>
      <c r="P200" s="842"/>
      <c r="Q200" s="842"/>
      <c r="R200" s="842"/>
      <c r="S200" s="842"/>
      <c r="T200" s="1202"/>
      <c r="U200" s="1202"/>
      <c r="V200" s="1202"/>
      <c r="W200" s="1202"/>
      <c r="X200" s="895"/>
    </row>
    <row r="201" spans="1:24" s="100" customFormat="1" ht="37.5" customHeight="1" thickBot="1" x14ac:dyDescent="0.3">
      <c r="A201" s="1820" t="s">
        <v>383</v>
      </c>
      <c r="B201" s="1821"/>
      <c r="C201" s="1821"/>
      <c r="D201" s="1821"/>
      <c r="E201" s="1821"/>
      <c r="F201" s="1822"/>
      <c r="G201" s="1489"/>
      <c r="H201" s="1489"/>
      <c r="I201" s="1490"/>
      <c r="J201" s="1490"/>
      <c r="K201" s="1490"/>
      <c r="L201" s="1490"/>
      <c r="M201" s="1490"/>
      <c r="N201" s="1490"/>
      <c r="O201" s="1490"/>
      <c r="P201" s="1490"/>
      <c r="Q201" s="1490"/>
      <c r="R201" s="1490"/>
      <c r="S201" s="1532"/>
      <c r="T201" s="1533"/>
      <c r="U201" s="1534"/>
      <c r="V201" s="1535"/>
      <c r="W201" s="1533"/>
      <c r="X201" s="1448"/>
    </row>
    <row r="202" spans="1:24" s="100" customFormat="1" x14ac:dyDescent="0.25">
      <c r="A202" s="1191"/>
      <c r="B202" s="1192"/>
      <c r="C202" s="1193"/>
      <c r="D202" s="1193"/>
      <c r="E202" s="1484"/>
      <c r="F202" s="1485"/>
      <c r="G202" s="1486"/>
      <c r="H202" s="92"/>
      <c r="I202" s="1194"/>
      <c r="J202" s="92"/>
      <c r="K202" s="92"/>
      <c r="L202" s="92"/>
      <c r="M202" s="1195"/>
      <c r="N202" s="1196"/>
      <c r="O202" s="1196"/>
      <c r="P202" s="1196"/>
      <c r="Q202" s="1196"/>
      <c r="R202" s="1196"/>
      <c r="S202" s="1196"/>
      <c r="T202" s="1197"/>
      <c r="U202" s="1197"/>
      <c r="V202" s="1197"/>
      <c r="W202" s="1197"/>
      <c r="X202" s="1198"/>
    </row>
    <row r="203" spans="1:24" s="100" customFormat="1" ht="15.75" customHeight="1" x14ac:dyDescent="0.25">
      <c r="B203" s="1155" t="s">
        <v>266</v>
      </c>
      <c r="C203" s="1155"/>
      <c r="D203" s="1814"/>
      <c r="E203" s="1814"/>
      <c r="F203" s="1814"/>
      <c r="G203" s="1814"/>
      <c r="H203" s="1155"/>
      <c r="I203" s="1815" t="s">
        <v>267</v>
      </c>
      <c r="J203" s="1815"/>
      <c r="K203" s="1815"/>
    </row>
    <row r="204" spans="1:24" s="100" customFormat="1" x14ac:dyDescent="0.25"/>
    <row r="205" spans="1:24" s="100" customFormat="1" x14ac:dyDescent="0.25">
      <c r="B205" s="1155" t="s">
        <v>268</v>
      </c>
      <c r="C205" s="1155"/>
      <c r="D205" s="1814"/>
      <c r="E205" s="1814"/>
      <c r="F205" s="1823"/>
      <c r="G205" s="1823"/>
      <c r="H205" s="1155"/>
      <c r="I205" s="1815" t="s">
        <v>269</v>
      </c>
      <c r="J205" s="1824"/>
      <c r="K205" s="1824"/>
    </row>
    <row r="206" spans="1:24" s="100" customFormat="1" x14ac:dyDescent="0.25"/>
    <row r="207" spans="1:24" s="100" customFormat="1" x14ac:dyDescent="0.25">
      <c r="B207" s="1155" t="s">
        <v>270</v>
      </c>
      <c r="C207" s="1155"/>
      <c r="D207" s="1814"/>
      <c r="E207" s="1814"/>
      <c r="F207" s="1823"/>
      <c r="G207" s="1823"/>
      <c r="H207" s="1155"/>
      <c r="I207" s="1815" t="s">
        <v>269</v>
      </c>
      <c r="J207" s="1824"/>
      <c r="K207" s="1824"/>
    </row>
    <row r="208" spans="1:24" s="100" customFormat="1" x14ac:dyDescent="0.25">
      <c r="A208" s="788"/>
      <c r="B208" s="992"/>
      <c r="C208" s="1819" t="s">
        <v>140</v>
      </c>
      <c r="D208" s="1819"/>
      <c r="E208" s="1819"/>
      <c r="F208" s="1819"/>
      <c r="G208" s="1819"/>
      <c r="H208" s="1819"/>
      <c r="I208" s="1819"/>
      <c r="J208" s="1819"/>
      <c r="K208" s="1819"/>
      <c r="L208" s="993"/>
      <c r="M208" s="993"/>
    </row>
  </sheetData>
  <mergeCells count="90">
    <mergeCell ref="A51:X51"/>
    <mergeCell ref="A49:F49"/>
    <mergeCell ref="M3:M7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Q4:S4"/>
    <mergeCell ref="T4:V4"/>
    <mergeCell ref="H3:H7"/>
    <mergeCell ref="I3:L3"/>
    <mergeCell ref="J4:J7"/>
    <mergeCell ref="K4:K7"/>
    <mergeCell ref="W4:X4"/>
    <mergeCell ref="A50:F50"/>
    <mergeCell ref="F4:F7"/>
    <mergeCell ref="A10:X10"/>
    <mergeCell ref="E3:F3"/>
    <mergeCell ref="C3:C7"/>
    <mergeCell ref="D3:D7"/>
    <mergeCell ref="A48:F48"/>
    <mergeCell ref="A9:X9"/>
    <mergeCell ref="L4:L7"/>
    <mergeCell ref="N6:X6"/>
    <mergeCell ref="A102:F102"/>
    <mergeCell ref="A92:F92"/>
    <mergeCell ref="A95:X95"/>
    <mergeCell ref="A100:F100"/>
    <mergeCell ref="A93:F93"/>
    <mergeCell ref="A94:F94"/>
    <mergeCell ref="A101:F101"/>
    <mergeCell ref="A137:F137"/>
    <mergeCell ref="A103:X103"/>
    <mergeCell ref="A111:X111"/>
    <mergeCell ref="A109:F109"/>
    <mergeCell ref="A110:X110"/>
    <mergeCell ref="A108:F108"/>
    <mergeCell ref="A106:F106"/>
    <mergeCell ref="A107:F107"/>
    <mergeCell ref="A113:A114"/>
    <mergeCell ref="A115:A116"/>
    <mergeCell ref="A117:A122"/>
    <mergeCell ref="A129:A134"/>
    <mergeCell ref="A123:A128"/>
    <mergeCell ref="A135:A136"/>
    <mergeCell ref="A138:F138"/>
    <mergeCell ref="A141:A143"/>
    <mergeCell ref="A144:A147"/>
    <mergeCell ref="A172:A175"/>
    <mergeCell ref="A139:F139"/>
    <mergeCell ref="A140:X140"/>
    <mergeCell ref="A148:A151"/>
    <mergeCell ref="A152:A155"/>
    <mergeCell ref="A156:A159"/>
    <mergeCell ref="A187:M187"/>
    <mergeCell ref="A179:F179"/>
    <mergeCell ref="A180:F180"/>
    <mergeCell ref="A181:F181"/>
    <mergeCell ref="A182:F182"/>
    <mergeCell ref="A184:F184"/>
    <mergeCell ref="A183:F183"/>
    <mergeCell ref="A185:M185"/>
    <mergeCell ref="A186:M186"/>
    <mergeCell ref="A178:F178"/>
    <mergeCell ref="A177:F177"/>
    <mergeCell ref="A160:A163"/>
    <mergeCell ref="A164:A167"/>
    <mergeCell ref="A168:A171"/>
    <mergeCell ref="A176:F176"/>
    <mergeCell ref="D203:G203"/>
    <mergeCell ref="I203:K203"/>
    <mergeCell ref="A190:M190"/>
    <mergeCell ref="C208:K208"/>
    <mergeCell ref="A201:F201"/>
    <mergeCell ref="D205:G205"/>
    <mergeCell ref="I205:K205"/>
    <mergeCell ref="D207:G207"/>
    <mergeCell ref="I207:K207"/>
    <mergeCell ref="W190:X190"/>
    <mergeCell ref="A188:M188"/>
    <mergeCell ref="A189:M189"/>
    <mergeCell ref="N190:P190"/>
    <mergeCell ref="Q190:S190"/>
    <mergeCell ref="T190:V190"/>
  </mergeCells>
  <phoneticPr fontId="7" type="noConversion"/>
  <pageMargins left="0.75" right="0.75" top="1" bottom="1" header="0.5" footer="0.5"/>
  <pageSetup paperSize="9" scale="65" orientation="landscape" r:id="rId1"/>
  <headerFooter alignWithMargins="0"/>
  <rowBreaks count="5" manualBreakCount="5">
    <brk id="36" max="28" man="1"/>
    <brk id="77" max="28" man="1"/>
    <brk id="109" max="28" man="1"/>
    <brk id="139" max="28" man="1"/>
    <brk id="167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view="pageBreakPreview" zoomScaleNormal="100" workbookViewId="0">
      <selection activeCell="B18" sqref="B18"/>
    </sheetView>
  </sheetViews>
  <sheetFormatPr defaultRowHeight="15" x14ac:dyDescent="0.25"/>
  <cols>
    <col min="2" max="2" width="34.5703125" customWidth="1"/>
  </cols>
  <sheetData>
    <row r="1" spans="1:15" ht="16.5" x14ac:dyDescent="0.25">
      <c r="A1" s="22"/>
      <c r="B1" s="1942" t="s">
        <v>544</v>
      </c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1"/>
      <c r="O1" s="12"/>
    </row>
    <row r="2" spans="1:15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22"/>
      <c r="B3" s="1930" t="s">
        <v>0</v>
      </c>
      <c r="C3" s="1933" t="s">
        <v>74</v>
      </c>
      <c r="D3" s="1936" t="s">
        <v>75</v>
      </c>
      <c r="E3" s="1939" t="s">
        <v>2</v>
      </c>
      <c r="F3" s="1939"/>
      <c r="G3" s="1939"/>
      <c r="H3" s="1939"/>
      <c r="I3" s="1939"/>
      <c r="J3" s="1803"/>
      <c r="K3" s="1936" t="s">
        <v>3</v>
      </c>
      <c r="L3" s="1936" t="s">
        <v>4</v>
      </c>
      <c r="M3" s="1936" t="s">
        <v>5</v>
      </c>
      <c r="N3" s="11"/>
      <c r="O3" s="12"/>
    </row>
    <row r="4" spans="1:15" x14ac:dyDescent="0.25">
      <c r="A4" s="22"/>
      <c r="B4" s="1931"/>
      <c r="C4" s="1934"/>
      <c r="D4" s="1936"/>
      <c r="E4" s="1936" t="s">
        <v>6</v>
      </c>
      <c r="F4" s="1937" t="s">
        <v>7</v>
      </c>
      <c r="G4" s="1937"/>
      <c r="H4" s="1937"/>
      <c r="I4" s="1937"/>
      <c r="J4" s="1936" t="s">
        <v>8</v>
      </c>
      <c r="K4" s="1936"/>
      <c r="L4" s="1936"/>
      <c r="M4" s="1936"/>
      <c r="N4" s="11"/>
      <c r="O4" s="12"/>
    </row>
    <row r="5" spans="1:15" x14ac:dyDescent="0.25">
      <c r="A5" s="22"/>
      <c r="B5" s="1931"/>
      <c r="C5" s="1934"/>
      <c r="D5" s="1936"/>
      <c r="E5" s="1803"/>
      <c r="F5" s="1936" t="s">
        <v>9</v>
      </c>
      <c r="G5" s="1939" t="s">
        <v>10</v>
      </c>
      <c r="H5" s="1803"/>
      <c r="I5" s="1803"/>
      <c r="J5" s="1803"/>
      <c r="K5" s="1936"/>
      <c r="L5" s="1936"/>
      <c r="M5" s="1936"/>
      <c r="N5" s="11"/>
      <c r="O5" s="12"/>
    </row>
    <row r="6" spans="1:15" x14ac:dyDescent="0.25">
      <c r="A6" s="22"/>
      <c r="B6" s="1931"/>
      <c r="C6" s="1934"/>
      <c r="D6" s="1936"/>
      <c r="E6" s="1803"/>
      <c r="F6" s="1938"/>
      <c r="G6" s="1936" t="s">
        <v>11</v>
      </c>
      <c r="H6" s="1936" t="s">
        <v>12</v>
      </c>
      <c r="I6" s="1936" t="s">
        <v>13</v>
      </c>
      <c r="J6" s="1803"/>
      <c r="K6" s="1936"/>
      <c r="L6" s="1936"/>
      <c r="M6" s="1936"/>
      <c r="N6" s="11"/>
      <c r="O6" s="12"/>
    </row>
    <row r="7" spans="1:15" x14ac:dyDescent="0.25">
      <c r="A7" s="22"/>
      <c r="B7" s="1931"/>
      <c r="C7" s="1934"/>
      <c r="D7" s="1936"/>
      <c r="E7" s="1803"/>
      <c r="F7" s="1938"/>
      <c r="G7" s="1936"/>
      <c r="H7" s="1936"/>
      <c r="I7" s="1936"/>
      <c r="J7" s="1803"/>
      <c r="K7" s="1936"/>
      <c r="L7" s="1936"/>
      <c r="M7" s="1936"/>
      <c r="N7" s="11"/>
      <c r="O7" s="12"/>
    </row>
    <row r="8" spans="1:15" x14ac:dyDescent="0.25">
      <c r="A8" s="22"/>
      <c r="B8" s="1931"/>
      <c r="C8" s="1934"/>
      <c r="D8" s="1936"/>
      <c r="E8" s="1803"/>
      <c r="F8" s="1938"/>
      <c r="G8" s="1936"/>
      <c r="H8" s="1936"/>
      <c r="I8" s="1936"/>
      <c r="J8" s="1803"/>
      <c r="K8" s="1936"/>
      <c r="L8" s="1936"/>
      <c r="M8" s="1936"/>
      <c r="N8" s="11"/>
      <c r="O8" s="12"/>
    </row>
    <row r="9" spans="1:15" x14ac:dyDescent="0.25">
      <c r="A9" s="22"/>
      <c r="B9" s="1932"/>
      <c r="C9" s="1935"/>
      <c r="D9" s="1936"/>
      <c r="E9" s="1803"/>
      <c r="F9" s="1938"/>
      <c r="G9" s="1936"/>
      <c r="H9" s="1936"/>
      <c r="I9" s="1936"/>
      <c r="J9" s="1803"/>
      <c r="K9" s="1936"/>
      <c r="L9" s="1936"/>
      <c r="M9" s="1936"/>
      <c r="N9" s="11"/>
      <c r="O9" s="12"/>
    </row>
    <row r="10" spans="1:15" ht="26.25" x14ac:dyDescent="0.25">
      <c r="A10" s="22" t="s">
        <v>31</v>
      </c>
      <c r="B10" s="23" t="s">
        <v>46</v>
      </c>
      <c r="C10" s="1203">
        <v>1</v>
      </c>
      <c r="D10" s="1203">
        <v>2</v>
      </c>
      <c r="E10" s="10">
        <f>D10*30</f>
        <v>60</v>
      </c>
      <c r="F10" s="10">
        <f>G10+H10+I10</f>
        <v>30</v>
      </c>
      <c r="G10" s="10"/>
      <c r="H10" s="10"/>
      <c r="I10" s="10">
        <v>30</v>
      </c>
      <c r="J10" s="10">
        <f>E10-F10</f>
        <v>30</v>
      </c>
      <c r="K10" s="9">
        <f>F10/15</f>
        <v>2</v>
      </c>
      <c r="L10" s="10" t="s">
        <v>16</v>
      </c>
      <c r="M10" s="9">
        <f>F10/E10*100</f>
        <v>50</v>
      </c>
      <c r="N10" s="11"/>
      <c r="O10" s="12"/>
    </row>
    <row r="11" spans="1:15" x14ac:dyDescent="0.25">
      <c r="A11" s="22" t="s">
        <v>14</v>
      </c>
      <c r="B11" s="23" t="s">
        <v>88</v>
      </c>
      <c r="C11" s="1204"/>
      <c r="D11" s="1205">
        <v>4</v>
      </c>
      <c r="E11" s="10">
        <f>D11*30</f>
        <v>120</v>
      </c>
      <c r="F11" s="10">
        <f>G11+H11+I11</f>
        <v>45</v>
      </c>
      <c r="G11" s="10">
        <v>30</v>
      </c>
      <c r="H11" s="10"/>
      <c r="I11" s="10">
        <v>15</v>
      </c>
      <c r="J11" s="10">
        <f>E11-F11</f>
        <v>75</v>
      </c>
      <c r="K11" s="9">
        <f>F11/15</f>
        <v>3</v>
      </c>
      <c r="L11" s="10" t="s">
        <v>18</v>
      </c>
      <c r="M11" s="9">
        <f>F11/E11*100</f>
        <v>37.5</v>
      </c>
      <c r="N11" s="11"/>
      <c r="O11" s="12"/>
    </row>
    <row r="12" spans="1:15" x14ac:dyDescent="0.25">
      <c r="A12" s="1941"/>
      <c r="B12" s="23" t="s">
        <v>76</v>
      </c>
      <c r="C12" s="1204">
        <v>4</v>
      </c>
      <c r="D12" s="1205"/>
      <c r="E12" s="10"/>
      <c r="F12" s="10"/>
      <c r="G12" s="10"/>
      <c r="H12" s="10"/>
      <c r="I12" s="10"/>
      <c r="J12" s="10"/>
      <c r="K12" s="9"/>
      <c r="L12" s="10"/>
      <c r="M12" s="9"/>
      <c r="N12" s="11" t="s">
        <v>538</v>
      </c>
      <c r="O12" s="12"/>
    </row>
    <row r="13" spans="1:15" x14ac:dyDescent="0.25">
      <c r="A13" s="1941"/>
      <c r="B13" s="23" t="s">
        <v>103</v>
      </c>
      <c r="C13" s="1204">
        <v>1.5</v>
      </c>
      <c r="D13" s="1205">
        <v>1.5</v>
      </c>
      <c r="E13" s="10">
        <f t="shared" ref="E13:E18" si="0">D13*30</f>
        <v>45</v>
      </c>
      <c r="F13" s="10">
        <f t="shared" ref="F13:F18" si="1">G13+H13+I13</f>
        <v>30</v>
      </c>
      <c r="G13" s="10">
        <v>15</v>
      </c>
      <c r="H13" s="10"/>
      <c r="I13" s="10">
        <v>15</v>
      </c>
      <c r="J13" s="10">
        <f t="shared" ref="J13:J18" si="2">E13-F13</f>
        <v>15</v>
      </c>
      <c r="K13" s="9">
        <f>F13/15</f>
        <v>2</v>
      </c>
      <c r="L13" s="10" t="s">
        <v>16</v>
      </c>
      <c r="M13" s="9">
        <f t="shared" ref="M13:M18" si="3">F13/E13*100</f>
        <v>66.666666666666657</v>
      </c>
      <c r="N13" s="11" t="s">
        <v>539</v>
      </c>
      <c r="O13" s="12"/>
    </row>
    <row r="14" spans="1:15" x14ac:dyDescent="0.25">
      <c r="A14" s="1509"/>
      <c r="B14" s="23" t="s">
        <v>19</v>
      </c>
      <c r="C14" s="1204">
        <v>4</v>
      </c>
      <c r="D14" s="1205">
        <v>2</v>
      </c>
      <c r="E14" s="10">
        <f t="shared" si="0"/>
        <v>60</v>
      </c>
      <c r="F14" s="10">
        <f t="shared" si="1"/>
        <v>30</v>
      </c>
      <c r="G14" s="10">
        <v>15</v>
      </c>
      <c r="H14" s="10"/>
      <c r="I14" s="10">
        <v>15</v>
      </c>
      <c r="J14" s="10">
        <f t="shared" si="2"/>
        <v>30</v>
      </c>
      <c r="K14" s="9">
        <f>F14/15</f>
        <v>2</v>
      </c>
      <c r="L14" s="10"/>
      <c r="M14" s="9">
        <f t="shared" si="3"/>
        <v>50</v>
      </c>
      <c r="N14" s="11"/>
      <c r="O14" s="12"/>
    </row>
    <row r="15" spans="1:15" x14ac:dyDescent="0.25">
      <c r="A15" s="22" t="s">
        <v>14</v>
      </c>
      <c r="B15" s="23" t="s">
        <v>37</v>
      </c>
      <c r="C15" s="1204">
        <v>2</v>
      </c>
      <c r="D15" s="1205">
        <v>3</v>
      </c>
      <c r="E15" s="10">
        <f t="shared" si="0"/>
        <v>90</v>
      </c>
      <c r="F15" s="10">
        <f t="shared" si="1"/>
        <v>30</v>
      </c>
      <c r="G15" s="10">
        <v>15</v>
      </c>
      <c r="H15" s="10"/>
      <c r="I15" s="10">
        <v>15</v>
      </c>
      <c r="J15" s="10">
        <f t="shared" si="2"/>
        <v>60</v>
      </c>
      <c r="K15" s="9">
        <f>F15/15</f>
        <v>2</v>
      </c>
      <c r="L15" s="10" t="s">
        <v>18</v>
      </c>
      <c r="M15" s="9">
        <f t="shared" si="3"/>
        <v>33.333333333333329</v>
      </c>
      <c r="N15" s="11"/>
      <c r="O15" s="12"/>
    </row>
    <row r="16" spans="1:15" x14ac:dyDescent="0.25">
      <c r="A16" s="22" t="s">
        <v>14</v>
      </c>
      <c r="B16" s="23" t="s">
        <v>21</v>
      </c>
      <c r="C16" s="1204">
        <v>5</v>
      </c>
      <c r="D16" s="1205">
        <v>1</v>
      </c>
      <c r="E16" s="10">
        <f t="shared" si="0"/>
        <v>30</v>
      </c>
      <c r="F16" s="10">
        <f t="shared" si="1"/>
        <v>15</v>
      </c>
      <c r="G16" s="10">
        <v>8</v>
      </c>
      <c r="H16" s="10">
        <v>7</v>
      </c>
      <c r="I16" s="10"/>
      <c r="J16" s="10">
        <f t="shared" si="2"/>
        <v>15</v>
      </c>
      <c r="K16" s="9">
        <f>F16/15</f>
        <v>1</v>
      </c>
      <c r="L16" s="10" t="s">
        <v>16</v>
      </c>
      <c r="M16" s="9">
        <f t="shared" si="3"/>
        <v>50</v>
      </c>
      <c r="N16" s="11"/>
      <c r="O16" s="12"/>
    </row>
    <row r="17" spans="1:15" x14ac:dyDescent="0.25">
      <c r="A17" s="22" t="s">
        <v>14</v>
      </c>
      <c r="B17" s="23" t="s">
        <v>549</v>
      </c>
      <c r="C17" s="1204"/>
      <c r="D17" s="1205">
        <v>1</v>
      </c>
      <c r="E17" s="10">
        <f t="shared" si="0"/>
        <v>30</v>
      </c>
      <c r="F17" s="10">
        <f t="shared" si="1"/>
        <v>15</v>
      </c>
      <c r="G17" s="10">
        <v>8</v>
      </c>
      <c r="H17" s="10"/>
      <c r="I17" s="10">
        <v>7</v>
      </c>
      <c r="J17" s="10">
        <f t="shared" si="2"/>
        <v>15</v>
      </c>
      <c r="K17" s="9">
        <f>F17/15</f>
        <v>1</v>
      </c>
      <c r="L17" s="10" t="s">
        <v>16</v>
      </c>
      <c r="M17" s="9">
        <f t="shared" si="3"/>
        <v>50</v>
      </c>
      <c r="N17" s="11"/>
      <c r="O17" s="12"/>
    </row>
    <row r="18" spans="1:15" x14ac:dyDescent="0.25">
      <c r="A18" s="22" t="s">
        <v>14</v>
      </c>
      <c r="B18" s="23" t="s">
        <v>30</v>
      </c>
      <c r="C18" s="1204">
        <v>2.5</v>
      </c>
      <c r="D18" s="1205">
        <v>1.5</v>
      </c>
      <c r="E18" s="10">
        <f t="shared" si="0"/>
        <v>45</v>
      </c>
      <c r="F18" s="10">
        <f t="shared" si="1"/>
        <v>22</v>
      </c>
      <c r="G18" s="10">
        <v>15</v>
      </c>
      <c r="H18" s="10"/>
      <c r="I18" s="10">
        <v>7</v>
      </c>
      <c r="J18" s="10">
        <f t="shared" si="2"/>
        <v>23</v>
      </c>
      <c r="K18" s="9">
        <f>F18/18</f>
        <v>1.2222222222222223</v>
      </c>
      <c r="L18" s="10" t="s">
        <v>16</v>
      </c>
      <c r="M18" s="9">
        <f t="shared" si="3"/>
        <v>48.888888888888886</v>
      </c>
      <c r="N18" s="11"/>
      <c r="O18" s="12"/>
    </row>
    <row r="19" spans="1:15" s="12" customFormat="1" x14ac:dyDescent="0.25">
      <c r="A19" s="22" t="s">
        <v>14</v>
      </c>
      <c r="B19" s="23" t="s">
        <v>53</v>
      </c>
      <c r="C19" s="1204">
        <v>4.5</v>
      </c>
      <c r="D19" s="1205"/>
      <c r="E19" s="10"/>
      <c r="F19" s="10"/>
      <c r="G19" s="10"/>
      <c r="H19" s="10"/>
      <c r="I19" s="10"/>
      <c r="J19" s="10"/>
      <c r="K19" s="9"/>
      <c r="L19" s="10"/>
      <c r="M19" s="9"/>
      <c r="N19" s="11"/>
    </row>
    <row r="20" spans="1:15" s="12" customFormat="1" ht="26.25" x14ac:dyDescent="0.25">
      <c r="A20" s="22" t="s">
        <v>14</v>
      </c>
      <c r="B20" s="23" t="s">
        <v>32</v>
      </c>
      <c r="C20" s="1204">
        <v>3.5</v>
      </c>
      <c r="D20" s="1205"/>
      <c r="E20" s="10"/>
      <c r="F20" s="10"/>
      <c r="G20" s="10"/>
      <c r="H20" s="10"/>
      <c r="I20" s="10"/>
      <c r="J20" s="10"/>
      <c r="K20" s="9"/>
      <c r="L20" s="10"/>
      <c r="M20" s="9"/>
      <c r="N20" s="11"/>
    </row>
    <row r="21" spans="1:15" x14ac:dyDescent="0.25">
      <c r="A21" s="22" t="s">
        <v>14</v>
      </c>
      <c r="B21" s="23" t="s">
        <v>20</v>
      </c>
      <c r="C21" s="1204">
        <v>4</v>
      </c>
      <c r="D21" s="1205">
        <v>2</v>
      </c>
      <c r="E21" s="10">
        <f>D21*30</f>
        <v>60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30</v>
      </c>
      <c r="K21" s="9">
        <f>F21/18</f>
        <v>1.6666666666666667</v>
      </c>
      <c r="L21" s="10" t="s">
        <v>16</v>
      </c>
      <c r="M21" s="9">
        <f>F21/E21*100</f>
        <v>50</v>
      </c>
      <c r="N21" s="11"/>
      <c r="O21" s="12"/>
    </row>
    <row r="22" spans="1:15" x14ac:dyDescent="0.25">
      <c r="A22" s="50" t="s">
        <v>14</v>
      </c>
      <c r="B22" s="1082" t="s">
        <v>62</v>
      </c>
      <c r="C22" s="1206">
        <v>3</v>
      </c>
      <c r="D22" s="1206">
        <v>3</v>
      </c>
      <c r="E22" s="10">
        <f>D22*30</f>
        <v>90</v>
      </c>
      <c r="F22" s="10">
        <f>G22+H22+I22</f>
        <v>60</v>
      </c>
      <c r="G22" s="10">
        <v>30</v>
      </c>
      <c r="H22" s="10"/>
      <c r="I22" s="10">
        <v>30</v>
      </c>
      <c r="J22" s="10">
        <f>E22-F22</f>
        <v>30</v>
      </c>
      <c r="K22" s="9">
        <f>F22/18</f>
        <v>3.3333333333333335</v>
      </c>
      <c r="L22" s="10" t="s">
        <v>29</v>
      </c>
      <c r="M22" s="9">
        <f>F22/E22*100</f>
        <v>66.666666666666657</v>
      </c>
      <c r="N22" s="49"/>
    </row>
    <row r="23" spans="1:15" x14ac:dyDescent="0.25">
      <c r="A23" s="22" t="s">
        <v>14</v>
      </c>
      <c r="B23" s="23" t="s">
        <v>80</v>
      </c>
      <c r="C23" s="1204">
        <v>0</v>
      </c>
      <c r="D23" s="1205">
        <v>6</v>
      </c>
      <c r="E23" s="10">
        <f>D23*30</f>
        <v>180</v>
      </c>
      <c r="F23" s="10">
        <f>G23+H23+I23</f>
        <v>60</v>
      </c>
      <c r="G23" s="10">
        <v>30</v>
      </c>
      <c r="H23" s="10"/>
      <c r="I23" s="10">
        <v>30</v>
      </c>
      <c r="J23" s="10">
        <f>E23-F23</f>
        <v>120</v>
      </c>
      <c r="K23" s="9">
        <f>F23/18</f>
        <v>3.3333333333333335</v>
      </c>
      <c r="L23" s="10" t="s">
        <v>29</v>
      </c>
      <c r="M23" s="9">
        <f>F23/E23*100</f>
        <v>33.333333333333329</v>
      </c>
      <c r="N23" s="11"/>
      <c r="O23" s="12"/>
    </row>
    <row r="24" spans="1:15" ht="15.75" thickBot="1" x14ac:dyDescent="0.3">
      <c r="A24" s="50" t="s">
        <v>14</v>
      </c>
      <c r="B24" s="1082" t="s">
        <v>44</v>
      </c>
      <c r="C24" s="1207">
        <v>3</v>
      </c>
      <c r="D24" s="1205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>F24/18</f>
        <v>2.5</v>
      </c>
      <c r="L24" s="10" t="s">
        <v>16</v>
      </c>
      <c r="M24" s="9">
        <f>F24/E24*100</f>
        <v>50</v>
      </c>
      <c r="N24" s="49"/>
    </row>
    <row r="25" spans="1:15" ht="15.75" thickBot="1" x14ac:dyDescent="0.3">
      <c r="A25" s="28"/>
      <c r="B25" s="16" t="s">
        <v>23</v>
      </c>
      <c r="C25" s="14">
        <f>SUM(C10:C24)</f>
        <v>38</v>
      </c>
      <c r="D25" s="15">
        <f>SUM(D10:D24)</f>
        <v>30</v>
      </c>
      <c r="E25" s="17"/>
      <c r="F25" s="17"/>
      <c r="G25" s="17"/>
      <c r="H25" s="17"/>
      <c r="I25" s="17"/>
      <c r="J25" s="17"/>
      <c r="K25" s="17"/>
      <c r="L25" s="17"/>
      <c r="M25" s="29"/>
      <c r="N25" s="11"/>
      <c r="O25" s="12"/>
    </row>
    <row r="26" spans="1:15" x14ac:dyDescent="0.25">
      <c r="A26" s="22"/>
      <c r="B26" s="2"/>
      <c r="C26" s="2"/>
      <c r="D26" s="3"/>
      <c r="E26" s="3"/>
      <c r="F26" s="3"/>
      <c r="G26" s="3"/>
      <c r="H26" s="3"/>
      <c r="I26" s="3" t="s">
        <v>538</v>
      </c>
      <c r="J26" s="3" t="s">
        <v>539</v>
      </c>
      <c r="K26" s="3"/>
      <c r="L26" s="3"/>
      <c r="M26" s="11"/>
      <c r="N26" s="11"/>
      <c r="O26" s="12"/>
    </row>
    <row r="27" spans="1:15" x14ac:dyDescent="0.25">
      <c r="A27" s="22"/>
      <c r="B27" s="1" t="s">
        <v>24</v>
      </c>
      <c r="C27" s="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1:15" x14ac:dyDescent="0.25">
      <c r="A28" s="22"/>
      <c r="B28" s="1930" t="s">
        <v>0</v>
      </c>
      <c r="C28" s="1933" t="s">
        <v>74</v>
      </c>
      <c r="D28" s="1936" t="s">
        <v>1</v>
      </c>
      <c r="E28" s="1939" t="s">
        <v>2</v>
      </c>
      <c r="F28" s="1939"/>
      <c r="G28" s="1939"/>
      <c r="H28" s="1939"/>
      <c r="I28" s="1939"/>
      <c r="J28" s="1803"/>
      <c r="K28" s="1936" t="s">
        <v>3</v>
      </c>
      <c r="L28" s="1936" t="s">
        <v>4</v>
      </c>
      <c r="M28" s="1936" t="s">
        <v>5</v>
      </c>
      <c r="N28" s="11"/>
      <c r="O28" s="12"/>
    </row>
    <row r="29" spans="1:15" x14ac:dyDescent="0.25">
      <c r="A29" s="22"/>
      <c r="B29" s="1931"/>
      <c r="C29" s="1934"/>
      <c r="D29" s="1936"/>
      <c r="E29" s="1936" t="s">
        <v>6</v>
      </c>
      <c r="F29" s="1937" t="s">
        <v>7</v>
      </c>
      <c r="G29" s="1937"/>
      <c r="H29" s="1937"/>
      <c r="I29" s="1937"/>
      <c r="J29" s="1936" t="s">
        <v>25</v>
      </c>
      <c r="K29" s="1936"/>
      <c r="L29" s="1936"/>
      <c r="M29" s="1936"/>
      <c r="N29" s="11"/>
      <c r="O29" s="12"/>
    </row>
    <row r="30" spans="1:15" x14ac:dyDescent="0.25">
      <c r="A30" s="22"/>
      <c r="B30" s="1931"/>
      <c r="C30" s="1934"/>
      <c r="D30" s="1936"/>
      <c r="E30" s="1803"/>
      <c r="F30" s="1936" t="s">
        <v>9</v>
      </c>
      <c r="G30" s="1939" t="s">
        <v>10</v>
      </c>
      <c r="H30" s="1803"/>
      <c r="I30" s="1803"/>
      <c r="J30" s="1803"/>
      <c r="K30" s="1936"/>
      <c r="L30" s="1936"/>
      <c r="M30" s="1936"/>
      <c r="N30" s="11"/>
      <c r="O30" s="12"/>
    </row>
    <row r="31" spans="1:15" x14ac:dyDescent="0.25">
      <c r="A31" s="22"/>
      <c r="B31" s="1931"/>
      <c r="C31" s="1934"/>
      <c r="D31" s="1936"/>
      <c r="E31" s="1803"/>
      <c r="F31" s="1938"/>
      <c r="G31" s="1940" t="s">
        <v>26</v>
      </c>
      <c r="H31" s="1940" t="s">
        <v>27</v>
      </c>
      <c r="I31" s="1940" t="s">
        <v>28</v>
      </c>
      <c r="J31" s="1803"/>
      <c r="K31" s="1936"/>
      <c r="L31" s="1936"/>
      <c r="M31" s="1936"/>
      <c r="N31" s="11"/>
      <c r="O31" s="12"/>
    </row>
    <row r="32" spans="1:15" x14ac:dyDescent="0.25">
      <c r="A32" s="22"/>
      <c r="B32" s="1931"/>
      <c r="C32" s="1934"/>
      <c r="D32" s="1936"/>
      <c r="E32" s="1803"/>
      <c r="F32" s="1938"/>
      <c r="G32" s="1940"/>
      <c r="H32" s="1940"/>
      <c r="I32" s="1940"/>
      <c r="J32" s="1803"/>
      <c r="K32" s="1936"/>
      <c r="L32" s="1936"/>
      <c r="M32" s="1936"/>
      <c r="N32" s="11"/>
      <c r="O32" s="12"/>
    </row>
    <row r="33" spans="1:15" x14ac:dyDescent="0.25">
      <c r="A33" s="22"/>
      <c r="B33" s="1931"/>
      <c r="C33" s="1934"/>
      <c r="D33" s="1936"/>
      <c r="E33" s="1803"/>
      <c r="F33" s="1938"/>
      <c r="G33" s="1940"/>
      <c r="H33" s="1940"/>
      <c r="I33" s="1940"/>
      <c r="J33" s="1803"/>
      <c r="K33" s="1936"/>
      <c r="L33" s="1936"/>
      <c r="M33" s="1936"/>
      <c r="N33" s="11"/>
      <c r="O33" s="12"/>
    </row>
    <row r="34" spans="1:15" x14ac:dyDescent="0.25">
      <c r="A34" s="22"/>
      <c r="B34" s="1932"/>
      <c r="C34" s="1935"/>
      <c r="D34" s="1936"/>
      <c r="E34" s="1803"/>
      <c r="F34" s="1938"/>
      <c r="G34" s="1940"/>
      <c r="H34" s="1940"/>
      <c r="I34" s="1940"/>
      <c r="J34" s="1803"/>
      <c r="K34" s="1936"/>
      <c r="L34" s="1936"/>
      <c r="M34" s="1936"/>
      <c r="N34" s="11"/>
      <c r="O34" s="12"/>
    </row>
    <row r="35" spans="1:15" ht="26.25" x14ac:dyDescent="0.25">
      <c r="A35" s="22" t="s">
        <v>14</v>
      </c>
      <c r="B35" s="23" t="s">
        <v>95</v>
      </c>
      <c r="C35" s="1204">
        <v>4.5</v>
      </c>
      <c r="D35" s="1203"/>
      <c r="E35" s="10"/>
      <c r="F35" s="10"/>
      <c r="G35" s="10"/>
      <c r="H35" s="10"/>
      <c r="I35" s="10"/>
      <c r="J35" s="10"/>
      <c r="K35" s="9"/>
      <c r="L35" s="10"/>
      <c r="M35" s="9"/>
      <c r="N35" s="11"/>
      <c r="O35" s="12"/>
    </row>
    <row r="36" spans="1:15" ht="26.25" x14ac:dyDescent="0.25">
      <c r="A36" s="22" t="s">
        <v>31</v>
      </c>
      <c r="B36" s="23" t="s">
        <v>36</v>
      </c>
      <c r="C36" s="1204">
        <v>2</v>
      </c>
      <c r="D36" s="1205">
        <v>2</v>
      </c>
      <c r="E36" s="10">
        <f>D36*30</f>
        <v>60</v>
      </c>
      <c r="F36" s="10">
        <f>G36+H36+I36</f>
        <v>18</v>
      </c>
      <c r="G36" s="10"/>
      <c r="H36" s="10"/>
      <c r="I36" s="10">
        <v>18</v>
      </c>
      <c r="J36" s="10">
        <f>E36-F36</f>
        <v>42</v>
      </c>
      <c r="K36" s="9">
        <f>F36/9</f>
        <v>2</v>
      </c>
      <c r="L36" s="10" t="s">
        <v>16</v>
      </c>
      <c r="M36" s="9">
        <f>F36/E36*100</f>
        <v>30</v>
      </c>
      <c r="N36" s="11"/>
      <c r="O36" s="12" t="s">
        <v>63</v>
      </c>
    </row>
    <row r="37" spans="1:15" ht="17.25" customHeight="1" x14ac:dyDescent="0.25">
      <c r="A37" s="22" t="s">
        <v>14</v>
      </c>
      <c r="B37" s="23" t="s">
        <v>33</v>
      </c>
      <c r="C37" s="1204">
        <v>3</v>
      </c>
      <c r="D37" s="1205">
        <v>3</v>
      </c>
      <c r="E37" s="10">
        <f>D37*30</f>
        <v>90</v>
      </c>
      <c r="F37" s="10">
        <f>G37+H37+I37</f>
        <v>36</v>
      </c>
      <c r="G37" s="10">
        <v>18</v>
      </c>
      <c r="H37" s="10"/>
      <c r="I37" s="10">
        <v>18</v>
      </c>
      <c r="J37" s="10">
        <f>E37-F37</f>
        <v>54</v>
      </c>
      <c r="K37" s="9">
        <f>F37/9</f>
        <v>4</v>
      </c>
      <c r="L37" s="10" t="s">
        <v>16</v>
      </c>
      <c r="M37" s="9">
        <f>F37/E37*100</f>
        <v>40</v>
      </c>
      <c r="N37" s="11"/>
      <c r="O37" s="12" t="s">
        <v>63</v>
      </c>
    </row>
    <row r="38" spans="1:15" ht="26.25" x14ac:dyDescent="0.25">
      <c r="A38" s="22" t="s">
        <v>31</v>
      </c>
      <c r="B38" s="23" t="s">
        <v>67</v>
      </c>
      <c r="C38" s="1204">
        <v>3.5</v>
      </c>
      <c r="D38" s="1205"/>
      <c r="E38" s="10"/>
      <c r="F38" s="10"/>
      <c r="G38" s="10"/>
      <c r="H38" s="10"/>
      <c r="I38" s="10"/>
      <c r="J38" s="10"/>
      <c r="K38" s="9"/>
      <c r="L38" s="10"/>
      <c r="M38" s="9"/>
      <c r="N38" s="11"/>
      <c r="O38" s="12"/>
    </row>
    <row r="39" spans="1:15" x14ac:dyDescent="0.25">
      <c r="A39" s="22" t="s">
        <v>31</v>
      </c>
      <c r="B39" s="23" t="s">
        <v>49</v>
      </c>
      <c r="C39" s="1204">
        <v>4</v>
      </c>
      <c r="D39" s="1205"/>
      <c r="E39" s="10"/>
      <c r="F39" s="10"/>
      <c r="G39" s="10"/>
      <c r="H39" s="10"/>
      <c r="I39" s="10"/>
      <c r="J39" s="10"/>
      <c r="K39" s="9"/>
      <c r="L39" s="10"/>
      <c r="M39" s="9"/>
      <c r="N39" s="30"/>
      <c r="O39" s="12"/>
    </row>
    <row r="40" spans="1:15" x14ac:dyDescent="0.25">
      <c r="A40" s="22" t="s">
        <v>14</v>
      </c>
      <c r="B40" s="23" t="s">
        <v>82</v>
      </c>
      <c r="C40" s="1208">
        <v>1</v>
      </c>
      <c r="D40" s="1205">
        <v>4</v>
      </c>
      <c r="E40" s="10">
        <f>D40*30</f>
        <v>120</v>
      </c>
      <c r="F40" s="10">
        <f>G40+H40+I40</f>
        <v>45</v>
      </c>
      <c r="G40" s="10">
        <v>27</v>
      </c>
      <c r="H40" s="10"/>
      <c r="I40" s="10">
        <v>18</v>
      </c>
      <c r="J40" s="10">
        <f>E40-F40</f>
        <v>75</v>
      </c>
      <c r="K40" s="9">
        <f>F40/9</f>
        <v>5</v>
      </c>
      <c r="L40" s="10" t="s">
        <v>18</v>
      </c>
      <c r="M40" s="9">
        <f>F40/E40*100</f>
        <v>37.5</v>
      </c>
      <c r="N40" s="11"/>
      <c r="O40" s="12" t="s">
        <v>64</v>
      </c>
    </row>
    <row r="41" spans="1:15" x14ac:dyDescent="0.25">
      <c r="A41" s="22" t="s">
        <v>14</v>
      </c>
      <c r="B41" s="23" t="s">
        <v>510</v>
      </c>
      <c r="C41" s="1205">
        <v>1</v>
      </c>
      <c r="D41" s="1205">
        <v>2</v>
      </c>
      <c r="E41" s="10">
        <f>D41*30</f>
        <v>60</v>
      </c>
      <c r="F41" s="10">
        <f>G41+H41+I41</f>
        <v>36</v>
      </c>
      <c r="G41" s="10">
        <v>18</v>
      </c>
      <c r="H41" s="10"/>
      <c r="I41" s="10">
        <v>18</v>
      </c>
      <c r="J41" s="10">
        <f>E41-F41</f>
        <v>24</v>
      </c>
      <c r="K41" s="9">
        <f>F41/18</f>
        <v>2</v>
      </c>
      <c r="L41" s="10" t="s">
        <v>29</v>
      </c>
      <c r="M41" s="9">
        <f>F41/E41*100</f>
        <v>60</v>
      </c>
      <c r="N41" s="11"/>
      <c r="O41" s="1510">
        <v>2</v>
      </c>
    </row>
    <row r="42" spans="1:15" ht="27" thickBot="1" x14ac:dyDescent="0.3">
      <c r="A42" s="32" t="s">
        <v>14</v>
      </c>
      <c r="B42" s="23" t="s">
        <v>104</v>
      </c>
      <c r="C42" s="1209">
        <v>4</v>
      </c>
      <c r="D42" s="1210">
        <v>1</v>
      </c>
      <c r="E42" s="53">
        <f>D42*30</f>
        <v>30</v>
      </c>
      <c r="F42" s="53">
        <f>G42+H42+I42</f>
        <v>10</v>
      </c>
      <c r="G42" s="53"/>
      <c r="H42" s="53"/>
      <c r="I42" s="53">
        <v>10</v>
      </c>
      <c r="J42" s="53">
        <f>E42-F42</f>
        <v>20</v>
      </c>
      <c r="K42" s="9">
        <f>F42/9</f>
        <v>1.1111111111111112</v>
      </c>
      <c r="L42" s="53" t="s">
        <v>16</v>
      </c>
      <c r="M42" s="52">
        <f>F42/E42*100</f>
        <v>33.333333333333329</v>
      </c>
      <c r="N42" s="11"/>
      <c r="O42" s="51" t="s">
        <v>64</v>
      </c>
    </row>
    <row r="43" spans="1:15" x14ac:dyDescent="0.25">
      <c r="A43" s="22" t="s">
        <v>14</v>
      </c>
      <c r="B43" s="23" t="s">
        <v>90</v>
      </c>
      <c r="C43" s="1205"/>
      <c r="D43" s="1205">
        <v>6</v>
      </c>
      <c r="E43" s="10">
        <f>D43*30</f>
        <v>180</v>
      </c>
      <c r="F43" s="10">
        <f>G43+H43+I43</f>
        <v>63</v>
      </c>
      <c r="G43" s="10">
        <v>36</v>
      </c>
      <c r="H43" s="10"/>
      <c r="I43" s="10">
        <v>27</v>
      </c>
      <c r="J43" s="10">
        <f>E43-F43</f>
        <v>117</v>
      </c>
      <c r="K43" s="9">
        <f>F43/9</f>
        <v>7</v>
      </c>
      <c r="L43" s="10" t="s">
        <v>18</v>
      </c>
      <c r="M43" s="9">
        <f>F43/E43*100</f>
        <v>35</v>
      </c>
      <c r="N43" s="11"/>
      <c r="O43" s="12" t="s">
        <v>63</v>
      </c>
    </row>
    <row r="44" spans="1:15" ht="26.25" x14ac:dyDescent="0.25">
      <c r="A44" s="22" t="s">
        <v>14</v>
      </c>
      <c r="B44" s="23" t="s">
        <v>35</v>
      </c>
      <c r="C44" s="1204">
        <v>4</v>
      </c>
      <c r="D44" s="1205"/>
      <c r="E44" s="10"/>
      <c r="F44" s="10"/>
      <c r="G44" s="10"/>
      <c r="H44" s="10"/>
      <c r="I44" s="10"/>
      <c r="J44" s="10"/>
      <c r="K44" s="9"/>
      <c r="L44" s="10"/>
      <c r="M44" s="9"/>
      <c r="N44" s="11"/>
      <c r="O44" s="12"/>
    </row>
    <row r="45" spans="1:15" x14ac:dyDescent="0.25">
      <c r="A45" s="22" t="s">
        <v>14</v>
      </c>
      <c r="B45" s="23" t="s">
        <v>54</v>
      </c>
      <c r="C45" s="1204">
        <v>2</v>
      </c>
      <c r="D45" s="1205">
        <v>3</v>
      </c>
      <c r="E45" s="10">
        <f>D45*30</f>
        <v>90</v>
      </c>
      <c r="F45" s="10">
        <f>G45+H45+I45</f>
        <v>45</v>
      </c>
      <c r="G45" s="10">
        <v>27</v>
      </c>
      <c r="H45" s="10"/>
      <c r="I45" s="10">
        <v>18</v>
      </c>
      <c r="J45" s="10">
        <f>E45-F45</f>
        <v>45</v>
      </c>
      <c r="K45" s="9">
        <f>F45/9</f>
        <v>5</v>
      </c>
      <c r="L45" s="10" t="s">
        <v>16</v>
      </c>
      <c r="M45" s="9">
        <f>F45/E45*100</f>
        <v>50</v>
      </c>
      <c r="N45" s="11"/>
      <c r="O45" s="12" t="s">
        <v>64</v>
      </c>
    </row>
    <row r="46" spans="1:15" x14ac:dyDescent="0.25">
      <c r="A46" s="22" t="s">
        <v>14</v>
      </c>
      <c r="B46" s="23" t="s">
        <v>38</v>
      </c>
      <c r="C46" s="1204">
        <v>2</v>
      </c>
      <c r="D46" s="1205">
        <v>3</v>
      </c>
      <c r="E46" s="10">
        <f>D46*30</f>
        <v>90</v>
      </c>
      <c r="F46" s="10">
        <f>G46+H46+I46</f>
        <v>45</v>
      </c>
      <c r="G46" s="10">
        <v>27</v>
      </c>
      <c r="H46" s="10"/>
      <c r="I46" s="10">
        <v>18</v>
      </c>
      <c r="J46" s="10">
        <f>E46-F46</f>
        <v>45</v>
      </c>
      <c r="K46" s="9">
        <f>F46/9</f>
        <v>5</v>
      </c>
      <c r="L46" s="10" t="s">
        <v>16</v>
      </c>
      <c r="M46" s="9">
        <f>F46/E46*100</f>
        <v>50</v>
      </c>
      <c r="N46" s="11"/>
      <c r="O46" s="12" t="s">
        <v>63</v>
      </c>
    </row>
    <row r="47" spans="1:15" x14ac:dyDescent="0.25">
      <c r="A47" s="22" t="s">
        <v>31</v>
      </c>
      <c r="B47" s="23" t="s">
        <v>81</v>
      </c>
      <c r="C47" s="1205"/>
      <c r="D47" s="1205">
        <v>5</v>
      </c>
      <c r="E47" s="10">
        <f>D47*30</f>
        <v>150</v>
      </c>
      <c r="F47" s="10">
        <f>G47+H47+I47</f>
        <v>54</v>
      </c>
      <c r="G47" s="10">
        <v>27</v>
      </c>
      <c r="H47" s="10"/>
      <c r="I47" s="10">
        <v>27</v>
      </c>
      <c r="J47" s="10">
        <f>E47-F47</f>
        <v>96</v>
      </c>
      <c r="K47" s="9">
        <f>F47/9</f>
        <v>6</v>
      </c>
      <c r="L47" s="10" t="s">
        <v>29</v>
      </c>
      <c r="M47" s="9">
        <f>F47/E47*100</f>
        <v>36</v>
      </c>
      <c r="N47" s="11"/>
      <c r="O47" s="12" t="s">
        <v>64</v>
      </c>
    </row>
    <row r="48" spans="1:15" x14ac:dyDescent="0.25">
      <c r="A48" s="22" t="s">
        <v>14</v>
      </c>
      <c r="B48" s="23" t="s">
        <v>89</v>
      </c>
      <c r="C48" s="1205"/>
      <c r="D48" s="1205">
        <v>1</v>
      </c>
      <c r="E48" s="10">
        <f>D48*30</f>
        <v>30</v>
      </c>
      <c r="F48" s="10">
        <f>G48+H48+I48</f>
        <v>0</v>
      </c>
      <c r="G48" s="10"/>
      <c r="H48" s="10"/>
      <c r="I48" s="10"/>
      <c r="J48" s="10">
        <f>E48-F48</f>
        <v>30</v>
      </c>
      <c r="K48" s="9">
        <f>F48/18</f>
        <v>0</v>
      </c>
      <c r="L48" s="10" t="s">
        <v>29</v>
      </c>
      <c r="M48" s="9">
        <f>F48/E48*100</f>
        <v>0</v>
      </c>
      <c r="N48" s="11"/>
      <c r="O48" s="12" t="s">
        <v>63</v>
      </c>
    </row>
    <row r="49" spans="1:15" ht="15.75" thickBot="1" x14ac:dyDescent="0.3">
      <c r="A49" s="22" t="s">
        <v>14</v>
      </c>
      <c r="B49" s="999" t="s">
        <v>34</v>
      </c>
      <c r="C49" s="1211">
        <v>5</v>
      </c>
      <c r="D49" s="1212"/>
      <c r="E49" s="26"/>
      <c r="F49" s="26"/>
      <c r="G49" s="26"/>
      <c r="H49" s="26"/>
      <c r="I49" s="26"/>
      <c r="J49" s="26"/>
      <c r="K49" s="25"/>
      <c r="L49" s="26"/>
      <c r="M49" s="25"/>
      <c r="N49" s="11" t="s">
        <v>538</v>
      </c>
      <c r="O49" s="12"/>
    </row>
    <row r="50" spans="1:15" ht="15.75" thickBot="1" x14ac:dyDescent="0.3">
      <c r="A50" s="36"/>
      <c r="B50" s="13"/>
      <c r="C50" s="14">
        <f>SUM(C35:C49)</f>
        <v>36</v>
      </c>
      <c r="D50" s="15">
        <f>SUM(D35:D49)</f>
        <v>30</v>
      </c>
      <c r="E50" s="37"/>
      <c r="F50" s="37"/>
      <c r="G50" s="37"/>
      <c r="H50" s="37"/>
      <c r="I50" s="37"/>
      <c r="J50" s="37"/>
      <c r="K50" s="37"/>
      <c r="L50" s="37"/>
      <c r="M50" s="29"/>
      <c r="N50" s="11" t="s">
        <v>540</v>
      </c>
      <c r="O50" s="12"/>
    </row>
    <row r="51" spans="1:15" x14ac:dyDescent="0.25">
      <c r="A51" s="22"/>
      <c r="B51" s="2"/>
      <c r="C51" s="2"/>
      <c r="D51" s="4"/>
      <c r="E51" s="11"/>
      <c r="F51" s="11"/>
      <c r="G51" s="11"/>
      <c r="H51" s="11"/>
      <c r="I51" s="11"/>
      <c r="J51" s="11"/>
      <c r="K51" s="11"/>
      <c r="L51" s="11"/>
      <c r="M51" s="11"/>
      <c r="N51" s="11" t="s">
        <v>541</v>
      </c>
      <c r="O51" s="12"/>
    </row>
    <row r="52" spans="1:15" x14ac:dyDescent="0.25">
      <c r="A52" s="22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11"/>
      <c r="N52" s="12"/>
      <c r="O52" s="12"/>
    </row>
    <row r="53" spans="1:15" x14ac:dyDescent="0.25">
      <c r="A53" s="22"/>
      <c r="B53" s="1" t="s">
        <v>51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12"/>
    </row>
    <row r="54" spans="1:15" x14ac:dyDescent="0.25">
      <c r="A54" s="22"/>
      <c r="B54" s="1930" t="s">
        <v>0</v>
      </c>
      <c r="C54" s="1933" t="s">
        <v>74</v>
      </c>
      <c r="D54" s="1936" t="s">
        <v>1</v>
      </c>
      <c r="E54" s="1939" t="s">
        <v>2</v>
      </c>
      <c r="F54" s="1939"/>
      <c r="G54" s="1939"/>
      <c r="H54" s="1939"/>
      <c r="I54" s="1939"/>
      <c r="J54" s="1803"/>
      <c r="K54" s="1936" t="s">
        <v>3</v>
      </c>
      <c r="L54" s="1936" t="s">
        <v>4</v>
      </c>
      <c r="M54" s="1936" t="s">
        <v>5</v>
      </c>
      <c r="N54" s="11"/>
      <c r="O54" s="12"/>
    </row>
    <row r="55" spans="1:15" x14ac:dyDescent="0.25">
      <c r="A55" s="22"/>
      <c r="B55" s="1931"/>
      <c r="C55" s="1934"/>
      <c r="D55" s="1936"/>
      <c r="E55" s="1936" t="s">
        <v>6</v>
      </c>
      <c r="F55" s="1937" t="s">
        <v>7</v>
      </c>
      <c r="G55" s="1937"/>
      <c r="H55" s="1937"/>
      <c r="I55" s="1937"/>
      <c r="J55" s="1936" t="s">
        <v>25</v>
      </c>
      <c r="K55" s="1936"/>
      <c r="L55" s="1936"/>
      <c r="M55" s="1936"/>
      <c r="N55" s="11"/>
      <c r="O55" s="12"/>
    </row>
    <row r="56" spans="1:15" x14ac:dyDescent="0.25">
      <c r="A56" s="22"/>
      <c r="B56" s="1931"/>
      <c r="C56" s="1934"/>
      <c r="D56" s="1936"/>
      <c r="E56" s="1803"/>
      <c r="F56" s="1936" t="s">
        <v>9</v>
      </c>
      <c r="G56" s="1939" t="s">
        <v>10</v>
      </c>
      <c r="H56" s="1803"/>
      <c r="I56" s="1803"/>
      <c r="J56" s="1803"/>
      <c r="K56" s="1936"/>
      <c r="L56" s="1936"/>
      <c r="M56" s="1936"/>
      <c r="N56" s="11"/>
      <c r="O56" s="12"/>
    </row>
    <row r="57" spans="1:15" x14ac:dyDescent="0.25">
      <c r="A57" s="22"/>
      <c r="B57" s="1931"/>
      <c r="C57" s="1934"/>
      <c r="D57" s="1936"/>
      <c r="E57" s="1803"/>
      <c r="F57" s="1938"/>
      <c r="G57" s="1940" t="s">
        <v>26</v>
      </c>
      <c r="H57" s="1940" t="s">
        <v>27</v>
      </c>
      <c r="I57" s="1940" t="s">
        <v>28</v>
      </c>
      <c r="J57" s="1803"/>
      <c r="K57" s="1936"/>
      <c r="L57" s="1936"/>
      <c r="M57" s="1936"/>
      <c r="N57" s="11"/>
      <c r="O57" s="12"/>
    </row>
    <row r="58" spans="1:15" x14ac:dyDescent="0.25">
      <c r="A58" s="22"/>
      <c r="B58" s="1931"/>
      <c r="C58" s="1934"/>
      <c r="D58" s="1936"/>
      <c r="E58" s="1803"/>
      <c r="F58" s="1938"/>
      <c r="G58" s="1940"/>
      <c r="H58" s="1940"/>
      <c r="I58" s="1940"/>
      <c r="J58" s="1803"/>
      <c r="K58" s="1936"/>
      <c r="L58" s="1936"/>
      <c r="M58" s="1936"/>
      <c r="N58" s="11"/>
      <c r="O58" s="12"/>
    </row>
    <row r="59" spans="1:15" x14ac:dyDescent="0.25">
      <c r="A59" s="22"/>
      <c r="B59" s="1931"/>
      <c r="C59" s="1934"/>
      <c r="D59" s="1936"/>
      <c r="E59" s="1803"/>
      <c r="F59" s="1938"/>
      <c r="G59" s="1940"/>
      <c r="H59" s="1940"/>
      <c r="I59" s="1940"/>
      <c r="J59" s="1803"/>
      <c r="K59" s="1936"/>
      <c r="L59" s="1936"/>
      <c r="M59" s="1936"/>
      <c r="N59" s="11"/>
      <c r="O59" s="12"/>
    </row>
    <row r="60" spans="1:15" x14ac:dyDescent="0.25">
      <c r="A60" s="22"/>
      <c r="B60" s="1932"/>
      <c r="C60" s="1935"/>
      <c r="D60" s="1936"/>
      <c r="E60" s="1803"/>
      <c r="F60" s="1938"/>
      <c r="G60" s="1940"/>
      <c r="H60" s="1940"/>
      <c r="I60" s="1940"/>
      <c r="J60" s="1803"/>
      <c r="K60" s="1936"/>
      <c r="L60" s="1936"/>
      <c r="M60" s="1936"/>
      <c r="N60" s="11"/>
      <c r="O60" s="12"/>
    </row>
    <row r="61" spans="1:15" ht="26.25" x14ac:dyDescent="0.25">
      <c r="A61" s="22" t="s">
        <v>14</v>
      </c>
      <c r="B61" s="23" t="s">
        <v>96</v>
      </c>
      <c r="C61" s="1213">
        <v>4.5</v>
      </c>
      <c r="D61" s="1213"/>
      <c r="E61" s="10"/>
      <c r="F61" s="10"/>
      <c r="G61" s="10"/>
      <c r="H61" s="10"/>
      <c r="I61" s="10"/>
      <c r="J61" s="10"/>
      <c r="K61" s="9"/>
      <c r="L61" s="10"/>
      <c r="M61" s="9"/>
      <c r="N61" s="11"/>
      <c r="O61" s="12"/>
    </row>
    <row r="62" spans="1:15" ht="26.25" x14ac:dyDescent="0.25">
      <c r="A62" s="22" t="s">
        <v>31</v>
      </c>
      <c r="B62" s="23" t="s">
        <v>105</v>
      </c>
      <c r="C62" s="1204">
        <v>1</v>
      </c>
      <c r="D62" s="1205">
        <v>2</v>
      </c>
      <c r="E62" s="10">
        <f>D62*30</f>
        <v>60</v>
      </c>
      <c r="F62" s="10">
        <f>G62+H62+I62</f>
        <v>30</v>
      </c>
      <c r="G62" s="10"/>
      <c r="H62" s="10"/>
      <c r="I62" s="10">
        <v>30</v>
      </c>
      <c r="J62" s="10">
        <f>E62-F62</f>
        <v>30</v>
      </c>
      <c r="K62" s="9">
        <f>F62/15</f>
        <v>2</v>
      </c>
      <c r="L62" s="10" t="s">
        <v>16</v>
      </c>
      <c r="M62" s="9">
        <f>F62/E62*100</f>
        <v>50</v>
      </c>
      <c r="N62" s="11"/>
      <c r="O62" s="12"/>
    </row>
    <row r="63" spans="1:15" ht="39" x14ac:dyDescent="0.25">
      <c r="A63" s="22" t="s">
        <v>31</v>
      </c>
      <c r="B63" s="23" t="s">
        <v>97</v>
      </c>
      <c r="C63" s="1204">
        <v>2</v>
      </c>
      <c r="D63" s="1206">
        <v>3</v>
      </c>
      <c r="E63" s="10">
        <f>D63*30</f>
        <v>90</v>
      </c>
      <c r="F63" s="10">
        <f t="shared" ref="F63:F69" si="4">G63+H63+I63</f>
        <v>30</v>
      </c>
      <c r="G63" s="10">
        <v>15</v>
      </c>
      <c r="H63" s="10"/>
      <c r="I63" s="10">
        <v>15</v>
      </c>
      <c r="J63" s="10">
        <f t="shared" ref="J63:J73" si="5">E63-F63</f>
        <v>60</v>
      </c>
      <c r="K63" s="9">
        <f t="shared" ref="K63:K73" si="6">F63/15</f>
        <v>2</v>
      </c>
      <c r="L63" s="10" t="s">
        <v>29</v>
      </c>
      <c r="M63" s="9">
        <f t="shared" ref="M63:M69" si="7">F63/E63*100</f>
        <v>33.333333333333329</v>
      </c>
      <c r="N63" s="11"/>
      <c r="O63" s="12"/>
    </row>
    <row r="64" spans="1:15" ht="26.25" x14ac:dyDescent="0.25">
      <c r="A64" s="22" t="s">
        <v>31</v>
      </c>
      <c r="B64" s="23" t="s">
        <v>98</v>
      </c>
      <c r="C64" s="1208">
        <v>2</v>
      </c>
      <c r="D64" s="1206">
        <v>3</v>
      </c>
      <c r="E64" s="10">
        <f t="shared" ref="E64:E73" si="8">D64*30</f>
        <v>90</v>
      </c>
      <c r="F64" s="10">
        <f t="shared" si="4"/>
        <v>30</v>
      </c>
      <c r="G64" s="10">
        <v>15</v>
      </c>
      <c r="H64" s="10"/>
      <c r="I64" s="10">
        <v>15</v>
      </c>
      <c r="J64" s="10">
        <f t="shared" si="5"/>
        <v>60</v>
      </c>
      <c r="K64" s="9">
        <f t="shared" si="6"/>
        <v>2</v>
      </c>
      <c r="L64" s="10" t="s">
        <v>29</v>
      </c>
      <c r="M64" s="9">
        <f t="shared" si="7"/>
        <v>33.333333333333329</v>
      </c>
      <c r="N64" s="11"/>
      <c r="O64" s="12"/>
    </row>
    <row r="65" spans="1:15" x14ac:dyDescent="0.25">
      <c r="A65" s="22" t="s">
        <v>14</v>
      </c>
      <c r="B65" s="23" t="s">
        <v>91</v>
      </c>
      <c r="C65" s="1208">
        <v>3</v>
      </c>
      <c r="D65" s="1206">
        <v>3</v>
      </c>
      <c r="E65" s="10">
        <f t="shared" si="8"/>
        <v>90</v>
      </c>
      <c r="F65" s="10">
        <f t="shared" si="4"/>
        <v>30</v>
      </c>
      <c r="G65" s="10">
        <v>15</v>
      </c>
      <c r="H65" s="10"/>
      <c r="I65" s="10">
        <v>15</v>
      </c>
      <c r="J65" s="10">
        <f t="shared" si="5"/>
        <v>60</v>
      </c>
      <c r="K65" s="9">
        <f t="shared" si="6"/>
        <v>2</v>
      </c>
      <c r="L65" s="10" t="s">
        <v>18</v>
      </c>
      <c r="M65" s="9">
        <f t="shared" si="7"/>
        <v>33.333333333333329</v>
      </c>
      <c r="N65" s="11"/>
      <c r="O65" s="12"/>
    </row>
    <row r="66" spans="1:15" ht="26.25" x14ac:dyDescent="0.25">
      <c r="A66" s="22" t="s">
        <v>14</v>
      </c>
      <c r="B66" s="23" t="s">
        <v>93</v>
      </c>
      <c r="C66" s="1208">
        <v>2</v>
      </c>
      <c r="D66" s="1206">
        <v>3.5</v>
      </c>
      <c r="E66" s="10">
        <f t="shared" si="8"/>
        <v>105</v>
      </c>
      <c r="F66" s="10">
        <f t="shared" si="4"/>
        <v>45</v>
      </c>
      <c r="G66" s="10">
        <v>30</v>
      </c>
      <c r="H66" s="10"/>
      <c r="I66" s="10">
        <v>15</v>
      </c>
      <c r="J66" s="10">
        <f t="shared" si="5"/>
        <v>60</v>
      </c>
      <c r="K66" s="9">
        <f t="shared" si="6"/>
        <v>3</v>
      </c>
      <c r="L66" s="10" t="s">
        <v>18</v>
      </c>
      <c r="M66" s="9">
        <f t="shared" si="7"/>
        <v>42.857142857142854</v>
      </c>
      <c r="N66" s="11"/>
      <c r="O66" s="12"/>
    </row>
    <row r="67" spans="1:15" x14ac:dyDescent="0.25">
      <c r="A67" s="22" t="s">
        <v>14</v>
      </c>
      <c r="B67" s="23" t="s">
        <v>83</v>
      </c>
      <c r="C67" s="1208">
        <v>2</v>
      </c>
      <c r="D67" s="1206">
        <v>3</v>
      </c>
      <c r="E67" s="10">
        <f t="shared" si="8"/>
        <v>90</v>
      </c>
      <c r="F67" s="10">
        <f t="shared" si="4"/>
        <v>30</v>
      </c>
      <c r="G67" s="10">
        <v>15</v>
      </c>
      <c r="H67" s="10"/>
      <c r="I67" s="10">
        <v>15</v>
      </c>
      <c r="J67" s="10">
        <f t="shared" si="5"/>
        <v>60</v>
      </c>
      <c r="K67" s="9">
        <f t="shared" si="6"/>
        <v>2</v>
      </c>
      <c r="L67" s="10" t="s">
        <v>18</v>
      </c>
      <c r="M67" s="9">
        <f t="shared" si="7"/>
        <v>33.333333333333329</v>
      </c>
      <c r="N67" s="11"/>
      <c r="O67" s="12"/>
    </row>
    <row r="68" spans="1:15" x14ac:dyDescent="0.25">
      <c r="A68" s="22" t="s">
        <v>14</v>
      </c>
      <c r="B68" s="23" t="s">
        <v>94</v>
      </c>
      <c r="C68" s="1208">
        <v>1.5</v>
      </c>
      <c r="D68" s="1206">
        <v>3.5</v>
      </c>
      <c r="E68" s="10">
        <f t="shared" si="8"/>
        <v>105</v>
      </c>
      <c r="F68" s="10">
        <f>G68+H68+I68</f>
        <v>45</v>
      </c>
      <c r="G68" s="10">
        <v>30</v>
      </c>
      <c r="H68" s="10"/>
      <c r="I68" s="10">
        <v>15</v>
      </c>
      <c r="J68" s="10">
        <f>E68-F68</f>
        <v>60</v>
      </c>
      <c r="K68" s="9">
        <f t="shared" si="6"/>
        <v>3</v>
      </c>
      <c r="L68" s="10" t="s">
        <v>18</v>
      </c>
      <c r="M68" s="9">
        <f>F68/E68*100</f>
        <v>42.857142857142854</v>
      </c>
      <c r="N68" s="11"/>
      <c r="O68" s="12"/>
    </row>
    <row r="69" spans="1:15" x14ac:dyDescent="0.25">
      <c r="A69" s="22" t="s">
        <v>31</v>
      </c>
      <c r="B69" s="30" t="s">
        <v>99</v>
      </c>
      <c r="C69" s="1208">
        <v>2</v>
      </c>
      <c r="D69" s="1206">
        <v>3</v>
      </c>
      <c r="E69" s="10">
        <f t="shared" si="8"/>
        <v>90</v>
      </c>
      <c r="F69" s="10">
        <f t="shared" si="4"/>
        <v>30</v>
      </c>
      <c r="G69" s="10">
        <v>15</v>
      </c>
      <c r="H69" s="10"/>
      <c r="I69" s="10">
        <v>15</v>
      </c>
      <c r="J69" s="10">
        <f t="shared" si="5"/>
        <v>60</v>
      </c>
      <c r="K69" s="9">
        <f t="shared" si="6"/>
        <v>2</v>
      </c>
      <c r="L69" s="10" t="s">
        <v>29</v>
      </c>
      <c r="M69" s="9">
        <f t="shared" si="7"/>
        <v>33.333333333333329</v>
      </c>
      <c r="N69" s="11"/>
      <c r="O69" s="12"/>
    </row>
    <row r="70" spans="1:15" x14ac:dyDescent="0.25">
      <c r="A70" s="22" t="s">
        <v>14</v>
      </c>
      <c r="B70" s="23" t="s">
        <v>92</v>
      </c>
      <c r="C70" s="1208"/>
      <c r="D70" s="1206">
        <v>1</v>
      </c>
      <c r="E70" s="10">
        <f t="shared" si="8"/>
        <v>30</v>
      </c>
      <c r="F70" s="10"/>
      <c r="G70" s="10"/>
      <c r="H70" s="10"/>
      <c r="I70" s="10"/>
      <c r="J70" s="10">
        <f t="shared" si="5"/>
        <v>30</v>
      </c>
      <c r="K70" s="9"/>
      <c r="L70" s="10" t="s">
        <v>29</v>
      </c>
      <c r="M70" s="9"/>
      <c r="N70" s="11"/>
      <c r="O70" s="12"/>
    </row>
    <row r="71" spans="1:15" x14ac:dyDescent="0.25">
      <c r="A71" s="22" t="s">
        <v>31</v>
      </c>
      <c r="B71" s="23" t="s">
        <v>100</v>
      </c>
      <c r="C71" s="1208">
        <v>2</v>
      </c>
      <c r="D71" s="1206">
        <v>3</v>
      </c>
      <c r="E71" s="10">
        <f t="shared" si="8"/>
        <v>90</v>
      </c>
      <c r="F71" s="10">
        <f>G71+H71+I71</f>
        <v>30</v>
      </c>
      <c r="G71" s="10">
        <v>15</v>
      </c>
      <c r="H71" s="10"/>
      <c r="I71" s="10">
        <v>15</v>
      </c>
      <c r="J71" s="10">
        <f t="shared" si="5"/>
        <v>60</v>
      </c>
      <c r="K71" s="9">
        <f t="shared" si="6"/>
        <v>2</v>
      </c>
      <c r="L71" s="10" t="s">
        <v>29</v>
      </c>
      <c r="M71" s="9">
        <f>F71/E71*100</f>
        <v>33.333333333333329</v>
      </c>
      <c r="N71" s="11"/>
      <c r="O71" s="12"/>
    </row>
    <row r="72" spans="1:15" x14ac:dyDescent="0.25">
      <c r="A72" s="22" t="s">
        <v>14</v>
      </c>
      <c r="B72" s="23" t="s">
        <v>60</v>
      </c>
      <c r="C72" s="1204">
        <v>4</v>
      </c>
      <c r="D72" s="1205"/>
      <c r="E72" s="10"/>
      <c r="F72" s="10"/>
      <c r="G72" s="10"/>
      <c r="H72" s="10"/>
      <c r="I72" s="10"/>
      <c r="J72" s="10"/>
      <c r="K72" s="9"/>
      <c r="L72" s="10"/>
      <c r="M72" s="9"/>
      <c r="N72" s="11" t="s">
        <v>542</v>
      </c>
      <c r="O72" s="38"/>
    </row>
    <row r="73" spans="1:15" ht="26.25" x14ac:dyDescent="0.25">
      <c r="A73" s="22" t="s">
        <v>14</v>
      </c>
      <c r="B73" s="23" t="s">
        <v>39</v>
      </c>
      <c r="C73" s="1208">
        <v>1</v>
      </c>
      <c r="D73" s="1206">
        <v>2</v>
      </c>
      <c r="E73" s="10">
        <f t="shared" si="8"/>
        <v>60</v>
      </c>
      <c r="F73" s="10">
        <f>G73+H73+I73</f>
        <v>30</v>
      </c>
      <c r="G73" s="10">
        <v>15</v>
      </c>
      <c r="H73" s="10"/>
      <c r="I73" s="10">
        <v>15</v>
      </c>
      <c r="J73" s="10">
        <f t="shared" si="5"/>
        <v>30</v>
      </c>
      <c r="K73" s="9">
        <f t="shared" si="6"/>
        <v>2</v>
      </c>
      <c r="L73" s="10" t="s">
        <v>16</v>
      </c>
      <c r="M73" s="9">
        <f>F73/E73*100</f>
        <v>50</v>
      </c>
      <c r="N73" s="11" t="s">
        <v>543</v>
      </c>
      <c r="O73" s="12"/>
    </row>
    <row r="74" spans="1:15" ht="15.75" thickBot="1" x14ac:dyDescent="0.3">
      <c r="A74" s="22"/>
      <c r="B74" s="18"/>
      <c r="C74" s="18"/>
      <c r="D74" s="25"/>
      <c r="E74" s="26"/>
      <c r="F74" s="26"/>
      <c r="G74" s="26"/>
      <c r="H74" s="26"/>
      <c r="I74" s="26"/>
      <c r="J74" s="26"/>
      <c r="K74" s="25"/>
      <c r="L74" s="26"/>
      <c r="M74" s="25"/>
      <c r="N74" s="11" t="s">
        <v>541</v>
      </c>
      <c r="O74" s="12"/>
    </row>
    <row r="75" spans="1:15" ht="15.75" thickBot="1" x14ac:dyDescent="0.3">
      <c r="A75" s="28"/>
      <c r="B75" s="16"/>
      <c r="C75" s="21">
        <f>SUM(C61:C74)</f>
        <v>27</v>
      </c>
      <c r="D75" s="54">
        <f>SUM(D61:D74)</f>
        <v>30</v>
      </c>
      <c r="E75" s="37"/>
      <c r="F75" s="37"/>
      <c r="G75" s="37"/>
      <c r="H75" s="37"/>
      <c r="I75" s="37"/>
      <c r="J75" s="37"/>
      <c r="K75" s="37"/>
      <c r="L75" s="37"/>
      <c r="M75" s="29"/>
      <c r="N75" s="12"/>
      <c r="O75" s="12"/>
    </row>
    <row r="76" spans="1:15" x14ac:dyDescent="0.25">
      <c r="A76" s="22"/>
      <c r="B76" s="2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  <c r="O76" s="12"/>
    </row>
    <row r="77" spans="1:15" x14ac:dyDescent="0.25">
      <c r="A77" s="22"/>
      <c r="B77" s="1" t="s">
        <v>72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2"/>
    </row>
    <row r="78" spans="1:15" x14ac:dyDescent="0.25">
      <c r="A78" s="22"/>
      <c r="B78" s="1930" t="s">
        <v>0</v>
      </c>
      <c r="C78" s="1933" t="s">
        <v>74</v>
      </c>
      <c r="D78" s="1936" t="s">
        <v>1</v>
      </c>
      <c r="E78" s="1939" t="s">
        <v>2</v>
      </c>
      <c r="F78" s="1939"/>
      <c r="G78" s="1939"/>
      <c r="H78" s="1939"/>
      <c r="I78" s="1939"/>
      <c r="J78" s="1803"/>
      <c r="K78" s="1936" t="s">
        <v>3</v>
      </c>
      <c r="L78" s="1936" t="s">
        <v>4</v>
      </c>
      <c r="M78" s="1936" t="s">
        <v>5</v>
      </c>
      <c r="N78" s="11"/>
      <c r="O78" s="12"/>
    </row>
    <row r="79" spans="1:15" x14ac:dyDescent="0.25">
      <c r="A79" s="22"/>
      <c r="B79" s="1931"/>
      <c r="C79" s="1934"/>
      <c r="D79" s="1936"/>
      <c r="E79" s="1936" t="s">
        <v>6</v>
      </c>
      <c r="F79" s="1937" t="s">
        <v>7</v>
      </c>
      <c r="G79" s="1937"/>
      <c r="H79" s="1937"/>
      <c r="I79" s="1937"/>
      <c r="J79" s="1936" t="s">
        <v>25</v>
      </c>
      <c r="K79" s="1936"/>
      <c r="L79" s="1936"/>
      <c r="M79" s="1936"/>
      <c r="N79" s="11"/>
      <c r="O79" s="12"/>
    </row>
    <row r="80" spans="1:15" x14ac:dyDescent="0.25">
      <c r="A80" s="22"/>
      <c r="B80" s="1931"/>
      <c r="C80" s="1934"/>
      <c r="D80" s="1936"/>
      <c r="E80" s="1803"/>
      <c r="F80" s="1936" t="s">
        <v>9</v>
      </c>
      <c r="G80" s="1939" t="s">
        <v>10</v>
      </c>
      <c r="H80" s="1803"/>
      <c r="I80" s="1803"/>
      <c r="J80" s="1803"/>
      <c r="K80" s="1936"/>
      <c r="L80" s="1936"/>
      <c r="M80" s="1936"/>
      <c r="N80" s="11"/>
      <c r="O80" s="12"/>
    </row>
    <row r="81" spans="1:15" x14ac:dyDescent="0.25">
      <c r="A81" s="22"/>
      <c r="B81" s="1931"/>
      <c r="C81" s="1934"/>
      <c r="D81" s="1936"/>
      <c r="E81" s="1803"/>
      <c r="F81" s="1938"/>
      <c r="G81" s="1940" t="s">
        <v>26</v>
      </c>
      <c r="H81" s="1940" t="s">
        <v>27</v>
      </c>
      <c r="I81" s="1940" t="s">
        <v>28</v>
      </c>
      <c r="J81" s="1803"/>
      <c r="K81" s="1936"/>
      <c r="L81" s="1936"/>
      <c r="M81" s="1936"/>
      <c r="N81" s="11"/>
      <c r="O81" s="12"/>
    </row>
    <row r="82" spans="1:15" x14ac:dyDescent="0.25">
      <c r="A82" s="22"/>
      <c r="B82" s="1931"/>
      <c r="C82" s="1934"/>
      <c r="D82" s="1936"/>
      <c r="E82" s="1803"/>
      <c r="F82" s="1938"/>
      <c r="G82" s="1940"/>
      <c r="H82" s="1940"/>
      <c r="I82" s="1940"/>
      <c r="J82" s="1803"/>
      <c r="K82" s="1936"/>
      <c r="L82" s="1936"/>
      <c r="M82" s="1936"/>
      <c r="N82" s="11"/>
      <c r="O82" s="12"/>
    </row>
    <row r="83" spans="1:15" x14ac:dyDescent="0.25">
      <c r="A83" s="22"/>
      <c r="B83" s="1931"/>
      <c r="C83" s="1934"/>
      <c r="D83" s="1936"/>
      <c r="E83" s="1803"/>
      <c r="F83" s="1938"/>
      <c r="G83" s="1940"/>
      <c r="H83" s="1940"/>
      <c r="I83" s="1940"/>
      <c r="J83" s="1803"/>
      <c r="K83" s="1936"/>
      <c r="L83" s="1936"/>
      <c r="M83" s="1936"/>
      <c r="N83" s="11"/>
      <c r="O83" s="12"/>
    </row>
    <row r="84" spans="1:15" x14ac:dyDescent="0.25">
      <c r="A84" s="22"/>
      <c r="B84" s="1932"/>
      <c r="C84" s="1935"/>
      <c r="D84" s="1936"/>
      <c r="E84" s="1803"/>
      <c r="F84" s="1938"/>
      <c r="G84" s="1940"/>
      <c r="H84" s="1940"/>
      <c r="I84" s="1940"/>
      <c r="J84" s="1803"/>
      <c r="K84" s="1936"/>
      <c r="L84" s="1936"/>
      <c r="M84" s="1936"/>
      <c r="N84" s="11"/>
      <c r="O84" s="12"/>
    </row>
    <row r="85" spans="1:15" x14ac:dyDescent="0.25">
      <c r="A85" s="22" t="s">
        <v>31</v>
      </c>
      <c r="B85" s="23" t="s">
        <v>516</v>
      </c>
      <c r="C85" s="1214"/>
      <c r="D85" s="1205">
        <v>3</v>
      </c>
      <c r="E85" s="10">
        <f>D85*30</f>
        <v>90</v>
      </c>
      <c r="F85" s="10">
        <f>G85+H85+I85</f>
        <v>39</v>
      </c>
      <c r="G85" s="10"/>
      <c r="H85" s="10"/>
      <c r="I85" s="10">
        <v>39</v>
      </c>
      <c r="J85" s="10">
        <f>E85-F85</f>
        <v>51</v>
      </c>
      <c r="K85" s="9">
        <f>F85/13</f>
        <v>3</v>
      </c>
      <c r="L85" s="10" t="s">
        <v>16</v>
      </c>
      <c r="M85" s="9">
        <f t="shared" ref="M85:M90" si="9">F85/E85*100</f>
        <v>43.333333333333336</v>
      </c>
      <c r="N85" s="11"/>
      <c r="O85" s="12"/>
    </row>
    <row r="86" spans="1:15" ht="51.75" x14ac:dyDescent="0.25">
      <c r="A86" s="22" t="s">
        <v>31</v>
      </c>
      <c r="B86" s="23" t="s">
        <v>85</v>
      </c>
      <c r="C86" s="1206">
        <v>1</v>
      </c>
      <c r="D86" s="1206">
        <v>4</v>
      </c>
      <c r="E86" s="10">
        <f>D86*30</f>
        <v>120</v>
      </c>
      <c r="F86" s="10">
        <f>G86+H86+I86</f>
        <v>52</v>
      </c>
      <c r="G86" s="10">
        <v>26</v>
      </c>
      <c r="H86" s="10"/>
      <c r="I86" s="10">
        <v>26</v>
      </c>
      <c r="J86" s="10">
        <f>E86-F86</f>
        <v>68</v>
      </c>
      <c r="K86" s="9">
        <f>F86/13</f>
        <v>4</v>
      </c>
      <c r="L86" s="10" t="s">
        <v>29</v>
      </c>
      <c r="M86" s="9">
        <f t="shared" si="9"/>
        <v>43.333333333333336</v>
      </c>
      <c r="N86" s="11"/>
      <c r="O86" s="12"/>
    </row>
    <row r="87" spans="1:15" x14ac:dyDescent="0.25">
      <c r="A87" s="22" t="s">
        <v>14</v>
      </c>
      <c r="B87" s="23" t="s">
        <v>84</v>
      </c>
      <c r="C87" s="1206"/>
      <c r="D87" s="1206">
        <v>1</v>
      </c>
      <c r="E87" s="10">
        <f>D87*30</f>
        <v>30</v>
      </c>
      <c r="F87" s="10"/>
      <c r="G87" s="10"/>
      <c r="H87" s="10"/>
      <c r="I87" s="10"/>
      <c r="J87" s="10">
        <f>E87-F87</f>
        <v>30</v>
      </c>
      <c r="K87" s="9"/>
      <c r="L87" s="10" t="s">
        <v>29</v>
      </c>
      <c r="M87" s="9">
        <f t="shared" si="9"/>
        <v>0</v>
      </c>
      <c r="N87" s="11"/>
      <c r="O87" s="12"/>
    </row>
    <row r="88" spans="1:15" ht="39" x14ac:dyDescent="0.25">
      <c r="A88" s="22" t="s">
        <v>31</v>
      </c>
      <c r="B88" s="23" t="s">
        <v>101</v>
      </c>
      <c r="C88" s="1206">
        <v>0.5</v>
      </c>
      <c r="D88" s="1205">
        <v>3.5</v>
      </c>
      <c r="E88" s="10">
        <f t="shared" ref="E88:E93" si="10">D88*30</f>
        <v>105</v>
      </c>
      <c r="F88" s="10">
        <f>G88+H88+I88</f>
        <v>39</v>
      </c>
      <c r="G88" s="10">
        <v>26</v>
      </c>
      <c r="H88" s="10"/>
      <c r="I88" s="10">
        <v>13</v>
      </c>
      <c r="J88" s="10">
        <f t="shared" ref="J88:J93" si="11">E88-F88</f>
        <v>66</v>
      </c>
      <c r="K88" s="9">
        <f>F88/13</f>
        <v>3</v>
      </c>
      <c r="L88" s="10" t="s">
        <v>29</v>
      </c>
      <c r="M88" s="9">
        <f t="shared" si="9"/>
        <v>37.142857142857146</v>
      </c>
      <c r="N88" s="11"/>
      <c r="O88" s="12"/>
    </row>
    <row r="89" spans="1:15" ht="51.75" x14ac:dyDescent="0.25">
      <c r="A89" s="22" t="s">
        <v>31</v>
      </c>
      <c r="B89" s="23" t="s">
        <v>86</v>
      </c>
      <c r="C89" s="1206">
        <v>1.5</v>
      </c>
      <c r="D89" s="1205">
        <v>2.5</v>
      </c>
      <c r="E89" s="10">
        <f t="shared" si="10"/>
        <v>75</v>
      </c>
      <c r="F89" s="10">
        <f>G89+H89+I89</f>
        <v>26</v>
      </c>
      <c r="G89" s="10">
        <v>13</v>
      </c>
      <c r="H89" s="10"/>
      <c r="I89" s="10">
        <v>13</v>
      </c>
      <c r="J89" s="10">
        <f t="shared" si="11"/>
        <v>49</v>
      </c>
      <c r="K89" s="9">
        <f>F89/13</f>
        <v>2</v>
      </c>
      <c r="L89" s="10" t="s">
        <v>16</v>
      </c>
      <c r="M89" s="9">
        <f t="shared" si="9"/>
        <v>34.666666666666671</v>
      </c>
      <c r="N89" s="11"/>
      <c r="O89" s="40"/>
    </row>
    <row r="90" spans="1:15" ht="39" x14ac:dyDescent="0.25">
      <c r="A90" s="22" t="s">
        <v>31</v>
      </c>
      <c r="B90" s="23" t="s">
        <v>102</v>
      </c>
      <c r="C90" s="1206">
        <v>1</v>
      </c>
      <c r="D90" s="1205">
        <v>4</v>
      </c>
      <c r="E90" s="10">
        <f t="shared" si="10"/>
        <v>120</v>
      </c>
      <c r="F90" s="10">
        <f>G90+H90+I90</f>
        <v>52</v>
      </c>
      <c r="G90" s="10">
        <v>26</v>
      </c>
      <c r="H90" s="10"/>
      <c r="I90" s="10">
        <v>26</v>
      </c>
      <c r="J90" s="10">
        <f t="shared" si="11"/>
        <v>68</v>
      </c>
      <c r="K90" s="9">
        <f>F90/13</f>
        <v>4</v>
      </c>
      <c r="L90" s="10" t="s">
        <v>29</v>
      </c>
      <c r="M90" s="9">
        <f t="shared" si="9"/>
        <v>43.333333333333336</v>
      </c>
      <c r="N90" s="11"/>
      <c r="O90" s="12"/>
    </row>
    <row r="91" spans="1:15" x14ac:dyDescent="0.25">
      <c r="A91" s="22" t="s">
        <v>14</v>
      </c>
      <c r="B91" s="23" t="s">
        <v>45</v>
      </c>
      <c r="C91" s="23"/>
      <c r="D91" s="1203">
        <v>6</v>
      </c>
      <c r="E91" s="10">
        <f t="shared" si="10"/>
        <v>180</v>
      </c>
      <c r="F91" s="10"/>
      <c r="G91" s="10"/>
      <c r="H91" s="10"/>
      <c r="I91" s="10"/>
      <c r="J91" s="10">
        <f t="shared" si="11"/>
        <v>180</v>
      </c>
      <c r="K91" s="9"/>
      <c r="L91" s="10" t="s">
        <v>29</v>
      </c>
      <c r="M91" s="9"/>
      <c r="N91" s="11"/>
      <c r="O91" s="12"/>
    </row>
    <row r="92" spans="1:15" x14ac:dyDescent="0.25">
      <c r="A92" s="22" t="s">
        <v>14</v>
      </c>
      <c r="B92" s="23" t="s">
        <v>43</v>
      </c>
      <c r="C92" s="23"/>
      <c r="D92" s="1205">
        <v>3</v>
      </c>
      <c r="E92" s="10">
        <f t="shared" si="10"/>
        <v>90</v>
      </c>
      <c r="F92" s="10"/>
      <c r="G92" s="10"/>
      <c r="H92" s="10"/>
      <c r="I92" s="10"/>
      <c r="J92" s="10">
        <f t="shared" si="11"/>
        <v>90</v>
      </c>
      <c r="K92" s="9"/>
      <c r="L92" s="10"/>
      <c r="M92" s="9"/>
      <c r="N92" s="11"/>
      <c r="O92" s="12"/>
    </row>
    <row r="93" spans="1:15" ht="15.75" thickBot="1" x14ac:dyDescent="0.3">
      <c r="A93" s="22" t="s">
        <v>14</v>
      </c>
      <c r="B93" s="23" t="s">
        <v>547</v>
      </c>
      <c r="C93" s="18"/>
      <c r="D93" s="1212">
        <v>3</v>
      </c>
      <c r="E93" s="26">
        <f t="shared" si="10"/>
        <v>90</v>
      </c>
      <c r="F93" s="26"/>
      <c r="G93" s="26"/>
      <c r="H93" s="26"/>
      <c r="I93" s="26"/>
      <c r="J93" s="26">
        <f t="shared" si="11"/>
        <v>90</v>
      </c>
      <c r="K93" s="25"/>
      <c r="L93" s="26"/>
      <c r="M93" s="25"/>
      <c r="N93" s="11"/>
      <c r="O93" s="12"/>
    </row>
    <row r="94" spans="1:15" ht="15.75" thickBot="1" x14ac:dyDescent="0.3">
      <c r="A94" s="28"/>
      <c r="B94" s="23" t="s">
        <v>22</v>
      </c>
      <c r="C94" s="55">
        <f>SUM(C85:C93)</f>
        <v>4</v>
      </c>
      <c r="D94" s="54">
        <f>SUM(D85:D93)</f>
        <v>30</v>
      </c>
      <c r="E94" s="37"/>
      <c r="F94" s="37"/>
      <c r="G94" s="37"/>
      <c r="H94" s="37"/>
      <c r="I94" s="37"/>
      <c r="J94" s="37"/>
      <c r="K94" s="37"/>
      <c r="L94" s="37"/>
      <c r="M94" s="29"/>
      <c r="N94" s="11"/>
      <c r="O94" s="12"/>
    </row>
    <row r="95" spans="1:15" x14ac:dyDescent="0.25">
      <c r="A95" s="22"/>
      <c r="B95" s="1" t="s">
        <v>22</v>
      </c>
      <c r="C95" s="19">
        <f>C25+C50+C75+C94</f>
        <v>105</v>
      </c>
      <c r="D95" s="42">
        <f>D25+D50+D75+D94</f>
        <v>120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2"/>
    </row>
    <row r="96" spans="1:15" x14ac:dyDescent="0.25">
      <c r="A96" s="22"/>
      <c r="B96" s="1"/>
      <c r="C96" s="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/>
    </row>
    <row r="97" spans="1:15" x14ac:dyDescent="0.25">
      <c r="A97" s="22"/>
      <c r="B97" s="1"/>
      <c r="C97" s="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2"/>
    </row>
    <row r="98" spans="1:15" x14ac:dyDescent="0.25">
      <c r="A98" s="22"/>
      <c r="B98" s="1"/>
      <c r="C98" s="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2"/>
    </row>
    <row r="99" spans="1:15" x14ac:dyDescent="0.25">
      <c r="A99" s="22"/>
      <c r="B99" s="2"/>
      <c r="C99" s="2"/>
      <c r="D99" s="4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2"/>
    </row>
    <row r="100" spans="1:15" x14ac:dyDescent="0.25">
      <c r="A100" s="22"/>
      <c r="B100" s="1"/>
      <c r="C100" s="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2"/>
    </row>
  </sheetData>
  <mergeCells count="62">
    <mergeCell ref="F4:I4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5:F9"/>
    <mergeCell ref="G5:I5"/>
    <mergeCell ref="G6:G9"/>
    <mergeCell ref="H6:H9"/>
    <mergeCell ref="H31:H34"/>
    <mergeCell ref="K54:K60"/>
    <mergeCell ref="I31:I34"/>
    <mergeCell ref="A12:A13"/>
    <mergeCell ref="B28:B34"/>
    <mergeCell ref="C28:C34"/>
    <mergeCell ref="D28:D34"/>
    <mergeCell ref="E29:E34"/>
    <mergeCell ref="G31:G34"/>
    <mergeCell ref="E55:E60"/>
    <mergeCell ref="B54:B60"/>
    <mergeCell ref="C54:C60"/>
    <mergeCell ref="D54:D60"/>
    <mergeCell ref="F55:I55"/>
    <mergeCell ref="E54:J54"/>
    <mergeCell ref="L54:L60"/>
    <mergeCell ref="M54:M60"/>
    <mergeCell ref="G57:G60"/>
    <mergeCell ref="L28:L34"/>
    <mergeCell ref="J55:J60"/>
    <mergeCell ref="M28:M34"/>
    <mergeCell ref="F29:I29"/>
    <mergeCell ref="J29:J34"/>
    <mergeCell ref="F30:F34"/>
    <mergeCell ref="G30:I30"/>
    <mergeCell ref="K28:K34"/>
    <mergeCell ref="E28:J28"/>
    <mergeCell ref="H57:H60"/>
    <mergeCell ref="F56:F60"/>
    <mergeCell ref="G56:I56"/>
    <mergeCell ref="I57:I60"/>
    <mergeCell ref="B78:B84"/>
    <mergeCell ref="C78:C84"/>
    <mergeCell ref="D78:D84"/>
    <mergeCell ref="M78:M84"/>
    <mergeCell ref="E79:E84"/>
    <mergeCell ref="F79:I79"/>
    <mergeCell ref="J79:J84"/>
    <mergeCell ref="F80:F84"/>
    <mergeCell ref="G80:I80"/>
    <mergeCell ref="G81:G84"/>
    <mergeCell ref="H81:H84"/>
    <mergeCell ref="K78:K84"/>
    <mergeCell ref="L78:L84"/>
    <mergeCell ref="E78:J78"/>
    <mergeCell ref="I81:I84"/>
  </mergeCells>
  <phoneticPr fontId="7" type="noConversion"/>
  <pageMargins left="0.75" right="0.75" top="1" bottom="1" header="0.5" footer="0.5"/>
  <pageSetup paperSize="9" scale="50" orientation="landscape" r:id="rId1"/>
  <headerFooter alignWithMargins="0"/>
  <rowBreaks count="1" manualBreakCount="1">
    <brk id="51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7" customWidth="1"/>
    <col min="2" max="2" width="45.85546875" style="159" customWidth="1"/>
    <col min="3" max="3" width="6.7109375" style="994" customWidth="1"/>
    <col min="4" max="4" width="12" style="995" customWidth="1"/>
    <col min="5" max="5" width="7.28515625" style="995" customWidth="1"/>
    <col min="6" max="6" width="6.42578125" style="994" customWidth="1"/>
    <col min="7" max="7" width="7.42578125" style="994" customWidth="1"/>
    <col min="8" max="8" width="9.85546875" style="994" customWidth="1"/>
    <col min="9" max="9" width="8.7109375" style="159" customWidth="1"/>
    <col min="10" max="10" width="8" style="159" customWidth="1"/>
    <col min="11" max="11" width="5.85546875" style="159" customWidth="1"/>
    <col min="12" max="12" width="7.85546875" style="159" customWidth="1"/>
    <col min="13" max="13" width="8.85546875" style="159" customWidth="1"/>
    <col min="14" max="18" width="5.85546875" style="159" customWidth="1"/>
    <col min="19" max="19" width="5.85546875" style="159" hidden="1" customWidth="1"/>
    <col min="20" max="24" width="5.85546875" style="159" customWidth="1"/>
    <col min="25" max="29" width="0" style="159" hidden="1" customWidth="1"/>
    <col min="30" max="16384" width="9.140625" style="159"/>
  </cols>
  <sheetData>
    <row r="1" spans="1:35" s="100" customFormat="1" ht="18.75" thickBot="1" x14ac:dyDescent="0.3">
      <c r="A1" s="1639" t="s">
        <v>154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1"/>
    </row>
    <row r="2" spans="1:35" s="100" customFormat="1" x14ac:dyDescent="0.25">
      <c r="A2" s="1642" t="s">
        <v>155</v>
      </c>
      <c r="B2" s="1908" t="s">
        <v>156</v>
      </c>
      <c r="C2" s="1911" t="s">
        <v>157</v>
      </c>
      <c r="D2" s="1912"/>
      <c r="E2" s="1912"/>
      <c r="F2" s="1913"/>
      <c r="G2" s="1914" t="s">
        <v>158</v>
      </c>
      <c r="H2" s="1917" t="s">
        <v>159</v>
      </c>
      <c r="I2" s="1918"/>
      <c r="J2" s="1918"/>
      <c r="K2" s="1918"/>
      <c r="L2" s="1918"/>
      <c r="M2" s="1919"/>
      <c r="N2" s="1920" t="s">
        <v>160</v>
      </c>
      <c r="O2" s="1921"/>
      <c r="P2" s="1921"/>
      <c r="Q2" s="1921"/>
      <c r="R2" s="1921"/>
      <c r="S2" s="1921"/>
      <c r="T2" s="1921"/>
      <c r="U2" s="1921"/>
      <c r="V2" s="1921"/>
      <c r="W2" s="1921"/>
      <c r="X2" s="1922"/>
    </row>
    <row r="3" spans="1:35" s="100" customFormat="1" ht="16.5" thickBot="1" x14ac:dyDescent="0.3">
      <c r="A3" s="1643"/>
      <c r="B3" s="1909"/>
      <c r="C3" s="1887" t="s">
        <v>161</v>
      </c>
      <c r="D3" s="1889" t="s">
        <v>162</v>
      </c>
      <c r="E3" s="1885" t="s">
        <v>163</v>
      </c>
      <c r="F3" s="1886"/>
      <c r="G3" s="1915"/>
      <c r="H3" s="1927" t="s">
        <v>6</v>
      </c>
      <c r="I3" s="1875" t="s">
        <v>164</v>
      </c>
      <c r="J3" s="1876"/>
      <c r="K3" s="1876"/>
      <c r="L3" s="1877"/>
      <c r="M3" s="1900" t="s">
        <v>165</v>
      </c>
      <c r="N3" s="1923"/>
      <c r="O3" s="1924"/>
      <c r="P3" s="1924"/>
      <c r="Q3" s="1924"/>
      <c r="R3" s="1924"/>
      <c r="S3" s="1924"/>
      <c r="T3" s="1924"/>
      <c r="U3" s="1924"/>
      <c r="V3" s="1924"/>
      <c r="W3" s="1924"/>
      <c r="X3" s="1925"/>
    </row>
    <row r="4" spans="1:35" s="100" customFormat="1" ht="16.5" thickBot="1" x14ac:dyDescent="0.3">
      <c r="A4" s="1643"/>
      <c r="B4" s="1909"/>
      <c r="C4" s="1887"/>
      <c r="D4" s="1889"/>
      <c r="E4" s="1889" t="s">
        <v>166</v>
      </c>
      <c r="F4" s="1883" t="s">
        <v>167</v>
      </c>
      <c r="G4" s="1915"/>
      <c r="H4" s="1928"/>
      <c r="I4" s="1878" t="s">
        <v>22</v>
      </c>
      <c r="J4" s="1878" t="s">
        <v>26</v>
      </c>
      <c r="K4" s="1878" t="s">
        <v>168</v>
      </c>
      <c r="L4" s="1878" t="s">
        <v>169</v>
      </c>
      <c r="M4" s="1901"/>
      <c r="N4" s="1881" t="s">
        <v>170</v>
      </c>
      <c r="O4" s="1926"/>
      <c r="P4" s="1882"/>
      <c r="Q4" s="1881" t="s">
        <v>171</v>
      </c>
      <c r="R4" s="1926"/>
      <c r="S4" s="1926"/>
      <c r="T4" s="1881"/>
      <c r="U4" s="1926"/>
      <c r="V4" s="1882"/>
      <c r="W4" s="1881"/>
      <c r="X4" s="1882"/>
    </row>
    <row r="5" spans="1:35" s="100" customFormat="1" ht="16.5" thickBot="1" x14ac:dyDescent="0.3">
      <c r="A5" s="1643"/>
      <c r="B5" s="1909"/>
      <c r="C5" s="1887"/>
      <c r="D5" s="1889"/>
      <c r="E5" s="1889"/>
      <c r="F5" s="1883"/>
      <c r="G5" s="1915"/>
      <c r="H5" s="1928"/>
      <c r="I5" s="1879"/>
      <c r="J5" s="1879"/>
      <c r="K5" s="1879"/>
      <c r="L5" s="1879"/>
      <c r="M5" s="1901"/>
      <c r="N5" s="805">
        <v>1</v>
      </c>
      <c r="O5" s="806" t="s">
        <v>63</v>
      </c>
      <c r="P5" s="807" t="s">
        <v>64</v>
      </c>
      <c r="Q5" s="805">
        <v>3</v>
      </c>
      <c r="R5" s="332">
        <v>4</v>
      </c>
      <c r="S5" s="808"/>
      <c r="T5" s="809"/>
      <c r="U5" s="806"/>
      <c r="V5" s="810"/>
      <c r="W5" s="805"/>
      <c r="X5" s="810"/>
    </row>
    <row r="6" spans="1:35" s="100" customFormat="1" ht="16.5" thickBot="1" x14ac:dyDescent="0.3">
      <c r="A6" s="1643"/>
      <c r="B6" s="1909"/>
      <c r="C6" s="1887"/>
      <c r="D6" s="1889"/>
      <c r="E6" s="1889"/>
      <c r="F6" s="1883"/>
      <c r="G6" s="1915"/>
      <c r="H6" s="1928"/>
      <c r="I6" s="1879"/>
      <c r="J6" s="1879"/>
      <c r="K6" s="1879"/>
      <c r="L6" s="1879"/>
      <c r="M6" s="1902"/>
      <c r="N6" s="1943" t="s">
        <v>172</v>
      </c>
      <c r="O6" s="1944"/>
      <c r="P6" s="1945"/>
      <c r="Q6" s="1945"/>
      <c r="R6" s="1898"/>
      <c r="S6" s="1945"/>
      <c r="T6" s="1945"/>
      <c r="U6" s="1945"/>
      <c r="V6" s="1945"/>
      <c r="W6" s="1945"/>
      <c r="X6" s="1946"/>
    </row>
    <row r="7" spans="1:35" s="100" customFormat="1" ht="25.5" customHeight="1" thickBot="1" x14ac:dyDescent="0.3">
      <c r="A7" s="1644"/>
      <c r="B7" s="1910"/>
      <c r="C7" s="1888"/>
      <c r="D7" s="1890"/>
      <c r="E7" s="1890"/>
      <c r="F7" s="1884"/>
      <c r="G7" s="1916"/>
      <c r="H7" s="1929"/>
      <c r="I7" s="1880"/>
      <c r="J7" s="1880"/>
      <c r="K7" s="1880"/>
      <c r="L7" s="1880"/>
      <c r="M7" s="1903"/>
      <c r="N7" s="805">
        <v>15</v>
      </c>
      <c r="O7" s="806">
        <v>9</v>
      </c>
      <c r="P7" s="810">
        <v>9</v>
      </c>
      <c r="Q7" s="811">
        <v>15</v>
      </c>
      <c r="R7" s="332">
        <v>13</v>
      </c>
      <c r="S7" s="332"/>
      <c r="T7" s="809"/>
      <c r="U7" s="806"/>
      <c r="V7" s="810"/>
      <c r="W7" s="805"/>
      <c r="X7" s="810"/>
    </row>
    <row r="8" spans="1:35" s="100" customFormat="1" ht="16.5" thickBot="1" x14ac:dyDescent="0.3">
      <c r="A8" s="107">
        <v>1</v>
      </c>
      <c r="B8" s="812">
        <v>2</v>
      </c>
      <c r="C8" s="788">
        <v>3</v>
      </c>
      <c r="D8" s="781">
        <v>4</v>
      </c>
      <c r="E8" s="781">
        <v>5</v>
      </c>
      <c r="F8" s="781">
        <v>6</v>
      </c>
      <c r="G8" s="781">
        <v>7</v>
      </c>
      <c r="H8" s="781">
        <v>8</v>
      </c>
      <c r="I8" s="781">
        <v>9</v>
      </c>
      <c r="J8" s="781">
        <v>10</v>
      </c>
      <c r="K8" s="781">
        <v>11</v>
      </c>
      <c r="L8" s="781">
        <v>12</v>
      </c>
      <c r="M8" s="813">
        <v>13</v>
      </c>
      <c r="N8" s="805">
        <v>14</v>
      </c>
      <c r="O8" s="811">
        <v>15</v>
      </c>
      <c r="P8" s="805">
        <v>16</v>
      </c>
      <c r="Q8" s="811">
        <v>17</v>
      </c>
      <c r="R8" s="332">
        <v>18</v>
      </c>
      <c r="S8" s="332"/>
      <c r="T8" s="809"/>
      <c r="U8" s="811"/>
      <c r="V8" s="805"/>
      <c r="W8" s="811"/>
      <c r="X8" s="812"/>
      <c r="Y8" s="109">
        <v>25</v>
      </c>
      <c r="Z8" s="107">
        <v>26</v>
      </c>
      <c r="AA8" s="110">
        <v>27</v>
      </c>
      <c r="AB8" s="107">
        <v>28</v>
      </c>
      <c r="AC8" s="110">
        <v>29</v>
      </c>
      <c r="AE8" s="805">
        <v>1</v>
      </c>
      <c r="AF8" s="806" t="s">
        <v>63</v>
      </c>
      <c r="AG8" s="807" t="s">
        <v>64</v>
      </c>
      <c r="AH8" s="805">
        <v>3</v>
      </c>
      <c r="AI8" s="332">
        <v>4</v>
      </c>
    </row>
    <row r="9" spans="1:35" s="100" customFormat="1" ht="16.5" thickBot="1" x14ac:dyDescent="0.3">
      <c r="A9" s="1613" t="s">
        <v>173</v>
      </c>
      <c r="B9" s="1614"/>
      <c r="C9" s="1615"/>
      <c r="D9" s="1615"/>
      <c r="E9" s="1615"/>
      <c r="F9" s="1615"/>
      <c r="G9" s="1615"/>
      <c r="H9" s="1615"/>
      <c r="I9" s="1615"/>
      <c r="J9" s="1615"/>
      <c r="K9" s="1615"/>
      <c r="L9" s="1615"/>
      <c r="M9" s="1615"/>
      <c r="N9" s="1614"/>
      <c r="O9" s="1614"/>
      <c r="P9" s="1614"/>
      <c r="Q9" s="1614"/>
      <c r="R9" s="1614"/>
      <c r="S9" s="1614"/>
      <c r="T9" s="1614"/>
      <c r="U9" s="1614"/>
      <c r="V9" s="1614"/>
      <c r="W9" s="1614"/>
      <c r="X9" s="1616"/>
      <c r="AD9" s="100" t="s">
        <v>499</v>
      </c>
      <c r="AE9" s="100">
        <f>COUNTIF(C11:C46,"*1*")</f>
        <v>0</v>
      </c>
    </row>
    <row r="10" spans="1:35" s="100" customFormat="1" x14ac:dyDescent="0.25">
      <c r="A10" s="1596" t="s">
        <v>174</v>
      </c>
      <c r="B10" s="1597"/>
      <c r="C10" s="1597"/>
      <c r="D10" s="1597"/>
      <c r="E10" s="1597"/>
      <c r="F10" s="1597"/>
      <c r="G10" s="1597"/>
      <c r="H10" s="1597"/>
      <c r="I10" s="1597"/>
      <c r="J10" s="1597"/>
      <c r="K10" s="1597"/>
      <c r="L10" s="1597"/>
      <c r="M10" s="1597"/>
      <c r="N10" s="1597"/>
      <c r="O10" s="1597"/>
      <c r="P10" s="1597"/>
      <c r="Q10" s="1597"/>
      <c r="R10" s="1597"/>
      <c r="S10" s="1597"/>
      <c r="T10" s="1597"/>
      <c r="U10" s="1597"/>
      <c r="V10" s="1597"/>
      <c r="W10" s="1597"/>
      <c r="X10" s="1598"/>
      <c r="AD10" s="100" t="s">
        <v>400</v>
      </c>
      <c r="AE10" s="100">
        <f>COUNTIF(D11:D45,"*1*")</f>
        <v>7</v>
      </c>
    </row>
    <row r="11" spans="1:35" s="443" customFormat="1" ht="32.25" customHeight="1" x14ac:dyDescent="0.25">
      <c r="A11" s="128" t="s">
        <v>175</v>
      </c>
      <c r="B11" s="814" t="s">
        <v>39</v>
      </c>
      <c r="C11" s="815"/>
      <c r="D11" s="694"/>
      <c r="E11" s="816"/>
      <c r="F11" s="817"/>
      <c r="G11" s="818">
        <f>G12+G13</f>
        <v>3</v>
      </c>
      <c r="H11" s="819">
        <f t="shared" ref="H11:H20" si="0">G11*30</f>
        <v>90</v>
      </c>
      <c r="I11" s="820"/>
      <c r="J11" s="749"/>
      <c r="K11" s="749"/>
      <c r="L11" s="749"/>
      <c r="M11" s="821"/>
      <c r="N11" s="822"/>
      <c r="O11" s="823"/>
      <c r="P11" s="365"/>
      <c r="Q11" s="824"/>
      <c r="R11" s="537"/>
      <c r="S11" s="537"/>
      <c r="T11" s="822"/>
      <c r="U11" s="823"/>
      <c r="V11" s="365"/>
      <c r="W11" s="824"/>
      <c r="X11" s="825"/>
      <c r="AD11" s="100">
        <f t="shared" ref="AD11:AD42" si="1">SUM(N11:S11)</f>
        <v>0</v>
      </c>
    </row>
    <row r="12" spans="1:35" s="443" customFormat="1" ht="21.75" customHeight="1" x14ac:dyDescent="0.25">
      <c r="A12" s="128"/>
      <c r="B12" s="800" t="s">
        <v>477</v>
      </c>
      <c r="C12" s="815"/>
      <c r="D12" s="694"/>
      <c r="E12" s="816"/>
      <c r="F12" s="817"/>
      <c r="G12" s="818">
        <f>'Семестровка уск виправлено'!D109</f>
        <v>1</v>
      </c>
      <c r="H12" s="819">
        <f t="shared" si="0"/>
        <v>30</v>
      </c>
      <c r="I12" s="820"/>
      <c r="J12" s="749"/>
      <c r="K12" s="749"/>
      <c r="L12" s="749"/>
      <c r="M12" s="821"/>
      <c r="N12" s="822"/>
      <c r="O12" s="823"/>
      <c r="P12" s="365"/>
      <c r="Q12" s="824"/>
      <c r="R12" s="537"/>
      <c r="S12" s="537"/>
      <c r="T12" s="822"/>
      <c r="U12" s="823"/>
      <c r="V12" s="365"/>
      <c r="W12" s="824"/>
      <c r="X12" s="825"/>
      <c r="AD12" s="100">
        <f t="shared" si="1"/>
        <v>0</v>
      </c>
    </row>
    <row r="13" spans="1:35" s="127" customFormat="1" x14ac:dyDescent="0.25">
      <c r="B13" s="826" t="s">
        <v>272</v>
      </c>
      <c r="C13" s="1152"/>
      <c r="D13" s="749">
        <v>3</v>
      </c>
      <c r="E13" s="761"/>
      <c r="F13" s="827"/>
      <c r="G13" s="828">
        <f>'Семестровка уск виправлено'!E109</f>
        <v>2</v>
      </c>
      <c r="H13" s="829">
        <f t="shared" si="0"/>
        <v>60</v>
      </c>
      <c r="I13" s="1152">
        <f>J13+L13</f>
        <v>22</v>
      </c>
      <c r="J13" s="749">
        <f>'Семестровка уск виправлено'!H109</f>
        <v>15</v>
      </c>
      <c r="K13" s="749"/>
      <c r="L13" s="749">
        <f>'Семестровка уск виправлено'!J109</f>
        <v>7</v>
      </c>
      <c r="M13" s="821">
        <f>H13-I13</f>
        <v>38</v>
      </c>
      <c r="N13" s="830"/>
      <c r="O13" s="831"/>
      <c r="P13" s="832"/>
      <c r="Q13" s="833">
        <f>'Семестровка уск виправлено'!L109</f>
        <v>1.5</v>
      </c>
      <c r="R13" s="834"/>
      <c r="S13" s="835"/>
      <c r="T13" s="830"/>
      <c r="U13" s="831"/>
      <c r="V13" s="836"/>
      <c r="W13" s="833"/>
      <c r="X13" s="836"/>
      <c r="AD13" s="100">
        <f t="shared" si="1"/>
        <v>1.5</v>
      </c>
    </row>
    <row r="14" spans="1:35" s="127" customFormat="1" ht="21" customHeight="1" x14ac:dyDescent="0.25">
      <c r="A14" s="483" t="s">
        <v>176</v>
      </c>
      <c r="B14" s="837" t="s">
        <v>61</v>
      </c>
      <c r="C14" s="535"/>
      <c r="D14" s="694" t="s">
        <v>192</v>
      </c>
      <c r="E14" s="694"/>
      <c r="F14" s="838"/>
      <c r="G14" s="839">
        <f>'Семестровка уск виправлено'!E31</f>
        <v>1</v>
      </c>
      <c r="H14" s="819">
        <f t="shared" si="0"/>
        <v>30</v>
      </c>
      <c r="I14" s="815">
        <f>J14+L14</f>
        <v>15</v>
      </c>
      <c r="J14" s="535">
        <f>'Семестровка уск виправлено'!H31</f>
        <v>8</v>
      </c>
      <c r="K14" s="535"/>
      <c r="L14" s="535">
        <f>'Семестровка уск виправлено'!J31</f>
        <v>7</v>
      </c>
      <c r="M14" s="840">
        <f>H14-I14</f>
        <v>15</v>
      </c>
      <c r="N14" s="841">
        <f>'Семестровка уск виправлено'!L31</f>
        <v>1</v>
      </c>
      <c r="O14" s="842"/>
      <c r="P14" s="842"/>
      <c r="Q14" s="842"/>
      <c r="R14" s="842"/>
      <c r="S14" s="842"/>
      <c r="T14" s="842"/>
      <c r="U14" s="842"/>
      <c r="V14" s="842"/>
      <c r="W14" s="842"/>
      <c r="X14" s="843"/>
      <c r="AD14" s="100">
        <f t="shared" si="1"/>
        <v>1</v>
      </c>
    </row>
    <row r="15" spans="1:35" s="443" customFormat="1" x14ac:dyDescent="0.25">
      <c r="A15" s="996" t="s">
        <v>183</v>
      </c>
      <c r="B15" s="800" t="s">
        <v>478</v>
      </c>
      <c r="C15" s="844"/>
      <c r="D15" s="845"/>
      <c r="E15" s="846"/>
      <c r="F15" s="847"/>
      <c r="G15" s="848">
        <f>'Семестровка уск виправлено'!D10</f>
        <v>13</v>
      </c>
      <c r="H15" s="849">
        <f t="shared" si="0"/>
        <v>390</v>
      </c>
      <c r="I15" s="537"/>
      <c r="J15" s="850"/>
      <c r="K15" s="850"/>
      <c r="L15" s="850"/>
      <c r="M15" s="851"/>
      <c r="N15" s="534"/>
      <c r="O15" s="533"/>
      <c r="P15" s="531"/>
      <c r="Q15" s="532"/>
      <c r="R15" s="537"/>
      <c r="S15" s="537"/>
      <c r="T15" s="534"/>
      <c r="U15" s="533"/>
      <c r="V15" s="531"/>
      <c r="W15" s="532"/>
      <c r="X15" s="531"/>
      <c r="AD15" s="100">
        <f t="shared" si="1"/>
        <v>0</v>
      </c>
    </row>
    <row r="16" spans="1:35" s="127" customFormat="1" ht="21" customHeight="1" x14ac:dyDescent="0.25">
      <c r="A16" s="997" t="s">
        <v>186</v>
      </c>
      <c r="B16" s="853" t="s">
        <v>420</v>
      </c>
      <c r="C16" s="572"/>
      <c r="D16" s="845"/>
      <c r="E16" s="845"/>
      <c r="F16" s="854"/>
      <c r="G16" s="855">
        <f>G17+G18</f>
        <v>5</v>
      </c>
      <c r="H16" s="856">
        <f t="shared" si="0"/>
        <v>150</v>
      </c>
      <c r="I16" s="572"/>
      <c r="J16" s="572"/>
      <c r="K16" s="572"/>
      <c r="L16" s="572"/>
      <c r="M16" s="572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8"/>
      <c r="AD16" s="100">
        <f t="shared" si="1"/>
        <v>0</v>
      </c>
    </row>
    <row r="17" spans="1:30" s="127" customFormat="1" ht="21" customHeight="1" x14ac:dyDescent="0.25">
      <c r="A17" s="1070"/>
      <c r="B17" s="800" t="s">
        <v>477</v>
      </c>
      <c r="C17" s="572"/>
      <c r="D17" s="845"/>
      <c r="E17" s="845"/>
      <c r="F17" s="854"/>
      <c r="G17" s="855">
        <f>'Семестровка уск виправлено'!D29</f>
        <v>4</v>
      </c>
      <c r="H17" s="856">
        <f t="shared" si="0"/>
        <v>120</v>
      </c>
      <c r="I17" s="572"/>
      <c r="J17" s="572"/>
      <c r="K17" s="572"/>
      <c r="L17" s="572"/>
      <c r="M17" s="572"/>
      <c r="N17" s="857"/>
      <c r="O17" s="857"/>
      <c r="P17" s="857"/>
      <c r="Q17" s="857"/>
      <c r="R17" s="857"/>
      <c r="S17" s="857"/>
      <c r="T17" s="857"/>
      <c r="U17" s="857"/>
      <c r="V17" s="857"/>
      <c r="W17" s="857"/>
      <c r="X17" s="858"/>
      <c r="AD17" s="100">
        <f t="shared" si="1"/>
        <v>0</v>
      </c>
    </row>
    <row r="18" spans="1:30" s="127" customFormat="1" ht="21" customHeight="1" x14ac:dyDescent="0.25">
      <c r="A18" s="1070"/>
      <c r="B18" s="801" t="s">
        <v>272</v>
      </c>
      <c r="C18" s="572"/>
      <c r="D18" s="845" t="s">
        <v>192</v>
      </c>
      <c r="E18" s="845"/>
      <c r="F18" s="854"/>
      <c r="G18" s="855">
        <f>'Семестровка уск виправлено'!E29</f>
        <v>1</v>
      </c>
      <c r="H18" s="856">
        <f t="shared" si="0"/>
        <v>30</v>
      </c>
      <c r="I18" s="820">
        <f>J18+K18+L18</f>
        <v>15</v>
      </c>
      <c r="J18" s="850">
        <f>'Семестровка уск виправлено'!H29</f>
        <v>8</v>
      </c>
      <c r="K18" s="850"/>
      <c r="L18" s="850">
        <f>'Семестровка уск виправлено'!J29</f>
        <v>7</v>
      </c>
      <c r="M18" s="852">
        <f>H18-I18</f>
        <v>15</v>
      </c>
      <c r="N18" s="857">
        <f>'Семестровка уск виправлено'!L29</f>
        <v>1</v>
      </c>
      <c r="O18" s="857"/>
      <c r="P18" s="857"/>
      <c r="Q18" s="857"/>
      <c r="R18" s="857"/>
      <c r="S18" s="857"/>
      <c r="T18" s="857"/>
      <c r="U18" s="857"/>
      <c r="V18" s="857"/>
      <c r="W18" s="857"/>
      <c r="X18" s="858"/>
      <c r="AD18" s="100">
        <f t="shared" si="1"/>
        <v>1</v>
      </c>
    </row>
    <row r="19" spans="1:30" s="443" customFormat="1" x14ac:dyDescent="0.25">
      <c r="A19" s="128" t="s">
        <v>187</v>
      </c>
      <c r="B19" s="775" t="str">
        <f>'Семестровка уск виправлено'!C15</f>
        <v>Історія України та української культури</v>
      </c>
      <c r="C19" s="775"/>
      <c r="D19" s="775"/>
      <c r="E19" s="775"/>
      <c r="F19" s="775"/>
      <c r="G19" s="775">
        <f>G20+G21</f>
        <v>7</v>
      </c>
      <c r="H19" s="859">
        <f t="shared" si="0"/>
        <v>210</v>
      </c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AD19" s="100">
        <f t="shared" si="1"/>
        <v>0</v>
      </c>
    </row>
    <row r="20" spans="1:30" s="443" customFormat="1" ht="31.5" x14ac:dyDescent="0.25">
      <c r="A20" s="222" t="s">
        <v>351</v>
      </c>
      <c r="B20" s="1129" t="s">
        <v>496</v>
      </c>
      <c r="C20" s="775"/>
      <c r="D20" s="775"/>
      <c r="E20" s="775"/>
      <c r="F20" s="775"/>
      <c r="G20" s="775">
        <f>'Семестровка уск виправлено'!D17</f>
        <v>4</v>
      </c>
      <c r="H20" s="859">
        <f t="shared" si="0"/>
        <v>120</v>
      </c>
      <c r="I20" s="775"/>
      <c r="J20" s="775"/>
      <c r="K20" s="775"/>
      <c r="L20" s="775"/>
      <c r="M20" s="775"/>
      <c r="N20" s="775"/>
      <c r="O20" s="775"/>
      <c r="P20" s="775"/>
      <c r="Q20" s="775"/>
      <c r="R20" s="775"/>
      <c r="S20" s="775"/>
      <c r="T20" s="775"/>
      <c r="U20" s="775"/>
      <c r="V20" s="775"/>
      <c r="W20" s="775"/>
      <c r="X20" s="775"/>
      <c r="AD20" s="100">
        <f t="shared" si="1"/>
        <v>0</v>
      </c>
    </row>
    <row r="21" spans="1:30" s="443" customFormat="1" x14ac:dyDescent="0.25">
      <c r="A21" s="222" t="s">
        <v>352</v>
      </c>
      <c r="B21" s="860" t="s">
        <v>103</v>
      </c>
      <c r="C21" s="844"/>
      <c r="D21" s="845"/>
      <c r="E21" s="846"/>
      <c r="F21" s="847"/>
      <c r="G21" s="861">
        <f>G22+G23</f>
        <v>3</v>
      </c>
      <c r="H21" s="859">
        <f>G21*30</f>
        <v>90</v>
      </c>
      <c r="I21" s="862"/>
      <c r="J21" s="850"/>
      <c r="K21" s="850"/>
      <c r="L21" s="850"/>
      <c r="M21" s="863"/>
      <c r="N21" s="534"/>
      <c r="O21" s="533"/>
      <c r="P21" s="531"/>
      <c r="Q21" s="532"/>
      <c r="R21" s="537"/>
      <c r="S21" s="537"/>
      <c r="T21" s="534"/>
      <c r="U21" s="533"/>
      <c r="V21" s="531"/>
      <c r="W21" s="532"/>
      <c r="X21" s="531"/>
      <c r="AD21" s="100">
        <f t="shared" si="1"/>
        <v>0</v>
      </c>
    </row>
    <row r="22" spans="1:30" s="443" customFormat="1" x14ac:dyDescent="0.25">
      <c r="A22" s="996"/>
      <c r="B22" s="800" t="s">
        <v>477</v>
      </c>
      <c r="C22" s="844"/>
      <c r="D22" s="845"/>
      <c r="E22" s="846"/>
      <c r="F22" s="847"/>
      <c r="G22" s="861">
        <f>'Семестровка уск виправлено'!D19</f>
        <v>1.5</v>
      </c>
      <c r="H22" s="859">
        <f>G22*30</f>
        <v>45</v>
      </c>
      <c r="I22" s="862"/>
      <c r="J22" s="850"/>
      <c r="K22" s="850"/>
      <c r="L22" s="850"/>
      <c r="M22" s="863"/>
      <c r="N22" s="534"/>
      <c r="O22" s="533"/>
      <c r="P22" s="531"/>
      <c r="Q22" s="532"/>
      <c r="R22" s="537"/>
      <c r="S22" s="537"/>
      <c r="T22" s="534"/>
      <c r="U22" s="533"/>
      <c r="V22" s="531"/>
      <c r="W22" s="532"/>
      <c r="X22" s="531"/>
      <c r="AD22" s="100">
        <f t="shared" si="1"/>
        <v>0</v>
      </c>
    </row>
    <row r="23" spans="1:30" s="443" customFormat="1" x14ac:dyDescent="0.25">
      <c r="A23" s="996"/>
      <c r="B23" s="801" t="s">
        <v>272</v>
      </c>
      <c r="C23" s="844"/>
      <c r="D23" s="845" t="s">
        <v>192</v>
      </c>
      <c r="E23" s="846"/>
      <c r="F23" s="847"/>
      <c r="G23" s="861">
        <f>'Семестровка уск виправлено'!E19</f>
        <v>1.5</v>
      </c>
      <c r="H23" s="864">
        <f>G23*30</f>
        <v>45</v>
      </c>
      <c r="I23" s="820">
        <f>J23+K23+L23</f>
        <v>30</v>
      </c>
      <c r="J23" s="850">
        <f>'Семестровка уск виправлено'!H19</f>
        <v>15</v>
      </c>
      <c r="K23" s="850"/>
      <c r="L23" s="850">
        <f>'Семестровка уск виправлено'!J19</f>
        <v>15</v>
      </c>
      <c r="M23" s="852">
        <f>H23-I23</f>
        <v>15</v>
      </c>
      <c r="N23" s="534">
        <f>'Семестровка уск виправлено'!L19</f>
        <v>2</v>
      </c>
      <c r="O23" s="533"/>
      <c r="P23" s="531"/>
      <c r="Q23" s="532"/>
      <c r="R23" s="537"/>
      <c r="S23" s="537"/>
      <c r="T23" s="534"/>
      <c r="U23" s="533"/>
      <c r="V23" s="531"/>
      <c r="W23" s="532"/>
      <c r="X23" s="531"/>
      <c r="AD23" s="100">
        <f t="shared" si="1"/>
        <v>2</v>
      </c>
    </row>
    <row r="24" spans="1:30" s="443" customFormat="1" ht="18.75" customHeight="1" x14ac:dyDescent="0.25">
      <c r="A24" s="483" t="s">
        <v>290</v>
      </c>
      <c r="B24" s="837" t="s">
        <v>79</v>
      </c>
      <c r="C24" s="535"/>
      <c r="D24" s="694"/>
      <c r="E24" s="694"/>
      <c r="F24" s="838"/>
      <c r="G24" s="839">
        <f>G25+G28</f>
        <v>12</v>
      </c>
      <c r="H24" s="839">
        <f>H25+H28</f>
        <v>360</v>
      </c>
      <c r="I24" s="535"/>
      <c r="J24" s="535"/>
      <c r="K24" s="535"/>
      <c r="L24" s="535"/>
      <c r="M24" s="535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865"/>
      <c r="AD24" s="100">
        <f t="shared" si="1"/>
        <v>0</v>
      </c>
    </row>
    <row r="25" spans="1:30" s="443" customFormat="1" ht="22.5" customHeight="1" x14ac:dyDescent="0.25">
      <c r="A25" s="483" t="s">
        <v>353</v>
      </c>
      <c r="B25" s="837" t="s">
        <v>419</v>
      </c>
      <c r="C25" s="535"/>
      <c r="D25" s="694"/>
      <c r="E25" s="694"/>
      <c r="F25" s="838"/>
      <c r="G25" s="839">
        <f>G26+G27</f>
        <v>6</v>
      </c>
      <c r="H25" s="819">
        <f>G25*30</f>
        <v>180</v>
      </c>
      <c r="I25" s="535"/>
      <c r="J25" s="535"/>
      <c r="K25" s="535"/>
      <c r="L25" s="535"/>
      <c r="M25" s="535"/>
      <c r="N25" s="537"/>
      <c r="O25" s="537"/>
      <c r="P25" s="537"/>
      <c r="Q25" s="537"/>
      <c r="R25" s="537"/>
      <c r="S25" s="537"/>
      <c r="T25" s="537"/>
      <c r="U25" s="537"/>
      <c r="V25" s="537"/>
      <c r="W25" s="537"/>
      <c r="X25" s="865"/>
      <c r="AD25" s="100">
        <f t="shared" si="1"/>
        <v>0</v>
      </c>
    </row>
    <row r="26" spans="1:30" s="443" customFormat="1" ht="22.5" customHeight="1" x14ac:dyDescent="0.25">
      <c r="A26" s="483"/>
      <c r="B26" s="800" t="s">
        <v>477</v>
      </c>
      <c r="C26" s="914"/>
      <c r="D26" s="694"/>
      <c r="E26" s="816"/>
      <c r="F26" s="1067"/>
      <c r="G26" s="1068">
        <f>'Семестровка уск виправлено'!D23</f>
        <v>4</v>
      </c>
      <c r="H26" s="819">
        <f>G26*30</f>
        <v>120</v>
      </c>
      <c r="I26" s="914"/>
      <c r="J26" s="535"/>
      <c r="K26" s="535"/>
      <c r="L26" s="535"/>
      <c r="M26" s="599"/>
      <c r="N26" s="822"/>
      <c r="O26" s="823"/>
      <c r="P26" s="901"/>
      <c r="Q26" s="822"/>
      <c r="R26" s="537"/>
      <c r="S26" s="537"/>
      <c r="T26" s="822"/>
      <c r="U26" s="823"/>
      <c r="V26" s="901"/>
      <c r="W26" s="822"/>
      <c r="X26" s="1153"/>
      <c r="AD26" s="100">
        <f t="shared" si="1"/>
        <v>0</v>
      </c>
    </row>
    <row r="27" spans="1:30" s="443" customFormat="1" ht="22.5" customHeight="1" x14ac:dyDescent="0.25">
      <c r="A27" s="483"/>
      <c r="B27" s="801" t="s">
        <v>272</v>
      </c>
      <c r="C27" s="914"/>
      <c r="D27" s="694" t="s">
        <v>192</v>
      </c>
      <c r="E27" s="816"/>
      <c r="F27" s="1067"/>
      <c r="G27" s="1068">
        <f>'Семестровка уск виправлено'!E23</f>
        <v>2</v>
      </c>
      <c r="H27" s="819">
        <f>G27*30</f>
        <v>60</v>
      </c>
      <c r="I27" s="820">
        <f>J27+K27+L27</f>
        <v>30</v>
      </c>
      <c r="J27" s="850">
        <f>'Семестровка уск виправлено'!H23</f>
        <v>15</v>
      </c>
      <c r="K27" s="850"/>
      <c r="L27" s="850">
        <f>'Семестровка уск виправлено'!J23</f>
        <v>15</v>
      </c>
      <c r="M27" s="852">
        <f>H27-I27</f>
        <v>30</v>
      </c>
      <c r="N27" s="822">
        <f>'Семестровка уск виправлено'!L23</f>
        <v>2</v>
      </c>
      <c r="O27" s="823"/>
      <c r="P27" s="901"/>
      <c r="Q27" s="822"/>
      <c r="R27" s="537"/>
      <c r="S27" s="537"/>
      <c r="T27" s="822"/>
      <c r="U27" s="823"/>
      <c r="V27" s="901"/>
      <c r="W27" s="822"/>
      <c r="X27" s="1153"/>
      <c r="AD27" s="100">
        <f t="shared" si="1"/>
        <v>2</v>
      </c>
    </row>
    <row r="28" spans="1:30" s="443" customFormat="1" ht="34.5" customHeight="1" x14ac:dyDescent="0.25">
      <c r="A28" s="483" t="s">
        <v>354</v>
      </c>
      <c r="B28" s="814" t="s">
        <v>33</v>
      </c>
      <c r="C28" s="815"/>
      <c r="D28" s="694"/>
      <c r="E28" s="816"/>
      <c r="F28" s="817"/>
      <c r="G28" s="818">
        <f>G29+G30</f>
        <v>6</v>
      </c>
      <c r="H28" s="818">
        <f>H29+H30</f>
        <v>180</v>
      </c>
      <c r="I28" s="815"/>
      <c r="J28" s="535"/>
      <c r="K28" s="535"/>
      <c r="L28" s="535"/>
      <c r="M28" s="840"/>
      <c r="N28" s="822"/>
      <c r="O28" s="823"/>
      <c r="P28" s="365"/>
      <c r="Q28" s="824"/>
      <c r="R28" s="537"/>
      <c r="S28" s="537"/>
      <c r="T28" s="822"/>
      <c r="U28" s="823"/>
      <c r="V28" s="365"/>
      <c r="W28" s="824"/>
      <c r="X28" s="825"/>
      <c r="AD28" s="100">
        <f t="shared" si="1"/>
        <v>0</v>
      </c>
    </row>
    <row r="29" spans="1:30" s="443" customFormat="1" ht="18" customHeight="1" x14ac:dyDescent="0.25">
      <c r="A29" s="128"/>
      <c r="B29" s="800" t="s">
        <v>477</v>
      </c>
      <c r="C29" s="815"/>
      <c r="D29" s="694"/>
      <c r="E29" s="816"/>
      <c r="F29" s="817"/>
      <c r="G29" s="818">
        <f>'Семестровка уск виправлено'!D59</f>
        <v>3</v>
      </c>
      <c r="H29" s="819">
        <f t="shared" ref="H29:H37" si="2">G29*30</f>
        <v>90</v>
      </c>
      <c r="I29" s="1152"/>
      <c r="J29" s="749"/>
      <c r="K29" s="749"/>
      <c r="L29" s="749"/>
      <c r="M29" s="821"/>
      <c r="N29" s="822"/>
      <c r="O29" s="823"/>
      <c r="P29" s="365"/>
      <c r="Q29" s="824"/>
      <c r="R29" s="537"/>
      <c r="S29" s="537"/>
      <c r="T29" s="822"/>
      <c r="U29" s="823"/>
      <c r="V29" s="365"/>
      <c r="W29" s="824"/>
      <c r="X29" s="825"/>
      <c r="AD29" s="100">
        <f t="shared" si="1"/>
        <v>0</v>
      </c>
    </row>
    <row r="30" spans="1:30" s="443" customFormat="1" ht="22.5" customHeight="1" x14ac:dyDescent="0.25">
      <c r="A30" s="128"/>
      <c r="B30" s="801" t="s">
        <v>272</v>
      </c>
      <c r="C30" s="815"/>
      <c r="D30" s="694" t="s">
        <v>63</v>
      </c>
      <c r="E30" s="816"/>
      <c r="F30" s="817"/>
      <c r="G30" s="818">
        <f>'Семестровка уск виправлено'!E59</f>
        <v>3</v>
      </c>
      <c r="H30" s="819">
        <f t="shared" si="2"/>
        <v>90</v>
      </c>
      <c r="I30" s="824">
        <f>J30+K30+L30</f>
        <v>36</v>
      </c>
      <c r="J30" s="749">
        <f>'Семестровка уск виправлено'!H59</f>
        <v>18</v>
      </c>
      <c r="K30" s="749"/>
      <c r="L30" s="749">
        <f>'Семестровка уск виправлено'!J59</f>
        <v>18</v>
      </c>
      <c r="M30" s="840">
        <f>H30-I30</f>
        <v>54</v>
      </c>
      <c r="N30" s="822"/>
      <c r="O30" s="823">
        <f>'Семестровка уск виправлено'!L59</f>
        <v>4</v>
      </c>
      <c r="P30" s="365"/>
      <c r="Q30" s="824"/>
      <c r="R30" s="537"/>
      <c r="S30" s="537"/>
      <c r="T30" s="822"/>
      <c r="U30" s="823"/>
      <c r="V30" s="365"/>
      <c r="W30" s="824"/>
      <c r="X30" s="825"/>
      <c r="AD30" s="100">
        <f t="shared" si="1"/>
        <v>4</v>
      </c>
    </row>
    <row r="31" spans="1:30" s="443" customFormat="1" ht="21.75" customHeight="1" x14ac:dyDescent="0.25">
      <c r="A31" s="128" t="s">
        <v>291</v>
      </c>
      <c r="B31" s="814" t="s">
        <v>62</v>
      </c>
      <c r="C31" s="815"/>
      <c r="D31" s="694"/>
      <c r="E31" s="816"/>
      <c r="F31" s="817"/>
      <c r="G31" s="818">
        <f>G32+G33</f>
        <v>6</v>
      </c>
      <c r="H31" s="819">
        <f t="shared" si="2"/>
        <v>180</v>
      </c>
      <c r="I31" s="820"/>
      <c r="J31" s="749"/>
      <c r="K31" s="749"/>
      <c r="L31" s="749"/>
      <c r="M31" s="821"/>
      <c r="N31" s="822"/>
      <c r="O31" s="823"/>
      <c r="P31" s="365"/>
      <c r="Q31" s="824"/>
      <c r="R31" s="537"/>
      <c r="S31" s="537"/>
      <c r="T31" s="822"/>
      <c r="U31" s="823"/>
      <c r="V31" s="365"/>
      <c r="W31" s="824"/>
      <c r="X31" s="825"/>
      <c r="AD31" s="100">
        <f t="shared" si="1"/>
        <v>0</v>
      </c>
    </row>
    <row r="32" spans="1:30" s="443" customFormat="1" ht="21.75" customHeight="1" x14ac:dyDescent="0.25">
      <c r="A32" s="128"/>
      <c r="B32" s="800" t="s">
        <v>477</v>
      </c>
      <c r="C32" s="815"/>
      <c r="D32" s="694"/>
      <c r="E32" s="816"/>
      <c r="F32" s="817"/>
      <c r="G32" s="818">
        <f>'Семестровка уск виправлено'!D41</f>
        <v>3</v>
      </c>
      <c r="H32" s="819">
        <f t="shared" si="2"/>
        <v>90</v>
      </c>
      <c r="I32" s="820"/>
      <c r="J32" s="749"/>
      <c r="K32" s="749"/>
      <c r="L32" s="749"/>
      <c r="M32" s="821"/>
      <c r="N32" s="822"/>
      <c r="O32" s="823"/>
      <c r="P32" s="365"/>
      <c r="Q32" s="824"/>
      <c r="R32" s="537"/>
      <c r="S32" s="537"/>
      <c r="T32" s="822"/>
      <c r="U32" s="823"/>
      <c r="V32" s="365"/>
      <c r="W32" s="824"/>
      <c r="X32" s="825"/>
      <c r="AD32" s="100">
        <f t="shared" si="1"/>
        <v>0</v>
      </c>
    </row>
    <row r="33" spans="1:32" s="443" customFormat="1" ht="21.75" customHeight="1" x14ac:dyDescent="0.25">
      <c r="A33" s="128"/>
      <c r="B33" s="801" t="s">
        <v>272</v>
      </c>
      <c r="C33" s="815"/>
      <c r="D33" s="694" t="s">
        <v>185</v>
      </c>
      <c r="E33" s="816"/>
      <c r="F33" s="817"/>
      <c r="G33" s="818">
        <f>'Семестровка уск виправлено'!E41</f>
        <v>3</v>
      </c>
      <c r="H33" s="819">
        <f t="shared" si="2"/>
        <v>90</v>
      </c>
      <c r="I33" s="824">
        <f>J33+K33+L33</f>
        <v>60</v>
      </c>
      <c r="J33" s="749">
        <f>'Семестровка уск виправлено'!H41</f>
        <v>30</v>
      </c>
      <c r="K33" s="749"/>
      <c r="L33" s="749">
        <f>'Семестровка уск виправлено'!J41</f>
        <v>30</v>
      </c>
      <c r="M33" s="840">
        <f>H33-I33</f>
        <v>30</v>
      </c>
      <c r="N33" s="822">
        <f>'Семестровка уск виправлено'!L41</f>
        <v>4</v>
      </c>
      <c r="O33" s="823"/>
      <c r="P33" s="365"/>
      <c r="Q33" s="824"/>
      <c r="R33" s="537"/>
      <c r="S33" s="537"/>
      <c r="T33" s="822"/>
      <c r="U33" s="823"/>
      <c r="V33" s="365"/>
      <c r="W33" s="824"/>
      <c r="X33" s="825"/>
      <c r="AD33" s="100">
        <f t="shared" si="1"/>
        <v>4</v>
      </c>
    </row>
    <row r="34" spans="1:32" s="443" customFormat="1" ht="22.5" customHeight="1" x14ac:dyDescent="0.25">
      <c r="A34" s="128" t="s">
        <v>294</v>
      </c>
      <c r="B34" s="814" t="s">
        <v>20</v>
      </c>
      <c r="C34" s="815"/>
      <c r="D34" s="694"/>
      <c r="E34" s="816"/>
      <c r="F34" s="817"/>
      <c r="G34" s="818">
        <f>G35+G36</f>
        <v>5</v>
      </c>
      <c r="H34" s="819">
        <f t="shared" si="2"/>
        <v>150</v>
      </c>
      <c r="I34" s="820"/>
      <c r="J34" s="749"/>
      <c r="K34" s="749"/>
      <c r="L34" s="749"/>
      <c r="M34" s="821"/>
      <c r="N34" s="822"/>
      <c r="O34" s="823"/>
      <c r="P34" s="365"/>
      <c r="Q34" s="824"/>
      <c r="R34" s="537"/>
      <c r="S34" s="537"/>
      <c r="T34" s="822"/>
      <c r="U34" s="823"/>
      <c r="V34" s="365"/>
      <c r="W34" s="824"/>
      <c r="X34" s="825"/>
      <c r="AD34" s="100">
        <f t="shared" si="1"/>
        <v>0</v>
      </c>
    </row>
    <row r="35" spans="1:32" s="443" customFormat="1" ht="21.75" customHeight="1" x14ac:dyDescent="0.25">
      <c r="A35" s="128"/>
      <c r="B35" s="800" t="s">
        <v>477</v>
      </c>
      <c r="C35" s="815"/>
      <c r="D35" s="694"/>
      <c r="E35" s="816"/>
      <c r="F35" s="817"/>
      <c r="G35" s="818">
        <f>'Семестровка уск виправлено'!D39</f>
        <v>3</v>
      </c>
      <c r="H35" s="819">
        <f t="shared" si="2"/>
        <v>90</v>
      </c>
      <c r="I35" s="820"/>
      <c r="J35" s="749"/>
      <c r="K35" s="749"/>
      <c r="L35" s="749"/>
      <c r="M35" s="821"/>
      <c r="N35" s="822"/>
      <c r="O35" s="823"/>
      <c r="P35" s="365"/>
      <c r="Q35" s="824"/>
      <c r="R35" s="537"/>
      <c r="S35" s="537"/>
      <c r="T35" s="822"/>
      <c r="U35" s="823"/>
      <c r="V35" s="365"/>
      <c r="W35" s="824"/>
      <c r="X35" s="825"/>
      <c r="AD35" s="100">
        <f t="shared" si="1"/>
        <v>0</v>
      </c>
    </row>
    <row r="36" spans="1:32" s="443" customFormat="1" ht="21.75" customHeight="1" x14ac:dyDescent="0.25">
      <c r="A36" s="128"/>
      <c r="B36" s="801" t="s">
        <v>272</v>
      </c>
      <c r="C36" s="815"/>
      <c r="D36" s="694" t="s">
        <v>192</v>
      </c>
      <c r="E36" s="816"/>
      <c r="F36" s="817"/>
      <c r="G36" s="818">
        <f>'Семестровка уск виправлено'!E39</f>
        <v>2</v>
      </c>
      <c r="H36" s="819">
        <f t="shared" si="2"/>
        <v>60</v>
      </c>
      <c r="I36" s="824">
        <f>J36+K36+L36</f>
        <v>30</v>
      </c>
      <c r="J36" s="749">
        <f>'Семестровка уск виправлено'!H39</f>
        <v>15</v>
      </c>
      <c r="K36" s="749"/>
      <c r="L36" s="749">
        <f>'Семестровка уск виправлено'!J39</f>
        <v>15</v>
      </c>
      <c r="M36" s="840">
        <f>H36-I36</f>
        <v>30</v>
      </c>
      <c r="N36" s="822">
        <v>2</v>
      </c>
      <c r="O36" s="823"/>
      <c r="P36" s="365"/>
      <c r="Q36" s="824"/>
      <c r="R36" s="537"/>
      <c r="S36" s="537"/>
      <c r="T36" s="822"/>
      <c r="U36" s="823"/>
      <c r="V36" s="365"/>
      <c r="W36" s="824"/>
      <c r="X36" s="825"/>
      <c r="AD36" s="100">
        <f t="shared" si="1"/>
        <v>2</v>
      </c>
    </row>
    <row r="37" spans="1:32" x14ac:dyDescent="0.25">
      <c r="A37" s="201" t="s">
        <v>295</v>
      </c>
      <c r="B37" s="218" t="s">
        <v>479</v>
      </c>
      <c r="C37" s="815"/>
      <c r="D37" s="535"/>
      <c r="E37" s="599"/>
      <c r="F37" s="867"/>
      <c r="G37" s="818">
        <f>'Семестровка уск виправлено'!D85</f>
        <v>5</v>
      </c>
      <c r="H37" s="819">
        <f t="shared" si="2"/>
        <v>150</v>
      </c>
      <c r="I37" s="815"/>
      <c r="J37" s="535"/>
      <c r="K37" s="535"/>
      <c r="L37" s="535"/>
      <c r="M37" s="840"/>
      <c r="N37" s="868"/>
      <c r="O37" s="869"/>
      <c r="P37" s="870"/>
      <c r="Q37" s="868"/>
      <c r="R37" s="842"/>
      <c r="S37" s="842"/>
      <c r="T37" s="871"/>
      <c r="U37" s="869"/>
      <c r="V37" s="872"/>
      <c r="W37" s="868"/>
      <c r="X37" s="872"/>
      <c r="AD37" s="100">
        <f t="shared" si="1"/>
        <v>0</v>
      </c>
    </row>
    <row r="38" spans="1:32" s="443" customFormat="1" ht="52.5" customHeight="1" x14ac:dyDescent="0.25">
      <c r="A38" s="128" t="s">
        <v>296</v>
      </c>
      <c r="B38" s="814" t="s">
        <v>480</v>
      </c>
      <c r="C38" s="815"/>
      <c r="D38" s="694"/>
      <c r="E38" s="816"/>
      <c r="F38" s="817"/>
      <c r="G38" s="818">
        <f>'Семестровка уск виправлено'!D37</f>
        <v>3</v>
      </c>
      <c r="H38" s="819">
        <f>G38*30</f>
        <v>90</v>
      </c>
      <c r="I38" s="820"/>
      <c r="J38" s="749"/>
      <c r="K38" s="749"/>
      <c r="L38" s="749"/>
      <c r="M38" s="821"/>
      <c r="N38" s="822"/>
      <c r="O38" s="823"/>
      <c r="P38" s="365"/>
      <c r="Q38" s="824"/>
      <c r="R38" s="537"/>
      <c r="S38" s="537"/>
      <c r="T38" s="822"/>
      <c r="U38" s="823"/>
      <c r="V38" s="365"/>
      <c r="W38" s="824"/>
      <c r="X38" s="825"/>
      <c r="AD38" s="100">
        <f t="shared" si="1"/>
        <v>0</v>
      </c>
    </row>
    <row r="39" spans="1:32" s="127" customFormat="1" ht="24" customHeight="1" x14ac:dyDescent="0.25">
      <c r="A39" s="128" t="s">
        <v>297</v>
      </c>
      <c r="B39" s="837" t="s">
        <v>30</v>
      </c>
      <c r="C39" s="815"/>
      <c r="D39" s="694"/>
      <c r="E39" s="816"/>
      <c r="F39" s="817"/>
      <c r="G39" s="818">
        <f>G40+G41</f>
        <v>4</v>
      </c>
      <c r="H39" s="859">
        <f>G39*30</f>
        <v>120</v>
      </c>
      <c r="I39" s="815"/>
      <c r="J39" s="535"/>
      <c r="K39" s="535"/>
      <c r="L39" s="535"/>
      <c r="M39" s="840"/>
      <c r="N39" s="871"/>
      <c r="O39" s="869"/>
      <c r="P39" s="872"/>
      <c r="Q39" s="868"/>
      <c r="R39" s="842"/>
      <c r="S39" s="842"/>
      <c r="T39" s="871"/>
      <c r="U39" s="869"/>
      <c r="V39" s="872"/>
      <c r="W39" s="868"/>
      <c r="X39" s="873"/>
      <c r="AD39" s="100">
        <f t="shared" si="1"/>
        <v>0</v>
      </c>
    </row>
    <row r="40" spans="1:32" s="127" customFormat="1" ht="24" customHeight="1" x14ac:dyDescent="0.25">
      <c r="A40" s="538"/>
      <c r="B40" s="874" t="s">
        <v>477</v>
      </c>
      <c r="C40" s="535"/>
      <c r="D40" s="694"/>
      <c r="E40" s="694"/>
      <c r="F40" s="838"/>
      <c r="G40" s="839">
        <f>'Семестровка уск виправлено'!D33</f>
        <v>2.5</v>
      </c>
      <c r="H40" s="859">
        <f>G40*30</f>
        <v>75</v>
      </c>
      <c r="I40" s="535"/>
      <c r="J40" s="535"/>
      <c r="K40" s="535"/>
      <c r="L40" s="535"/>
      <c r="M40" s="535"/>
      <c r="N40" s="842"/>
      <c r="O40" s="842"/>
      <c r="P40" s="842"/>
      <c r="Q40" s="842"/>
      <c r="R40" s="842"/>
      <c r="S40" s="842"/>
      <c r="T40" s="842"/>
      <c r="U40" s="842"/>
      <c r="V40" s="842"/>
      <c r="W40" s="842"/>
      <c r="X40" s="843"/>
      <c r="AD40" s="100">
        <f t="shared" si="1"/>
        <v>0</v>
      </c>
    </row>
    <row r="41" spans="1:32" s="127" customFormat="1" ht="24" customHeight="1" x14ac:dyDescent="0.25">
      <c r="A41" s="538"/>
      <c r="B41" s="875" t="s">
        <v>272</v>
      </c>
      <c r="C41" s="535"/>
      <c r="D41" s="694" t="s">
        <v>192</v>
      </c>
      <c r="E41" s="694"/>
      <c r="F41" s="838"/>
      <c r="G41" s="839">
        <f>'Семестровка уск виправлено'!E33</f>
        <v>1.5</v>
      </c>
      <c r="H41" s="859">
        <f>G41*30</f>
        <v>45</v>
      </c>
      <c r="I41" s="824">
        <f>J41+K41+L41</f>
        <v>22</v>
      </c>
      <c r="J41" s="535">
        <f>'Семестровка уск виправлено'!H33</f>
        <v>15</v>
      </c>
      <c r="K41" s="535">
        <f>'Семестровка уск виправлено'!I33</f>
        <v>0</v>
      </c>
      <c r="L41" s="535">
        <f>'Семестровка уск виправлено'!J33</f>
        <v>7</v>
      </c>
      <c r="M41" s="840">
        <f>H41-I41</f>
        <v>23</v>
      </c>
      <c r="N41" s="841">
        <f>'Семестровка уск виправлено'!L33</f>
        <v>1.4666666666666666</v>
      </c>
      <c r="O41" s="842"/>
      <c r="P41" s="842"/>
      <c r="Q41" s="842"/>
      <c r="R41" s="842"/>
      <c r="S41" s="842"/>
      <c r="T41" s="842"/>
      <c r="U41" s="842"/>
      <c r="V41" s="842"/>
      <c r="W41" s="842"/>
      <c r="X41" s="843"/>
      <c r="AD41" s="100">
        <f t="shared" si="1"/>
        <v>1.4666666666666666</v>
      </c>
    </row>
    <row r="42" spans="1:32" s="443" customFormat="1" x14ac:dyDescent="0.25">
      <c r="A42" s="128" t="s">
        <v>343</v>
      </c>
      <c r="B42" s="876" t="s">
        <v>17</v>
      </c>
      <c r="C42" s="877"/>
      <c r="D42" s="878"/>
      <c r="E42" s="878"/>
      <c r="F42" s="879"/>
      <c r="G42" s="848">
        <f>G43+G44+G45</f>
        <v>13.5</v>
      </c>
      <c r="H42" s="880">
        <f t="shared" ref="H42:M42" si="3">H44+H45+H46</f>
        <v>120</v>
      </c>
      <c r="I42" s="881">
        <f>I44+I45+I46</f>
        <v>66</v>
      </c>
      <c r="J42" s="880"/>
      <c r="K42" s="880"/>
      <c r="L42" s="880">
        <f t="shared" si="3"/>
        <v>66</v>
      </c>
      <c r="M42" s="851">
        <f t="shared" si="3"/>
        <v>54</v>
      </c>
      <c r="N42" s="882"/>
      <c r="O42" s="883"/>
      <c r="P42" s="884"/>
      <c r="Q42" s="885"/>
      <c r="R42" s="849"/>
      <c r="S42" s="849"/>
      <c r="T42" s="882"/>
      <c r="U42" s="883"/>
      <c r="V42" s="884"/>
      <c r="W42" s="885"/>
      <c r="X42" s="884"/>
      <c r="AD42" s="100">
        <f t="shared" si="1"/>
        <v>0</v>
      </c>
    </row>
    <row r="43" spans="1:32" s="443" customFormat="1" x14ac:dyDescent="0.25">
      <c r="A43" s="258"/>
      <c r="B43" s="800" t="s">
        <v>477</v>
      </c>
      <c r="C43" s="877"/>
      <c r="D43" s="878"/>
      <c r="E43" s="878"/>
      <c r="F43" s="886"/>
      <c r="G43" s="887">
        <f>'Семестровка уск виправлено'!D13</f>
        <v>9.5</v>
      </c>
      <c r="H43" s="856">
        <f>G43*30</f>
        <v>285</v>
      </c>
      <c r="I43" s="888"/>
      <c r="J43" s="880"/>
      <c r="K43" s="880"/>
      <c r="L43" s="880"/>
      <c r="M43" s="851"/>
      <c r="N43" s="882"/>
      <c r="O43" s="883"/>
      <c r="P43" s="884"/>
      <c r="Q43" s="885"/>
      <c r="R43" s="849"/>
      <c r="S43" s="849"/>
      <c r="T43" s="882"/>
      <c r="U43" s="883"/>
      <c r="V43" s="884"/>
      <c r="W43" s="885"/>
      <c r="X43" s="884"/>
      <c r="AD43" s="100">
        <f>SUM(N43:S43)</f>
        <v>0</v>
      </c>
    </row>
    <row r="44" spans="1:32" s="419" customFormat="1" x14ac:dyDescent="0.25">
      <c r="A44" s="142" t="s">
        <v>379</v>
      </c>
      <c r="B44" s="889" t="s">
        <v>272</v>
      </c>
      <c r="C44" s="877"/>
      <c r="D44" s="694">
        <v>1</v>
      </c>
      <c r="E44" s="890"/>
      <c r="F44" s="891"/>
      <c r="G44" s="892">
        <f>'Семестровка уск виправлено'!E13</f>
        <v>2</v>
      </c>
      <c r="H44" s="859">
        <f>G44*30</f>
        <v>60</v>
      </c>
      <c r="I44" s="824">
        <f>J44+K44+L44</f>
        <v>30</v>
      </c>
      <c r="J44" s="849"/>
      <c r="K44" s="849"/>
      <c r="L44" s="849">
        <f>'Семестровка уск виправлено'!J13</f>
        <v>30</v>
      </c>
      <c r="M44" s="852">
        <f>H44-I44</f>
        <v>30</v>
      </c>
      <c r="N44" s="871" t="str">
        <f>'Семестровка уск виправлено'!L13</f>
        <v>2+с*</v>
      </c>
      <c r="O44" s="869"/>
      <c r="P44" s="872"/>
      <c r="Q44" s="868"/>
      <c r="R44" s="842"/>
      <c r="S44" s="842"/>
      <c r="T44" s="893"/>
      <c r="U44" s="894"/>
      <c r="V44" s="895"/>
      <c r="W44" s="896"/>
      <c r="X44" s="895"/>
      <c r="AD44" s="100">
        <v>2</v>
      </c>
    </row>
    <row r="45" spans="1:32" s="419" customFormat="1" x14ac:dyDescent="0.25">
      <c r="A45" s="142" t="s">
        <v>380</v>
      </c>
      <c r="B45" s="889" t="s">
        <v>272</v>
      </c>
      <c r="C45" s="877"/>
      <c r="D45" s="897" t="s">
        <v>359</v>
      </c>
      <c r="E45" s="898"/>
      <c r="F45" s="899"/>
      <c r="G45" s="892">
        <f>'Семестровка уск виправлено'!E61</f>
        <v>2</v>
      </c>
      <c r="H45" s="859">
        <f>G45*30</f>
        <v>60</v>
      </c>
      <c r="I45" s="824">
        <f>J45+K45+L45</f>
        <v>36</v>
      </c>
      <c r="J45" s="849"/>
      <c r="K45" s="849"/>
      <c r="L45" s="849">
        <f>'Семестровка уск виправлено'!J61</f>
        <v>36</v>
      </c>
      <c r="M45" s="852">
        <f>H45-I45</f>
        <v>24</v>
      </c>
      <c r="N45" s="871"/>
      <c r="O45" s="9" t="s">
        <v>350</v>
      </c>
      <c r="P45" s="9" t="s">
        <v>350</v>
      </c>
      <c r="Q45" s="868"/>
      <c r="R45" s="842"/>
      <c r="S45" s="842"/>
      <c r="T45" s="893"/>
      <c r="U45" s="894"/>
      <c r="V45" s="895"/>
      <c r="W45" s="896"/>
      <c r="X45" s="895"/>
      <c r="AD45" s="100">
        <v>2</v>
      </c>
    </row>
    <row r="46" spans="1:32" s="438" customFormat="1" x14ac:dyDescent="0.25">
      <c r="A46" s="142" t="s">
        <v>381</v>
      </c>
      <c r="B46" s="889" t="s">
        <v>17</v>
      </c>
      <c r="C46" s="1030"/>
      <c r="D46" s="1031" t="s">
        <v>360</v>
      </c>
      <c r="E46" s="1032"/>
      <c r="F46" s="1033"/>
      <c r="G46" s="1034"/>
      <c r="H46" s="859"/>
      <c r="I46" s="824"/>
      <c r="J46" s="849"/>
      <c r="K46" s="849"/>
      <c r="L46" s="849"/>
      <c r="M46" s="852">
        <f>H46-I46</f>
        <v>0</v>
      </c>
      <c r="N46" s="871"/>
      <c r="O46" s="869"/>
      <c r="P46" s="872"/>
      <c r="Q46" s="868" t="s">
        <v>182</v>
      </c>
      <c r="R46" s="868" t="s">
        <v>182</v>
      </c>
      <c r="S46" s="842"/>
      <c r="T46" s="893"/>
      <c r="U46" s="894"/>
      <c r="V46" s="895"/>
      <c r="W46" s="896"/>
      <c r="X46" s="895"/>
      <c r="AD46" s="100">
        <f>SUM(N46:S46)</f>
        <v>0</v>
      </c>
      <c r="AF46" s="691">
        <f>SUMIF(AD19:AD45,"&gt;0",G19:G45)</f>
        <v>17</v>
      </c>
    </row>
    <row r="47" spans="1:32" s="438" customFormat="1" ht="40.5" customHeight="1" x14ac:dyDescent="0.25">
      <c r="A47" s="1950" t="s">
        <v>383</v>
      </c>
      <c r="B47" s="1951"/>
      <c r="C47" s="1026"/>
      <c r="D47" s="1035"/>
      <c r="E47" s="878"/>
      <c r="F47" s="1036"/>
      <c r="G47" s="1037"/>
      <c r="H47" s="92"/>
      <c r="I47" s="822"/>
      <c r="J47" s="849"/>
      <c r="K47" s="849"/>
      <c r="L47" s="849"/>
      <c r="M47" s="1027"/>
      <c r="N47" s="871"/>
      <c r="O47" s="869"/>
      <c r="P47" s="1028"/>
      <c r="Q47" s="871"/>
      <c r="R47" s="871"/>
      <c r="S47" s="842"/>
      <c r="T47" s="893"/>
      <c r="U47" s="894"/>
      <c r="V47" s="1029"/>
      <c r="W47" s="893"/>
      <c r="X47" s="1029"/>
      <c r="AD47" s="100"/>
      <c r="AF47" s="691"/>
    </row>
    <row r="48" spans="1:32" s="127" customFormat="1" x14ac:dyDescent="0.25">
      <c r="A48" s="1947" t="s">
        <v>481</v>
      </c>
      <c r="B48" s="1948"/>
      <c r="C48" s="1948"/>
      <c r="D48" s="1948"/>
      <c r="E48" s="1948"/>
      <c r="F48" s="1949"/>
      <c r="G48" s="839">
        <f>SUMIF(B11:B46,"*_*",G11:G46)</f>
        <v>56.5</v>
      </c>
      <c r="H48" s="829">
        <f>G48*30</f>
        <v>1695</v>
      </c>
      <c r="I48" s="535"/>
      <c r="J48" s="535"/>
      <c r="K48" s="535"/>
      <c r="L48" s="535"/>
      <c r="M48" s="535"/>
      <c r="N48" s="842"/>
      <c r="O48" s="842"/>
      <c r="P48" s="843"/>
      <c r="Q48" s="842"/>
      <c r="R48" s="841"/>
      <c r="S48" s="842"/>
      <c r="T48" s="842"/>
      <c r="U48" s="842"/>
      <c r="V48" s="842"/>
      <c r="W48" s="842"/>
      <c r="X48" s="842"/>
      <c r="AD48" s="728">
        <f>G20+G22+G15+G43+G40+G16+G25+G29+G38+G35+G32+G12</f>
        <v>54.5</v>
      </c>
      <c r="AF48" s="127">
        <f>G48*30</f>
        <v>1695</v>
      </c>
    </row>
    <row r="49" spans="1:32" s="127" customFormat="1" ht="16.5" thickBot="1" x14ac:dyDescent="0.3">
      <c r="A49" s="1947" t="s">
        <v>298</v>
      </c>
      <c r="B49" s="1948"/>
      <c r="C49" s="1948"/>
      <c r="D49" s="1948"/>
      <c r="E49" s="1948"/>
      <c r="F49" s="1949"/>
      <c r="G49" s="839">
        <f t="shared" ref="G49:M49" si="4">SUMIF($AD11:$AD46,"&gt;0",G11:G46)</f>
        <v>21</v>
      </c>
      <c r="H49" s="839">
        <f t="shared" si="4"/>
        <v>630</v>
      </c>
      <c r="I49" s="839">
        <f t="shared" si="4"/>
        <v>326</v>
      </c>
      <c r="J49" s="839">
        <f t="shared" si="4"/>
        <v>139</v>
      </c>
      <c r="K49" s="839">
        <f t="shared" si="4"/>
        <v>0</v>
      </c>
      <c r="L49" s="839">
        <f t="shared" si="4"/>
        <v>187</v>
      </c>
      <c r="M49" s="839">
        <f t="shared" si="4"/>
        <v>304</v>
      </c>
      <c r="N49" s="900">
        <f>SUM(N11:N48)+2</f>
        <v>15.466666666666667</v>
      </c>
      <c r="O49" s="900">
        <f>SUM(O11:O48)+2</f>
        <v>6</v>
      </c>
      <c r="P49" s="900">
        <f>SUM(P11:P48)+2</f>
        <v>2</v>
      </c>
      <c r="Q49" s="900">
        <f t="shared" ref="Q49:X49" si="5">SUM(Q11:Q48)</f>
        <v>1.5</v>
      </c>
      <c r="R49" s="900">
        <f t="shared" si="5"/>
        <v>0</v>
      </c>
      <c r="S49" s="900">
        <f t="shared" si="5"/>
        <v>0</v>
      </c>
      <c r="T49" s="900">
        <f t="shared" si="5"/>
        <v>0</v>
      </c>
      <c r="U49" s="900">
        <f t="shared" si="5"/>
        <v>0</v>
      </c>
      <c r="V49" s="900">
        <f t="shared" si="5"/>
        <v>0</v>
      </c>
      <c r="W49" s="900">
        <f t="shared" si="5"/>
        <v>0</v>
      </c>
      <c r="X49" s="900">
        <f t="shared" si="5"/>
        <v>0</v>
      </c>
      <c r="AF49" s="127">
        <f>G49*30</f>
        <v>630</v>
      </c>
    </row>
    <row r="50" spans="1:32" s="100" customFormat="1" ht="16.5" customHeight="1" thickBot="1" x14ac:dyDescent="0.3">
      <c r="A50" s="1603" t="s">
        <v>299</v>
      </c>
      <c r="B50" s="1604"/>
      <c r="C50" s="1604"/>
      <c r="D50" s="1604"/>
      <c r="E50" s="1604"/>
      <c r="F50" s="1605"/>
      <c r="G50" s="690">
        <f>G48+G49</f>
        <v>77.5</v>
      </c>
      <c r="H50" s="829">
        <f>G50*30</f>
        <v>2325</v>
      </c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184">
        <f>SUM(Y21:Y46)</f>
        <v>0</v>
      </c>
      <c r="Z50" s="183">
        <f>SUM(Z21:Z46)</f>
        <v>0</v>
      </c>
      <c r="AA50" s="183">
        <f>SUM(AA21:AA46)</f>
        <v>0</v>
      </c>
      <c r="AB50" s="183">
        <f>SUM(AB21:AB46)</f>
        <v>0</v>
      </c>
      <c r="AC50" s="183">
        <f>SUM(AC21:AC46)</f>
        <v>0</v>
      </c>
      <c r="AF50" s="127">
        <f>G50*30</f>
        <v>2325</v>
      </c>
    </row>
    <row r="51" spans="1:32" ht="16.5" customHeight="1" x14ac:dyDescent="0.25">
      <c r="A51" s="1606" t="s">
        <v>190</v>
      </c>
      <c r="B51" s="1607"/>
      <c r="C51" s="1607"/>
      <c r="D51" s="1607"/>
      <c r="E51" s="1607"/>
      <c r="F51" s="1607"/>
      <c r="G51" s="1607"/>
      <c r="H51" s="1607"/>
      <c r="I51" s="1607"/>
      <c r="J51" s="1607"/>
      <c r="K51" s="1607"/>
      <c r="L51" s="1607"/>
      <c r="M51" s="1607"/>
      <c r="N51" s="1608"/>
      <c r="O51" s="1608"/>
      <c r="P51" s="1608"/>
      <c r="Q51" s="1608"/>
      <c r="R51" s="1608"/>
      <c r="S51" s="1608"/>
      <c r="T51" s="1608"/>
      <c r="U51" s="1608"/>
      <c r="V51" s="1608"/>
      <c r="W51" s="1608"/>
      <c r="X51" s="1609"/>
    </row>
    <row r="52" spans="1:32" x14ac:dyDescent="0.25">
      <c r="A52" s="201" t="s">
        <v>191</v>
      </c>
      <c r="B52" s="814" t="s">
        <v>91</v>
      </c>
      <c r="C52" s="815"/>
      <c r="D52" s="535"/>
      <c r="E52" s="599"/>
      <c r="F52" s="867"/>
      <c r="G52" s="818">
        <f>G54+G53+G55</f>
        <v>7</v>
      </c>
      <c r="H52" s="369">
        <f t="shared" ref="H52:H58" si="6">G52*30</f>
        <v>210</v>
      </c>
      <c r="I52" s="815">
        <f>I54+I55</f>
        <v>45</v>
      </c>
      <c r="J52" s="535">
        <f>J54+J55</f>
        <v>30</v>
      </c>
      <c r="K52" s="535"/>
      <c r="L52" s="535">
        <f>L54+L55</f>
        <v>15</v>
      </c>
      <c r="M52" s="840">
        <f>M54+M55</f>
        <v>75</v>
      </c>
      <c r="N52" s="868"/>
      <c r="O52" s="869"/>
      <c r="P52" s="873"/>
      <c r="Q52" s="868"/>
      <c r="R52" s="842"/>
      <c r="S52" s="842"/>
      <c r="T52" s="871"/>
      <c r="U52" s="869"/>
      <c r="V52" s="872"/>
      <c r="W52" s="868"/>
      <c r="X52" s="872"/>
      <c r="AD52" s="100">
        <f t="shared" ref="AD52:AD89" si="7">SUM(N52:S52)</f>
        <v>0</v>
      </c>
    </row>
    <row r="53" spans="1:32" x14ac:dyDescent="0.25">
      <c r="A53" s="201"/>
      <c r="B53" s="1176" t="s">
        <v>482</v>
      </c>
      <c r="C53" s="815"/>
      <c r="D53" s="535"/>
      <c r="E53" s="599"/>
      <c r="F53" s="867"/>
      <c r="G53" s="818">
        <f>'Семестровка уск виправлено'!D101</f>
        <v>3</v>
      </c>
      <c r="H53" s="369">
        <f t="shared" si="6"/>
        <v>90</v>
      </c>
      <c r="I53" s="815"/>
      <c r="J53" s="535"/>
      <c r="K53" s="535"/>
      <c r="L53" s="535"/>
      <c r="M53" s="840"/>
      <c r="N53" s="868"/>
      <c r="O53" s="869"/>
      <c r="P53" s="873"/>
      <c r="Q53" s="868"/>
      <c r="R53" s="842"/>
      <c r="S53" s="842"/>
      <c r="T53" s="871"/>
      <c r="U53" s="869"/>
      <c r="V53" s="872"/>
      <c r="W53" s="868"/>
      <c r="X53" s="872"/>
      <c r="AD53" s="100">
        <f t="shared" si="7"/>
        <v>0</v>
      </c>
    </row>
    <row r="54" spans="1:32" x14ac:dyDescent="0.25">
      <c r="A54" s="202" t="s">
        <v>355</v>
      </c>
      <c r="B54" s="801" t="s">
        <v>272</v>
      </c>
      <c r="C54" s="824">
        <v>3</v>
      </c>
      <c r="D54" s="537"/>
      <c r="E54" s="901"/>
      <c r="F54" s="1177"/>
      <c r="G54" s="902">
        <f>'Семестровка уск виправлено'!E101</f>
        <v>3</v>
      </c>
      <c r="H54" s="369">
        <f t="shared" si="6"/>
        <v>90</v>
      </c>
      <c r="I54" s="824">
        <f>J54+L54</f>
        <v>45</v>
      </c>
      <c r="J54" s="537">
        <f>'Семестровка уск виправлено'!H101</f>
        <v>30</v>
      </c>
      <c r="K54" s="537"/>
      <c r="L54" s="537">
        <f>'Семестровка уск виправлено'!J101</f>
        <v>15</v>
      </c>
      <c r="M54" s="365">
        <f>H54-I54</f>
        <v>45</v>
      </c>
      <c r="N54" s="868"/>
      <c r="O54" s="869"/>
      <c r="P54" s="873"/>
      <c r="Q54" s="868">
        <f>'Семестровка уск виправлено'!L101</f>
        <v>3</v>
      </c>
      <c r="R54" s="842"/>
      <c r="S54" s="842"/>
      <c r="T54" s="871"/>
      <c r="U54" s="869"/>
      <c r="V54" s="872"/>
      <c r="W54" s="868"/>
      <c r="X54" s="872"/>
      <c r="AD54" s="100">
        <f t="shared" si="7"/>
        <v>3</v>
      </c>
    </row>
    <row r="55" spans="1:32" x14ac:dyDescent="0.25">
      <c r="A55" s="202" t="s">
        <v>356</v>
      </c>
      <c r="B55" s="801" t="s">
        <v>92</v>
      </c>
      <c r="C55" s="824"/>
      <c r="D55" s="537"/>
      <c r="E55" s="901"/>
      <c r="F55" s="351" t="s">
        <v>188</v>
      </c>
      <c r="G55" s="902">
        <v>1</v>
      </c>
      <c r="H55" s="369">
        <f t="shared" si="6"/>
        <v>30</v>
      </c>
      <c r="I55" s="824">
        <f>J55+L55</f>
        <v>0</v>
      </c>
      <c r="J55" s="537"/>
      <c r="K55" s="537"/>
      <c r="L55" s="537"/>
      <c r="M55" s="365">
        <f>H55-I55</f>
        <v>30</v>
      </c>
      <c r="N55" s="868"/>
      <c r="O55" s="869"/>
      <c r="P55" s="873"/>
      <c r="Q55" s="868"/>
      <c r="R55" s="842"/>
      <c r="S55" s="842"/>
      <c r="T55" s="871"/>
      <c r="U55" s="869"/>
      <c r="V55" s="872"/>
      <c r="W55" s="868"/>
      <c r="X55" s="872"/>
      <c r="AD55" s="100">
        <f t="shared" si="7"/>
        <v>0</v>
      </c>
    </row>
    <row r="56" spans="1:32" x14ac:dyDescent="0.25">
      <c r="A56" s="558" t="s">
        <v>193</v>
      </c>
      <c r="B56" s="814" t="s">
        <v>54</v>
      </c>
      <c r="C56" s="824"/>
      <c r="D56" s="537"/>
      <c r="E56" s="901"/>
      <c r="F56" s="351"/>
      <c r="G56" s="902">
        <f>G57+G58</f>
        <v>5</v>
      </c>
      <c r="H56" s="369">
        <f t="shared" si="6"/>
        <v>150</v>
      </c>
      <c r="I56" s="824"/>
      <c r="J56" s="537"/>
      <c r="K56" s="537"/>
      <c r="L56" s="537"/>
      <c r="M56" s="365"/>
      <c r="N56" s="868"/>
      <c r="O56" s="869"/>
      <c r="P56" s="873"/>
      <c r="Q56" s="868"/>
      <c r="R56" s="842"/>
      <c r="S56" s="842"/>
      <c r="T56" s="871"/>
      <c r="U56" s="869"/>
      <c r="V56" s="872"/>
      <c r="W56" s="868"/>
      <c r="X56" s="872"/>
      <c r="AD56" s="100">
        <f t="shared" si="7"/>
        <v>0</v>
      </c>
    </row>
    <row r="57" spans="1:32" x14ac:dyDescent="0.25">
      <c r="A57" s="558"/>
      <c r="B57" s="1176" t="s">
        <v>477</v>
      </c>
      <c r="C57" s="824"/>
      <c r="D57" s="537"/>
      <c r="E57" s="901"/>
      <c r="F57" s="351"/>
      <c r="G57" s="902">
        <f>'Семестровка уск виправлено'!D77</f>
        <v>2</v>
      </c>
      <c r="H57" s="369">
        <f t="shared" si="6"/>
        <v>60</v>
      </c>
      <c r="I57" s="824"/>
      <c r="J57" s="537"/>
      <c r="K57" s="537"/>
      <c r="L57" s="537"/>
      <c r="M57" s="365"/>
      <c r="N57" s="868"/>
      <c r="O57" s="869"/>
      <c r="P57" s="873"/>
      <c r="Q57" s="868"/>
      <c r="R57" s="842"/>
      <c r="S57" s="842"/>
      <c r="T57" s="871"/>
      <c r="U57" s="869"/>
      <c r="V57" s="872"/>
      <c r="W57" s="868"/>
      <c r="X57" s="872"/>
      <c r="AD57" s="100">
        <f t="shared" si="7"/>
        <v>0</v>
      </c>
    </row>
    <row r="58" spans="1:32" x14ac:dyDescent="0.25">
      <c r="A58" s="581"/>
      <c r="B58" s="903" t="s">
        <v>272</v>
      </c>
      <c r="C58" s="824"/>
      <c r="D58" s="537" t="s">
        <v>64</v>
      </c>
      <c r="E58" s="901"/>
      <c r="F58" s="351"/>
      <c r="G58" s="902">
        <f>'Семестровка уск виправлено'!E77</f>
        <v>3</v>
      </c>
      <c r="H58" s="369">
        <f t="shared" si="6"/>
        <v>90</v>
      </c>
      <c r="I58" s="824">
        <f>J58+L58</f>
        <v>45</v>
      </c>
      <c r="J58" s="537">
        <f>'Семестровка уск виправлено'!H77</f>
        <v>27</v>
      </c>
      <c r="K58" s="537"/>
      <c r="L58" s="537">
        <f>'Семестровка уск виправлено'!J77</f>
        <v>18</v>
      </c>
      <c r="M58" s="365">
        <f>H58-I58</f>
        <v>45</v>
      </c>
      <c r="N58" s="868"/>
      <c r="O58" s="869"/>
      <c r="P58" s="904">
        <f>'Семестровка уск виправлено'!L77</f>
        <v>5</v>
      </c>
      <c r="Q58" s="868"/>
      <c r="R58" s="842"/>
      <c r="S58" s="842"/>
      <c r="T58" s="871"/>
      <c r="U58" s="869"/>
      <c r="V58" s="872"/>
      <c r="W58" s="868"/>
      <c r="X58" s="872"/>
      <c r="AD58" s="100">
        <f t="shared" si="7"/>
        <v>5</v>
      </c>
    </row>
    <row r="59" spans="1:32" ht="16.5" customHeight="1" x14ac:dyDescent="0.25">
      <c r="A59" s="695" t="s">
        <v>196</v>
      </c>
      <c r="B59" s="814" t="s">
        <v>90</v>
      </c>
      <c r="C59" s="523" t="s">
        <v>64</v>
      </c>
      <c r="D59" s="524"/>
      <c r="E59" s="525"/>
      <c r="F59" s="526"/>
      <c r="G59" s="527">
        <f>'Семестровка уск виправлено'!E73</f>
        <v>5</v>
      </c>
      <c r="H59" s="905">
        <f t="shared" ref="H59:H69" si="8">G59*30</f>
        <v>150</v>
      </c>
      <c r="I59" s="844">
        <f>J59+L59</f>
        <v>63</v>
      </c>
      <c r="J59" s="528">
        <f>'Семестровка уск виправлено'!H73</f>
        <v>36</v>
      </c>
      <c r="K59" s="528"/>
      <c r="L59" s="528">
        <f>'Семестровка уск виправлено'!J73</f>
        <v>27</v>
      </c>
      <c r="M59" s="906">
        <f>H59-I59</f>
        <v>87</v>
      </c>
      <c r="N59" s="529"/>
      <c r="O59" s="530"/>
      <c r="P59" s="907">
        <f>'Семестровка уск виправлено'!L73</f>
        <v>7</v>
      </c>
      <c r="Q59" s="532"/>
      <c r="R59" s="537"/>
      <c r="S59" s="537"/>
      <c r="T59" s="534"/>
      <c r="U59" s="533"/>
      <c r="V59" s="531"/>
      <c r="W59" s="534"/>
      <c r="X59" s="531"/>
      <c r="AD59" s="100">
        <f t="shared" si="7"/>
        <v>7</v>
      </c>
    </row>
    <row r="60" spans="1:32" ht="16.5" customHeight="1" x14ac:dyDescent="0.25">
      <c r="A60" s="695" t="s">
        <v>197</v>
      </c>
      <c r="B60" s="795" t="s">
        <v>277</v>
      </c>
      <c r="C60" s="535">
        <v>1</v>
      </c>
      <c r="D60" s="535"/>
      <c r="E60" s="535"/>
      <c r="F60" s="535"/>
      <c r="G60" s="599">
        <f>'Семестровка уск виправлено'!E25</f>
        <v>4</v>
      </c>
      <c r="H60" s="535">
        <f t="shared" si="8"/>
        <v>120</v>
      </c>
      <c r="I60" s="535">
        <f>J60+L60</f>
        <v>45</v>
      </c>
      <c r="J60" s="535">
        <f>'Семестровка уск виправлено'!H25</f>
        <v>30</v>
      </c>
      <c r="K60" s="535"/>
      <c r="L60" s="535">
        <f>'Семестровка уск виправлено'!J25</f>
        <v>15</v>
      </c>
      <c r="M60" s="535">
        <f>H60-I60</f>
        <v>75</v>
      </c>
      <c r="N60" s="537">
        <f>'Семестровка уск виправлено'!L25</f>
        <v>3</v>
      </c>
      <c r="O60" s="535"/>
      <c r="P60" s="535"/>
      <c r="Q60" s="535"/>
      <c r="R60" s="535"/>
      <c r="S60" s="535"/>
      <c r="T60" s="571"/>
      <c r="U60" s="570"/>
      <c r="V60" s="573"/>
      <c r="W60" s="571"/>
      <c r="X60" s="573"/>
      <c r="AD60" s="100">
        <f t="shared" si="7"/>
        <v>3</v>
      </c>
    </row>
    <row r="61" spans="1:32" x14ac:dyDescent="0.25">
      <c r="A61" s="211" t="s">
        <v>198</v>
      </c>
      <c r="B61" s="814" t="s">
        <v>44</v>
      </c>
      <c r="C61" s="824"/>
      <c r="D61" s="537"/>
      <c r="E61" s="901"/>
      <c r="F61" s="351"/>
      <c r="G61" s="818">
        <f>G62+G63</f>
        <v>6</v>
      </c>
      <c r="H61" s="369">
        <f t="shared" si="8"/>
        <v>180</v>
      </c>
      <c r="I61" s="824"/>
      <c r="J61" s="537"/>
      <c r="K61" s="537"/>
      <c r="L61" s="537"/>
      <c r="M61" s="365"/>
      <c r="N61" s="868"/>
      <c r="O61" s="869"/>
      <c r="P61" s="873"/>
      <c r="Q61" s="868"/>
      <c r="R61" s="842"/>
      <c r="S61" s="842"/>
      <c r="T61" s="871"/>
      <c r="U61" s="869"/>
      <c r="V61" s="872"/>
      <c r="W61" s="868"/>
      <c r="X61" s="872"/>
      <c r="AD61" s="100">
        <f t="shared" si="7"/>
        <v>0</v>
      </c>
    </row>
    <row r="62" spans="1:32" x14ac:dyDescent="0.25">
      <c r="A62" s="558"/>
      <c r="B62" s="800" t="s">
        <v>477</v>
      </c>
      <c r="C62" s="824"/>
      <c r="D62" s="537"/>
      <c r="E62" s="901"/>
      <c r="F62" s="351"/>
      <c r="G62" s="908">
        <f>'Семестровка уск виправлено'!D45</f>
        <v>3</v>
      </c>
      <c r="H62" s="369">
        <f t="shared" si="8"/>
        <v>90</v>
      </c>
      <c r="I62" s="824"/>
      <c r="J62" s="537"/>
      <c r="K62" s="537"/>
      <c r="L62" s="537"/>
      <c r="M62" s="365"/>
      <c r="N62" s="868"/>
      <c r="O62" s="869"/>
      <c r="P62" s="873"/>
      <c r="Q62" s="868"/>
      <c r="R62" s="842"/>
      <c r="S62" s="842"/>
      <c r="T62" s="871"/>
      <c r="U62" s="869"/>
      <c r="V62" s="872"/>
      <c r="W62" s="868"/>
      <c r="X62" s="872"/>
      <c r="AD62" s="100">
        <f t="shared" si="7"/>
        <v>0</v>
      </c>
    </row>
    <row r="63" spans="1:32" x14ac:dyDescent="0.25">
      <c r="A63" s="558"/>
      <c r="B63" s="801" t="s">
        <v>272</v>
      </c>
      <c r="C63" s="824"/>
      <c r="D63" s="537">
        <v>1</v>
      </c>
      <c r="E63" s="901"/>
      <c r="F63" s="351"/>
      <c r="G63" s="908">
        <f>'Семестровка уск виправлено'!E45</f>
        <v>3</v>
      </c>
      <c r="H63" s="369">
        <f t="shared" si="8"/>
        <v>90</v>
      </c>
      <c r="I63" s="824">
        <f>J63+L63</f>
        <v>45</v>
      </c>
      <c r="J63" s="365">
        <f>'Семестровка уск виправлено'!H45</f>
        <v>30</v>
      </c>
      <c r="K63" s="365"/>
      <c r="L63" s="365">
        <f>'Семестровка уск виправлено'!J45</f>
        <v>15</v>
      </c>
      <c r="M63" s="365">
        <f>H63-I63</f>
        <v>45</v>
      </c>
      <c r="N63" s="868">
        <v>3</v>
      </c>
      <c r="O63" s="869"/>
      <c r="P63" s="873"/>
      <c r="Q63" s="868"/>
      <c r="R63" s="842"/>
      <c r="S63" s="842"/>
      <c r="T63" s="871"/>
      <c r="U63" s="869"/>
      <c r="V63" s="872"/>
      <c r="W63" s="868"/>
      <c r="X63" s="872"/>
      <c r="AD63" s="100">
        <f t="shared" si="7"/>
        <v>3</v>
      </c>
    </row>
    <row r="64" spans="1:32" ht="38.25" customHeight="1" x14ac:dyDescent="0.25">
      <c r="A64" s="693" t="s">
        <v>200</v>
      </c>
      <c r="B64" s="814" t="s">
        <v>483</v>
      </c>
      <c r="C64" s="749"/>
      <c r="D64" s="749"/>
      <c r="E64" s="749"/>
      <c r="F64" s="749"/>
      <c r="G64" s="749">
        <f>'Семестровка уск виправлено'!D75</f>
        <v>4</v>
      </c>
      <c r="H64" s="905">
        <f t="shared" si="8"/>
        <v>120</v>
      </c>
      <c r="I64" s="749"/>
      <c r="J64" s="749"/>
      <c r="K64" s="749"/>
      <c r="L64" s="749"/>
      <c r="M64" s="749"/>
      <c r="N64" s="750"/>
      <c r="O64" s="750"/>
      <c r="P64" s="750"/>
      <c r="Q64" s="750"/>
      <c r="R64" s="750"/>
      <c r="S64" s="750"/>
      <c r="T64" s="750"/>
      <c r="U64" s="750"/>
      <c r="V64" s="750"/>
      <c r="W64" s="750"/>
      <c r="X64" s="521"/>
      <c r="AD64" s="100">
        <f t="shared" si="7"/>
        <v>0</v>
      </c>
    </row>
    <row r="65" spans="1:30" x14ac:dyDescent="0.25">
      <c r="A65" s="201" t="s">
        <v>201</v>
      </c>
      <c r="B65" s="1178" t="s">
        <v>279</v>
      </c>
      <c r="C65" s="909"/>
      <c r="D65" s="535"/>
      <c r="E65" s="599"/>
      <c r="F65" s="840"/>
      <c r="G65" s="818">
        <f>G66+G67</f>
        <v>5</v>
      </c>
      <c r="H65" s="819">
        <f t="shared" si="8"/>
        <v>150</v>
      </c>
      <c r="I65" s="815"/>
      <c r="J65" s="535"/>
      <c r="K65" s="535"/>
      <c r="L65" s="535"/>
      <c r="M65" s="840"/>
      <c r="N65" s="824"/>
      <c r="O65" s="823"/>
      <c r="P65" s="365"/>
      <c r="Q65" s="824"/>
      <c r="R65" s="537"/>
      <c r="S65" s="537"/>
      <c r="T65" s="822"/>
      <c r="U65" s="823"/>
      <c r="V65" s="365"/>
      <c r="W65" s="824"/>
      <c r="X65" s="365"/>
      <c r="AD65" s="100">
        <f t="shared" si="7"/>
        <v>0</v>
      </c>
    </row>
    <row r="66" spans="1:30" x14ac:dyDescent="0.25">
      <c r="A66" s="201"/>
      <c r="B66" s="800" t="s">
        <v>477</v>
      </c>
      <c r="C66" s="909"/>
      <c r="D66" s="535"/>
      <c r="E66" s="599"/>
      <c r="F66" s="840"/>
      <c r="G66" s="818">
        <f>'Семестровка уск виправлено'!D79</f>
        <v>2</v>
      </c>
      <c r="H66" s="819">
        <f t="shared" si="8"/>
        <v>60</v>
      </c>
      <c r="I66" s="815"/>
      <c r="J66" s="535"/>
      <c r="K66" s="535"/>
      <c r="L66" s="535"/>
      <c r="M66" s="840"/>
      <c r="N66" s="824"/>
      <c r="O66" s="823"/>
      <c r="P66" s="365"/>
      <c r="Q66" s="824"/>
      <c r="R66" s="537"/>
      <c r="S66" s="537"/>
      <c r="T66" s="822"/>
      <c r="U66" s="823"/>
      <c r="V66" s="365"/>
      <c r="W66" s="824"/>
      <c r="X66" s="365"/>
      <c r="AD66" s="100">
        <f t="shared" si="7"/>
        <v>0</v>
      </c>
    </row>
    <row r="67" spans="1:30" x14ac:dyDescent="0.25">
      <c r="A67" s="698"/>
      <c r="B67" s="801" t="s">
        <v>272</v>
      </c>
      <c r="C67" s="909"/>
      <c r="D67" s="535" t="s">
        <v>497</v>
      </c>
      <c r="E67" s="599"/>
      <c r="F67" s="840"/>
      <c r="G67" s="818">
        <f>'Семестровка уск виправлено'!E79</f>
        <v>3</v>
      </c>
      <c r="H67" s="819">
        <f t="shared" si="8"/>
        <v>90</v>
      </c>
      <c r="I67" s="815">
        <f>J67+K67+L67</f>
        <v>45</v>
      </c>
      <c r="J67" s="535">
        <f>'Семестровка уск виправлено'!H79</f>
        <v>27</v>
      </c>
      <c r="K67" s="535"/>
      <c r="L67" s="535">
        <f>'Семестровка уск виправлено'!J79</f>
        <v>18</v>
      </c>
      <c r="M67" s="840">
        <f>H67-I67</f>
        <v>45</v>
      </c>
      <c r="N67" s="824"/>
      <c r="O67" s="910">
        <f>'Семестровка уск виправлено'!L79</f>
        <v>5</v>
      </c>
      <c r="P67" s="365"/>
      <c r="Q67" s="824"/>
      <c r="R67" s="537"/>
      <c r="S67" s="537"/>
      <c r="T67" s="822"/>
      <c r="U67" s="823"/>
      <c r="V67" s="365"/>
      <c r="W67" s="824"/>
      <c r="X67" s="365"/>
      <c r="AD67" s="100">
        <f t="shared" si="7"/>
        <v>5</v>
      </c>
    </row>
    <row r="68" spans="1:30" x14ac:dyDescent="0.25">
      <c r="A68" s="201" t="s">
        <v>310</v>
      </c>
      <c r="B68" s="1179" t="s">
        <v>484</v>
      </c>
      <c r="C68" s="909"/>
      <c r="D68" s="535"/>
      <c r="E68" s="599"/>
      <c r="F68" s="840"/>
      <c r="G68" s="818">
        <f>'Семестровка уск виправлено'!D108</f>
        <v>4</v>
      </c>
      <c r="H68" s="819">
        <f t="shared" si="8"/>
        <v>120</v>
      </c>
      <c r="I68" s="815"/>
      <c r="J68" s="535"/>
      <c r="K68" s="535"/>
      <c r="L68" s="535"/>
      <c r="M68" s="840"/>
      <c r="N68" s="824"/>
      <c r="O68" s="910"/>
      <c r="P68" s="365"/>
      <c r="Q68" s="824"/>
      <c r="R68" s="537"/>
      <c r="S68" s="537"/>
      <c r="T68" s="822"/>
      <c r="U68" s="823"/>
      <c r="V68" s="365"/>
      <c r="W68" s="824"/>
      <c r="X68" s="365"/>
      <c r="AD68" s="100">
        <f t="shared" si="7"/>
        <v>0</v>
      </c>
    </row>
    <row r="69" spans="1:30" x14ac:dyDescent="0.25">
      <c r="A69" s="211" t="s">
        <v>305</v>
      </c>
      <c r="B69" s="218" t="s">
        <v>82</v>
      </c>
      <c r="C69" s="824"/>
      <c r="D69" s="537"/>
      <c r="E69" s="901"/>
      <c r="F69" s="351"/>
      <c r="G69" s="908">
        <f>G70+G71</f>
        <v>5.5</v>
      </c>
      <c r="H69" s="819">
        <f t="shared" si="8"/>
        <v>165</v>
      </c>
      <c r="I69" s="824"/>
      <c r="J69" s="901"/>
      <c r="K69" s="901"/>
      <c r="L69" s="901"/>
      <c r="M69" s="365"/>
      <c r="N69" s="824"/>
      <c r="O69" s="823"/>
      <c r="P69" s="825"/>
      <c r="Q69" s="868"/>
      <c r="R69" s="842"/>
      <c r="S69" s="842"/>
      <c r="T69" s="871"/>
      <c r="U69" s="869"/>
      <c r="V69" s="872"/>
      <c r="W69" s="868"/>
      <c r="X69" s="872"/>
      <c r="AD69" s="100">
        <f t="shared" si="7"/>
        <v>0</v>
      </c>
    </row>
    <row r="70" spans="1:30" x14ac:dyDescent="0.25">
      <c r="A70" s="581"/>
      <c r="B70" s="911" t="s">
        <v>477</v>
      </c>
      <c r="C70" s="824"/>
      <c r="D70" s="537"/>
      <c r="E70" s="901"/>
      <c r="F70" s="351"/>
      <c r="G70" s="908">
        <f>'Семестровка уск виправлено'!D69</f>
        <v>0.5</v>
      </c>
      <c r="H70" s="819">
        <f>G70*30</f>
        <v>15</v>
      </c>
      <c r="I70" s="824"/>
      <c r="J70" s="901"/>
      <c r="K70" s="901"/>
      <c r="L70" s="901"/>
      <c r="M70" s="365"/>
      <c r="N70" s="824"/>
      <c r="O70" s="823"/>
      <c r="P70" s="825"/>
      <c r="Q70" s="868"/>
      <c r="R70" s="842"/>
      <c r="S70" s="842"/>
      <c r="T70" s="871"/>
      <c r="U70" s="869"/>
      <c r="V70" s="872"/>
      <c r="W70" s="868"/>
      <c r="X70" s="872"/>
      <c r="AD70" s="100">
        <f t="shared" si="7"/>
        <v>0</v>
      </c>
    </row>
    <row r="71" spans="1:30" s="127" customFormat="1" x14ac:dyDescent="0.25">
      <c r="A71" s="696"/>
      <c r="B71" s="903" t="s">
        <v>272</v>
      </c>
      <c r="C71" s="909" t="s">
        <v>64</v>
      </c>
      <c r="D71" s="535"/>
      <c r="E71" s="599"/>
      <c r="F71" s="840"/>
      <c r="G71" s="828">
        <f>'Семестровка уск виправлено'!E69</f>
        <v>5</v>
      </c>
      <c r="H71" s="819">
        <f>G71*30</f>
        <v>150</v>
      </c>
      <c r="I71" s="815">
        <f>J71+K71+L71</f>
        <v>45</v>
      </c>
      <c r="J71" s="535">
        <f>'Семестровка уск виправлено'!H69</f>
        <v>27</v>
      </c>
      <c r="K71" s="535"/>
      <c r="L71" s="535">
        <f>'Семестровка уск виправлено'!J69</f>
        <v>18</v>
      </c>
      <c r="M71" s="840">
        <f>H71-I71</f>
        <v>105</v>
      </c>
      <c r="N71" s="824"/>
      <c r="O71" s="910"/>
      <c r="P71" s="912">
        <f>'Семестровка уск виправлено'!L69</f>
        <v>5</v>
      </c>
      <c r="Q71" s="824"/>
      <c r="R71" s="537"/>
      <c r="S71" s="537"/>
      <c r="T71" s="822"/>
      <c r="U71" s="823"/>
      <c r="V71" s="365"/>
      <c r="W71" s="824"/>
      <c r="X71" s="365"/>
      <c r="AD71" s="100">
        <f t="shared" si="7"/>
        <v>5</v>
      </c>
    </row>
    <row r="72" spans="1:30" s="127" customFormat="1" x14ac:dyDescent="0.25">
      <c r="A72" s="694" t="s">
        <v>311</v>
      </c>
      <c r="B72" s="795" t="s">
        <v>80</v>
      </c>
      <c r="C72" s="913"/>
      <c r="D72" s="535"/>
      <c r="E72" s="599"/>
      <c r="F72" s="535"/>
      <c r="G72" s="1128">
        <f>G73+G74</f>
        <v>5</v>
      </c>
      <c r="H72" s="819">
        <f>G72*30</f>
        <v>150</v>
      </c>
      <c r="I72" s="914"/>
      <c r="J72" s="535"/>
      <c r="K72" s="535"/>
      <c r="L72" s="535"/>
      <c r="M72" s="535"/>
      <c r="N72" s="537"/>
      <c r="O72" s="910"/>
      <c r="P72" s="640"/>
      <c r="Q72" s="537"/>
      <c r="R72" s="537"/>
      <c r="S72" s="537"/>
      <c r="T72" s="822"/>
      <c r="U72" s="823"/>
      <c r="V72" s="901"/>
      <c r="W72" s="822"/>
      <c r="X72" s="901"/>
      <c r="AD72" s="100"/>
    </row>
    <row r="73" spans="1:30" s="127" customFormat="1" x14ac:dyDescent="0.25">
      <c r="A73" s="696"/>
      <c r="B73" s="911" t="s">
        <v>477</v>
      </c>
      <c r="C73" s="913"/>
      <c r="D73" s="535"/>
      <c r="E73" s="599"/>
      <c r="F73" s="535"/>
      <c r="G73" s="1128">
        <f>'Семестровка уск виправлено'!D43</f>
        <v>1</v>
      </c>
      <c r="H73" s="535">
        <f t="shared" ref="H73:H81" si="9">G73*30</f>
        <v>30</v>
      </c>
      <c r="I73" s="914"/>
      <c r="J73" s="535"/>
      <c r="K73" s="535"/>
      <c r="L73" s="535"/>
      <c r="M73" s="535"/>
      <c r="N73" s="537"/>
      <c r="O73" s="910"/>
      <c r="P73" s="640"/>
      <c r="Q73" s="537"/>
      <c r="R73" s="537"/>
      <c r="S73" s="537"/>
      <c r="T73" s="822"/>
      <c r="U73" s="823"/>
      <c r="V73" s="901"/>
      <c r="W73" s="822"/>
      <c r="X73" s="901"/>
      <c r="AD73" s="100"/>
    </row>
    <row r="74" spans="1:30" ht="16.5" customHeight="1" x14ac:dyDescent="0.25">
      <c r="A74" s="159"/>
      <c r="B74" s="903" t="s">
        <v>272</v>
      </c>
      <c r="C74" s="535"/>
      <c r="D74" s="535" t="s">
        <v>185</v>
      </c>
      <c r="E74" s="535"/>
      <c r="F74" s="535"/>
      <c r="G74" s="535">
        <f>'Семестровка уск виправлено'!E43</f>
        <v>4</v>
      </c>
      <c r="H74" s="535">
        <f t="shared" si="9"/>
        <v>120</v>
      </c>
      <c r="I74" s="535">
        <f>J74+L74</f>
        <v>60</v>
      </c>
      <c r="J74" s="535">
        <f>'Семестровка уск виправлено'!H43</f>
        <v>30</v>
      </c>
      <c r="K74" s="535"/>
      <c r="L74" s="535">
        <f>'Семестровка уск виправлено'!J43</f>
        <v>30</v>
      </c>
      <c r="M74" s="535">
        <f>H74-I74</f>
        <v>60</v>
      </c>
      <c r="N74" s="535">
        <v>3</v>
      </c>
      <c r="O74" s="535"/>
      <c r="P74" s="535"/>
      <c r="Q74" s="535"/>
      <c r="R74" s="535"/>
      <c r="S74" s="535"/>
      <c r="T74" s="535"/>
      <c r="U74" s="535"/>
      <c r="V74" s="535"/>
      <c r="W74" s="535"/>
      <c r="X74" s="535"/>
      <c r="AD74" s="100">
        <f t="shared" si="7"/>
        <v>3</v>
      </c>
    </row>
    <row r="75" spans="1:30" x14ac:dyDescent="0.25">
      <c r="A75" s="201" t="s">
        <v>312</v>
      </c>
      <c r="B75" s="218" t="s">
        <v>94</v>
      </c>
      <c r="C75" s="909"/>
      <c r="D75" s="535"/>
      <c r="E75" s="599"/>
      <c r="F75" s="840"/>
      <c r="G75" s="818">
        <f>G76+G77</f>
        <v>5</v>
      </c>
      <c r="H75" s="535">
        <f t="shared" si="9"/>
        <v>150</v>
      </c>
      <c r="I75" s="815"/>
      <c r="J75" s="535"/>
      <c r="K75" s="535"/>
      <c r="L75" s="535"/>
      <c r="M75" s="840"/>
      <c r="N75" s="824"/>
      <c r="O75" s="910"/>
      <c r="P75" s="365"/>
      <c r="Q75" s="824"/>
      <c r="R75" s="537"/>
      <c r="S75" s="537"/>
      <c r="T75" s="822"/>
      <c r="U75" s="823"/>
      <c r="V75" s="365"/>
      <c r="W75" s="824"/>
      <c r="X75" s="365"/>
      <c r="AD75" s="100">
        <f t="shared" si="7"/>
        <v>0</v>
      </c>
    </row>
    <row r="76" spans="1:30" x14ac:dyDescent="0.25">
      <c r="A76" s="697"/>
      <c r="B76" s="874" t="s">
        <v>477</v>
      </c>
      <c r="C76" s="913"/>
      <c r="D76" s="535"/>
      <c r="E76" s="599"/>
      <c r="F76" s="840"/>
      <c r="G76" s="818">
        <f>'Семестровка уск виправлено'!D104</f>
        <v>1.5</v>
      </c>
      <c r="H76" s="535">
        <f t="shared" si="9"/>
        <v>45</v>
      </c>
      <c r="I76" s="815"/>
      <c r="J76" s="535"/>
      <c r="K76" s="535"/>
      <c r="L76" s="535"/>
      <c r="M76" s="840"/>
      <c r="N76" s="824"/>
      <c r="O76" s="910"/>
      <c r="P76" s="365"/>
      <c r="Q76" s="824"/>
      <c r="R76" s="537"/>
      <c r="S76" s="537"/>
      <c r="T76" s="822"/>
      <c r="U76" s="823"/>
      <c r="V76" s="365"/>
      <c r="W76" s="824"/>
      <c r="X76" s="365"/>
      <c r="AD76" s="100">
        <f t="shared" si="7"/>
        <v>0</v>
      </c>
    </row>
    <row r="77" spans="1:30" x14ac:dyDescent="0.25">
      <c r="A77" s="697"/>
      <c r="B77" s="866" t="s">
        <v>272</v>
      </c>
      <c r="C77" s="914">
        <v>3</v>
      </c>
      <c r="D77" s="535"/>
      <c r="E77" s="599"/>
      <c r="F77" s="867"/>
      <c r="G77" s="818">
        <f>'Семестровка уск виправлено'!E104</f>
        <v>3.5</v>
      </c>
      <c r="H77" s="819">
        <f>G77*30</f>
        <v>105</v>
      </c>
      <c r="I77" s="815">
        <f>J77+K77+L77</f>
        <v>45</v>
      </c>
      <c r="J77" s="535">
        <f>'Семестровка уск виправлено'!H104</f>
        <v>30</v>
      </c>
      <c r="K77" s="535"/>
      <c r="L77" s="535">
        <f>'Семестровка уск виправлено'!J104</f>
        <v>15</v>
      </c>
      <c r="M77" s="840">
        <f>H77-I77</f>
        <v>60</v>
      </c>
      <c r="N77" s="868"/>
      <c r="O77" s="869"/>
      <c r="P77" s="870"/>
      <c r="Q77" s="868">
        <v>4</v>
      </c>
      <c r="R77" s="842"/>
      <c r="S77" s="842"/>
      <c r="T77" s="871"/>
      <c r="U77" s="869"/>
      <c r="V77" s="872"/>
      <c r="W77" s="868"/>
      <c r="X77" s="872"/>
      <c r="AD77" s="100">
        <f t="shared" si="7"/>
        <v>4</v>
      </c>
    </row>
    <row r="78" spans="1:30" ht="16.5" customHeight="1" x14ac:dyDescent="0.25">
      <c r="A78" s="762" t="s">
        <v>313</v>
      </c>
      <c r="B78" s="796" t="str">
        <f>'Семестровка уск виправлено'!C27</f>
        <v>Фінанси</v>
      </c>
      <c r="C78" s="572"/>
      <c r="D78" s="572"/>
      <c r="E78" s="572"/>
      <c r="F78" s="572"/>
      <c r="G78" s="1130">
        <f>G79+G80+G81</f>
        <v>7</v>
      </c>
      <c r="H78" s="905">
        <f t="shared" si="9"/>
        <v>210</v>
      </c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AD78" s="100">
        <f t="shared" si="7"/>
        <v>0</v>
      </c>
    </row>
    <row r="79" spans="1:30" ht="16.5" customHeight="1" x14ac:dyDescent="0.25">
      <c r="A79" s="694"/>
      <c r="B79" s="800" t="s">
        <v>477</v>
      </c>
      <c r="C79" s="535"/>
      <c r="D79" s="535"/>
      <c r="E79" s="535"/>
      <c r="F79" s="535"/>
      <c r="G79" s="535">
        <f>'Семестровка уск виправлено'!D27</f>
        <v>3</v>
      </c>
      <c r="H79" s="905">
        <f t="shared" si="9"/>
        <v>90</v>
      </c>
      <c r="I79" s="535"/>
      <c r="J79" s="535"/>
      <c r="K79" s="535"/>
      <c r="L79" s="535"/>
      <c r="M79" s="535"/>
      <c r="N79" s="535"/>
      <c r="O79" s="535"/>
      <c r="P79" s="535"/>
      <c r="Q79" s="535"/>
      <c r="R79" s="535"/>
      <c r="S79" s="535"/>
      <c r="T79" s="535"/>
      <c r="U79" s="535"/>
      <c r="V79" s="535"/>
      <c r="W79" s="535"/>
      <c r="X79" s="535"/>
      <c r="AD79" s="100">
        <f t="shared" si="7"/>
        <v>0</v>
      </c>
    </row>
    <row r="80" spans="1:30" ht="16.5" customHeight="1" x14ac:dyDescent="0.25">
      <c r="A80" s="694" t="s">
        <v>357</v>
      </c>
      <c r="B80" s="801" t="s">
        <v>272</v>
      </c>
      <c r="C80" s="535">
        <v>1</v>
      </c>
      <c r="D80" s="535"/>
      <c r="E80" s="535"/>
      <c r="F80" s="535"/>
      <c r="G80" s="535">
        <f>'Семестровка уск виправлено'!E27</f>
        <v>3</v>
      </c>
      <c r="H80" s="905">
        <f t="shared" si="9"/>
        <v>90</v>
      </c>
      <c r="I80" s="844">
        <f>J80+L80</f>
        <v>30</v>
      </c>
      <c r="J80" s="535">
        <f>'Семестровка уск виправлено'!H27</f>
        <v>15</v>
      </c>
      <c r="K80" s="535"/>
      <c r="L80" s="535">
        <f>'Семестровка уск виправлено'!J27</f>
        <v>15</v>
      </c>
      <c r="M80" s="906">
        <f>H80-I80</f>
        <v>60</v>
      </c>
      <c r="N80" s="537">
        <f>'Семестровка уск виправлено'!L27</f>
        <v>3</v>
      </c>
      <c r="O80" s="535"/>
      <c r="P80" s="535"/>
      <c r="Q80" s="535"/>
      <c r="R80" s="535"/>
      <c r="S80" s="535"/>
      <c r="T80" s="535"/>
      <c r="U80" s="535"/>
      <c r="V80" s="535"/>
      <c r="W80" s="535"/>
      <c r="X80" s="535"/>
      <c r="AD80" s="100">
        <f t="shared" si="7"/>
        <v>3</v>
      </c>
    </row>
    <row r="81" spans="1:32" ht="16.5" customHeight="1" x14ac:dyDescent="0.25">
      <c r="A81" s="695" t="s">
        <v>358</v>
      </c>
      <c r="B81" s="915" t="s">
        <v>89</v>
      </c>
      <c r="C81" s="916"/>
      <c r="D81" s="917"/>
      <c r="E81" s="917"/>
      <c r="F81" s="918" t="s">
        <v>280</v>
      </c>
      <c r="G81" s="919">
        <v>1</v>
      </c>
      <c r="H81" s="537">
        <f t="shared" si="9"/>
        <v>30</v>
      </c>
      <c r="I81" s="537">
        <f>J81+K81+L81</f>
        <v>0</v>
      </c>
      <c r="J81" s="537"/>
      <c r="K81" s="537"/>
      <c r="L81" s="537"/>
      <c r="M81" s="537">
        <f>H81-I81</f>
        <v>30</v>
      </c>
      <c r="N81" s="537"/>
      <c r="O81" s="537"/>
      <c r="P81" s="537"/>
      <c r="Q81" s="537"/>
      <c r="R81" s="537"/>
      <c r="S81" s="537"/>
      <c r="T81" s="571"/>
      <c r="U81" s="570"/>
      <c r="V81" s="573"/>
      <c r="W81" s="571"/>
      <c r="X81" s="573"/>
      <c r="AD81" s="100">
        <f t="shared" si="7"/>
        <v>0</v>
      </c>
    </row>
    <row r="82" spans="1:32" s="127" customFormat="1" ht="31.5" x14ac:dyDescent="0.25">
      <c r="A82" s="201" t="s">
        <v>314</v>
      </c>
      <c r="B82" s="920" t="s">
        <v>93</v>
      </c>
      <c r="C82" s="909"/>
      <c r="D82" s="535"/>
      <c r="E82" s="599"/>
      <c r="F82" s="840"/>
      <c r="G82" s="828">
        <f>G83+G84</f>
        <v>5</v>
      </c>
      <c r="H82" s="819">
        <f t="shared" ref="H82:H90" si="10">G82*30</f>
        <v>150</v>
      </c>
      <c r="I82" s="815"/>
      <c r="J82" s="535"/>
      <c r="K82" s="535"/>
      <c r="L82" s="535"/>
      <c r="M82" s="840"/>
      <c r="N82" s="824"/>
      <c r="O82" s="910"/>
      <c r="P82" s="912"/>
      <c r="Q82" s="824"/>
      <c r="R82" s="537"/>
      <c r="S82" s="537"/>
      <c r="T82" s="822"/>
      <c r="U82" s="823"/>
      <c r="V82" s="365"/>
      <c r="W82" s="824"/>
      <c r="X82" s="365"/>
      <c r="AD82" s="100">
        <f t="shared" si="7"/>
        <v>0</v>
      </c>
    </row>
    <row r="83" spans="1:32" s="127" customFormat="1" x14ac:dyDescent="0.25">
      <c r="A83" s="696"/>
      <c r="B83" s="911" t="s">
        <v>477</v>
      </c>
      <c r="C83" s="909"/>
      <c r="D83" s="535"/>
      <c r="E83" s="599"/>
      <c r="F83" s="840"/>
      <c r="G83" s="828">
        <f>'Семестровка уск виправлено'!D102</f>
        <v>1.5</v>
      </c>
      <c r="H83" s="819">
        <f t="shared" si="10"/>
        <v>45</v>
      </c>
      <c r="I83" s="815"/>
      <c r="J83" s="535"/>
      <c r="K83" s="535"/>
      <c r="L83" s="535"/>
      <c r="M83" s="840"/>
      <c r="N83" s="824"/>
      <c r="O83" s="910"/>
      <c r="P83" s="912"/>
      <c r="Q83" s="824"/>
      <c r="R83" s="537"/>
      <c r="S83" s="537"/>
      <c r="T83" s="822"/>
      <c r="U83" s="823"/>
      <c r="V83" s="365"/>
      <c r="W83" s="824"/>
      <c r="X83" s="365"/>
      <c r="AD83" s="100">
        <f t="shared" si="7"/>
        <v>0</v>
      </c>
    </row>
    <row r="84" spans="1:32" x14ac:dyDescent="0.25">
      <c r="A84" s="697"/>
      <c r="B84" s="903" t="s">
        <v>272</v>
      </c>
      <c r="C84" s="909">
        <v>3</v>
      </c>
      <c r="D84" s="535"/>
      <c r="E84" s="599"/>
      <c r="F84" s="840"/>
      <c r="G84" s="818">
        <f>'Семестровка уск виправлено'!E102</f>
        <v>3.5</v>
      </c>
      <c r="H84" s="819">
        <f t="shared" si="10"/>
        <v>105</v>
      </c>
      <c r="I84" s="815">
        <f>J84+K84+L84</f>
        <v>45</v>
      </c>
      <c r="J84" s="535">
        <f>'Семестровка уск виправлено'!H102</f>
        <v>30</v>
      </c>
      <c r="K84" s="535"/>
      <c r="L84" s="535">
        <f>'Семестровка уск виправлено'!J102</f>
        <v>15</v>
      </c>
      <c r="M84" s="840">
        <f>H84-I84</f>
        <v>60</v>
      </c>
      <c r="N84" s="824"/>
      <c r="O84" s="823"/>
      <c r="P84" s="365"/>
      <c r="Q84" s="824">
        <f>'Семестровка уск виправлено'!L102</f>
        <v>3</v>
      </c>
      <c r="R84" s="537"/>
      <c r="S84" s="537"/>
      <c r="T84" s="822"/>
      <c r="U84" s="823"/>
      <c r="V84" s="365"/>
      <c r="W84" s="824"/>
      <c r="X84" s="365"/>
      <c r="AD84" s="100">
        <f t="shared" si="7"/>
        <v>3</v>
      </c>
    </row>
    <row r="85" spans="1:32" x14ac:dyDescent="0.25">
      <c r="A85" s="201" t="s">
        <v>315</v>
      </c>
      <c r="B85" s="218" t="s">
        <v>83</v>
      </c>
      <c r="C85" s="815"/>
      <c r="D85" s="535"/>
      <c r="E85" s="599"/>
      <c r="F85" s="867"/>
      <c r="G85" s="818">
        <f>G86+G87+G88</f>
        <v>6</v>
      </c>
      <c r="H85" s="819">
        <f t="shared" si="10"/>
        <v>180</v>
      </c>
      <c r="I85" s="921"/>
      <c r="J85" s="775"/>
      <c r="K85" s="775">
        <f>K87+K88</f>
        <v>0</v>
      </c>
      <c r="L85" s="775"/>
      <c r="M85" s="922"/>
      <c r="N85" s="868"/>
      <c r="O85" s="869"/>
      <c r="P85" s="870"/>
      <c r="Q85" s="868"/>
      <c r="R85" s="842"/>
      <c r="S85" s="842"/>
      <c r="T85" s="871"/>
      <c r="U85" s="869"/>
      <c r="V85" s="872"/>
      <c r="W85" s="868"/>
      <c r="X85" s="872"/>
      <c r="AD85" s="100">
        <f t="shared" si="7"/>
        <v>0</v>
      </c>
    </row>
    <row r="86" spans="1:32" x14ac:dyDescent="0.25">
      <c r="A86" s="201"/>
      <c r="B86" s="800" t="s">
        <v>477</v>
      </c>
      <c r="C86" s="815"/>
      <c r="D86" s="535"/>
      <c r="E86" s="599"/>
      <c r="F86" s="867"/>
      <c r="G86" s="828">
        <f>'Семестровка уск виправлено'!D103</f>
        <v>2</v>
      </c>
      <c r="H86" s="369">
        <f t="shared" si="10"/>
        <v>60</v>
      </c>
      <c r="I86" s="921"/>
      <c r="J86" s="775"/>
      <c r="K86" s="775"/>
      <c r="L86" s="775"/>
      <c r="M86" s="922"/>
      <c r="N86" s="868"/>
      <c r="O86" s="869"/>
      <c r="P86" s="870"/>
      <c r="Q86" s="868"/>
      <c r="R86" s="842"/>
      <c r="S86" s="842"/>
      <c r="T86" s="871"/>
      <c r="U86" s="869"/>
      <c r="V86" s="872"/>
      <c r="W86" s="871"/>
      <c r="X86" s="872"/>
      <c r="AD86" s="100">
        <f t="shared" si="7"/>
        <v>0</v>
      </c>
    </row>
    <row r="87" spans="1:32" x14ac:dyDescent="0.25">
      <c r="A87" s="201" t="s">
        <v>344</v>
      </c>
      <c r="B87" s="801" t="s">
        <v>272</v>
      </c>
      <c r="C87" s="226">
        <v>3</v>
      </c>
      <c r="D87" s="227"/>
      <c r="E87" s="227"/>
      <c r="F87" s="228"/>
      <c r="G87" s="908">
        <f>'Семестровка уск виправлено'!E103</f>
        <v>3</v>
      </c>
      <c r="H87" s="369">
        <f t="shared" si="10"/>
        <v>90</v>
      </c>
      <c r="I87" s="824">
        <f>J87+K87+L87</f>
        <v>30</v>
      </c>
      <c r="J87" s="537">
        <f>'Семестровка уск виправлено'!H103</f>
        <v>15</v>
      </c>
      <c r="K87" s="537"/>
      <c r="L87" s="537">
        <f>'Семестровка уск виправлено'!J103</f>
        <v>15</v>
      </c>
      <c r="M87" s="365">
        <f>H87-I87</f>
        <v>60</v>
      </c>
      <c r="N87" s="230"/>
      <c r="O87" s="231"/>
      <c r="P87" s="232"/>
      <c r="Q87" s="230">
        <f>'Семестровка уск виправлено'!L103</f>
        <v>2</v>
      </c>
      <c r="R87" s="633"/>
      <c r="S87" s="633"/>
      <c r="T87" s="233"/>
      <c r="U87" s="231"/>
      <c r="V87" s="232"/>
      <c r="W87" s="233"/>
      <c r="X87" s="232"/>
      <c r="AD87" s="100">
        <f t="shared" si="7"/>
        <v>2</v>
      </c>
    </row>
    <row r="88" spans="1:32" ht="19.5" customHeight="1" x14ac:dyDescent="0.25">
      <c r="A88" s="201" t="s">
        <v>345</v>
      </c>
      <c r="B88" s="915" t="s">
        <v>84</v>
      </c>
      <c r="C88" s="916"/>
      <c r="D88" s="917"/>
      <c r="E88" s="917"/>
      <c r="F88" s="918" t="s">
        <v>349</v>
      </c>
      <c r="G88" s="908">
        <v>1</v>
      </c>
      <c r="H88" s="923">
        <f t="shared" si="10"/>
        <v>30</v>
      </c>
      <c r="I88" s="820">
        <f>J88+K88+L88</f>
        <v>0</v>
      </c>
      <c r="J88" s="917"/>
      <c r="K88" s="917"/>
      <c r="L88" s="917"/>
      <c r="M88" s="918">
        <f>H88-I88</f>
        <v>30</v>
      </c>
      <c r="N88" s="820"/>
      <c r="O88" s="924"/>
      <c r="P88" s="918"/>
      <c r="Q88" s="820"/>
      <c r="R88" s="537"/>
      <c r="S88" s="537"/>
      <c r="T88" s="925"/>
      <c r="U88" s="924"/>
      <c r="V88" s="918"/>
      <c r="W88" s="820"/>
      <c r="X88" s="918"/>
      <c r="AD88" s="100">
        <f t="shared" si="7"/>
        <v>0</v>
      </c>
    </row>
    <row r="89" spans="1:32" ht="34.5" customHeight="1" x14ac:dyDescent="0.25">
      <c r="A89" s="201" t="s">
        <v>316</v>
      </c>
      <c r="B89" s="1073" t="s">
        <v>104</v>
      </c>
      <c r="C89" s="865"/>
      <c r="D89" s="537" t="s">
        <v>64</v>
      </c>
      <c r="E89" s="537"/>
      <c r="F89" s="537"/>
      <c r="G89" s="372">
        <f>'Семестровка уск виправлено'!E71</f>
        <v>1</v>
      </c>
      <c r="H89" s="923">
        <f t="shared" si="10"/>
        <v>30</v>
      </c>
      <c r="I89" s="820">
        <f>J89+K89+L89</f>
        <v>10</v>
      </c>
      <c r="J89" s="537"/>
      <c r="K89" s="537"/>
      <c r="L89" s="537">
        <f>'Семестровка уск виправлено'!J71</f>
        <v>10</v>
      </c>
      <c r="M89" s="537">
        <f>H89-I89</f>
        <v>20</v>
      </c>
      <c r="N89" s="822"/>
      <c r="O89" s="537"/>
      <c r="P89" s="537">
        <f>'Семестровка уск виправлено'!L71</f>
        <v>1</v>
      </c>
      <c r="Q89" s="537"/>
      <c r="R89" s="537"/>
      <c r="S89" s="537"/>
      <c r="T89" s="822"/>
      <c r="U89" s="537"/>
      <c r="V89" s="537"/>
      <c r="W89" s="537"/>
      <c r="X89" s="537"/>
      <c r="AD89" s="100">
        <f t="shared" si="7"/>
        <v>1</v>
      </c>
    </row>
    <row r="90" spans="1:32" ht="19.5" customHeight="1" x14ac:dyDescent="0.25">
      <c r="A90" s="1947" t="s">
        <v>481</v>
      </c>
      <c r="B90" s="1948"/>
      <c r="C90" s="1948"/>
      <c r="D90" s="1948"/>
      <c r="E90" s="1948"/>
      <c r="F90" s="1949"/>
      <c r="G90" s="372">
        <f>SUMIF(B52:B89,"*_*",G52:G89)</f>
        <v>27.5</v>
      </c>
      <c r="H90" s="923">
        <f t="shared" si="10"/>
        <v>825</v>
      </c>
      <c r="I90" s="537"/>
      <c r="J90" s="537"/>
      <c r="K90" s="537"/>
      <c r="L90" s="537"/>
      <c r="M90" s="537"/>
      <c r="N90" s="537"/>
      <c r="O90" s="537"/>
      <c r="P90" s="537"/>
      <c r="Q90" s="537"/>
      <c r="R90" s="537"/>
      <c r="S90" s="537"/>
      <c r="T90" s="537"/>
      <c r="U90" s="537"/>
      <c r="V90" s="537"/>
      <c r="W90" s="537"/>
      <c r="X90" s="537"/>
      <c r="AD90" s="100">
        <f>SUM(N90:S90)</f>
        <v>0</v>
      </c>
      <c r="AF90" s="127">
        <f>G90*30</f>
        <v>825</v>
      </c>
    </row>
    <row r="91" spans="1:32" ht="19.5" customHeight="1" thickBot="1" x14ac:dyDescent="0.3">
      <c r="A91" s="1947" t="s">
        <v>298</v>
      </c>
      <c r="B91" s="1948"/>
      <c r="C91" s="1948"/>
      <c r="D91" s="1948"/>
      <c r="E91" s="1948"/>
      <c r="F91" s="1949"/>
      <c r="G91" s="372">
        <f t="shared" ref="G91:M91" si="11">SUMIF($AD52:$AD89,"&gt;0",G52:G89)+G88+G55+G81</f>
        <v>47</v>
      </c>
      <c r="H91" s="372">
        <f t="shared" si="11"/>
        <v>1410</v>
      </c>
      <c r="I91" s="372">
        <f t="shared" si="11"/>
        <v>553</v>
      </c>
      <c r="J91" s="372">
        <f t="shared" si="11"/>
        <v>327</v>
      </c>
      <c r="K91" s="372">
        <f t="shared" si="11"/>
        <v>0</v>
      </c>
      <c r="L91" s="372">
        <f t="shared" si="11"/>
        <v>226</v>
      </c>
      <c r="M91" s="372">
        <f t="shared" si="11"/>
        <v>857</v>
      </c>
      <c r="N91" s="537">
        <f t="shared" ref="N91:S91" si="12">SUM(N52:N90)</f>
        <v>12</v>
      </c>
      <c r="O91" s="537">
        <f t="shared" si="12"/>
        <v>5</v>
      </c>
      <c r="P91" s="537">
        <f t="shared" si="12"/>
        <v>18</v>
      </c>
      <c r="Q91" s="537">
        <f t="shared" si="12"/>
        <v>12</v>
      </c>
      <c r="R91" s="537">
        <f t="shared" si="12"/>
        <v>0</v>
      </c>
      <c r="S91" s="537">
        <f t="shared" si="12"/>
        <v>0</v>
      </c>
      <c r="T91" s="537"/>
      <c r="U91" s="537"/>
      <c r="V91" s="537"/>
      <c r="W91" s="537"/>
      <c r="X91" s="537"/>
      <c r="AD91" s="100"/>
      <c r="AF91" s="127">
        <f>G91*30</f>
        <v>1410</v>
      </c>
    </row>
    <row r="92" spans="1:32" ht="16.5" thickBot="1" x14ac:dyDescent="0.3">
      <c r="A92" s="1545" t="s">
        <v>205</v>
      </c>
      <c r="B92" s="1546"/>
      <c r="C92" s="1546"/>
      <c r="D92" s="1546"/>
      <c r="E92" s="1546"/>
      <c r="F92" s="1547"/>
      <c r="G92" s="926">
        <f>G90+G91</f>
        <v>74.5</v>
      </c>
      <c r="H92" s="926">
        <f>H90+H91</f>
        <v>2235</v>
      </c>
      <c r="I92" s="927"/>
      <c r="J92" s="767"/>
      <c r="K92" s="928"/>
      <c r="L92" s="928"/>
      <c r="M92" s="928"/>
      <c r="N92" s="928"/>
      <c r="O92" s="928"/>
      <c r="P92" s="928"/>
      <c r="Q92" s="928"/>
      <c r="R92" s="928"/>
      <c r="S92" s="928"/>
      <c r="T92" s="928"/>
      <c r="U92" s="928"/>
      <c r="V92" s="928"/>
      <c r="W92" s="928"/>
      <c r="X92" s="928"/>
      <c r="Y92" s="245">
        <f>SUM(Y59:Y88)</f>
        <v>0</v>
      </c>
      <c r="Z92" s="244">
        <f>SUM(Z59:Z88)</f>
        <v>0</v>
      </c>
      <c r="AA92" s="244">
        <f>SUM(AA59:AA88)</f>
        <v>0</v>
      </c>
      <c r="AB92" s="244">
        <f>SUM(AB59:AB88)</f>
        <v>0</v>
      </c>
      <c r="AC92" s="244">
        <f>SUM(AC59:AC88)</f>
        <v>0</v>
      </c>
      <c r="AF92" s="127">
        <f>G92*30</f>
        <v>2235</v>
      </c>
    </row>
    <row r="93" spans="1:32" x14ac:dyDescent="0.25">
      <c r="A93" s="1573" t="s">
        <v>206</v>
      </c>
      <c r="B93" s="1574"/>
      <c r="C93" s="1574"/>
      <c r="D93" s="1574"/>
      <c r="E93" s="1574"/>
      <c r="F93" s="1574"/>
      <c r="G93" s="1574"/>
      <c r="H93" s="1601"/>
      <c r="I93" s="1601"/>
      <c r="J93" s="1574"/>
      <c r="K93" s="1574"/>
      <c r="L93" s="1574"/>
      <c r="M93" s="1574"/>
      <c r="N93" s="1574"/>
      <c r="O93" s="1574"/>
      <c r="P93" s="1574"/>
      <c r="Q93" s="1574"/>
      <c r="R93" s="1574"/>
      <c r="S93" s="1574"/>
      <c r="T93" s="1574"/>
      <c r="U93" s="1574"/>
      <c r="V93" s="1574"/>
      <c r="W93" s="1574"/>
      <c r="X93" s="1575"/>
    </row>
    <row r="94" spans="1:32" ht="31.5" x14ac:dyDescent="0.25">
      <c r="A94" s="483" t="s">
        <v>325</v>
      </c>
      <c r="B94" s="929" t="s">
        <v>485</v>
      </c>
      <c r="C94" s="930"/>
      <c r="D94" s="930"/>
      <c r="E94" s="930"/>
      <c r="F94" s="930"/>
      <c r="G94" s="931">
        <f>'Семестровка уск виправлено'!D35</f>
        <v>4.5</v>
      </c>
      <c r="H94" s="932">
        <f>G94*30</f>
        <v>135</v>
      </c>
      <c r="I94" s="933"/>
      <c r="J94" s="933"/>
      <c r="K94" s="933"/>
      <c r="L94" s="933"/>
      <c r="M94" s="933"/>
      <c r="N94" s="933"/>
      <c r="O94" s="933"/>
      <c r="P94" s="933"/>
      <c r="Q94" s="933"/>
      <c r="R94" s="933"/>
      <c r="S94" s="933"/>
      <c r="T94" s="933"/>
      <c r="U94" s="933"/>
      <c r="V94" s="933"/>
      <c r="W94" s="930"/>
      <c r="X94" s="930"/>
    </row>
    <row r="95" spans="1:32" ht="31.5" x14ac:dyDescent="0.25">
      <c r="A95" s="483" t="s">
        <v>326</v>
      </c>
      <c r="B95" s="929" t="s">
        <v>486</v>
      </c>
      <c r="C95" s="930"/>
      <c r="D95" s="930"/>
      <c r="E95" s="930"/>
      <c r="F95" s="930"/>
      <c r="G95" s="933">
        <f>'Семестровка уск виправлено'!D56</f>
        <v>4.5</v>
      </c>
      <c r="H95" s="934">
        <f>G95*30</f>
        <v>135</v>
      </c>
      <c r="I95" s="933"/>
      <c r="J95" s="933"/>
      <c r="K95" s="933"/>
      <c r="L95" s="933"/>
      <c r="M95" s="933"/>
      <c r="N95" s="933"/>
      <c r="O95" s="933"/>
      <c r="P95" s="933"/>
      <c r="Q95" s="933"/>
      <c r="R95" s="933"/>
      <c r="S95" s="933"/>
      <c r="T95" s="933"/>
      <c r="U95" s="933"/>
      <c r="V95" s="933"/>
      <c r="W95" s="930"/>
      <c r="X95" s="930"/>
    </row>
    <row r="96" spans="1:32" ht="31.5" x14ac:dyDescent="0.25">
      <c r="A96" s="483" t="s">
        <v>327</v>
      </c>
      <c r="B96" s="929" t="s">
        <v>487</v>
      </c>
      <c r="C96" s="930"/>
      <c r="D96" s="930"/>
      <c r="E96" s="930"/>
      <c r="F96" s="930"/>
      <c r="G96" s="933">
        <f>'Семестровка уск виправлено'!D97</f>
        <v>4.5</v>
      </c>
      <c r="H96" s="934">
        <f>G96*30</f>
        <v>135</v>
      </c>
      <c r="I96" s="933"/>
      <c r="J96" s="933"/>
      <c r="K96" s="933"/>
      <c r="L96" s="933"/>
      <c r="M96" s="933"/>
      <c r="N96" s="933"/>
      <c r="O96" s="933"/>
      <c r="P96" s="933"/>
      <c r="Q96" s="933"/>
      <c r="R96" s="933"/>
      <c r="S96" s="933"/>
      <c r="T96" s="933"/>
      <c r="U96" s="933"/>
      <c r="V96" s="933"/>
      <c r="W96" s="930"/>
      <c r="X96" s="930"/>
    </row>
    <row r="97" spans="1:32" s="100" customFormat="1" x14ac:dyDescent="0.25">
      <c r="A97" s="483" t="s">
        <v>328</v>
      </c>
      <c r="B97" s="935" t="s">
        <v>45</v>
      </c>
      <c r="C97" s="936"/>
      <c r="D97" s="937" t="s">
        <v>204</v>
      </c>
      <c r="E97" s="937"/>
      <c r="F97" s="938"/>
      <c r="G97" s="939">
        <f>'Семестровка уск виправлено'!E129</f>
        <v>6</v>
      </c>
      <c r="H97" s="940">
        <f>G97*30</f>
        <v>180</v>
      </c>
      <c r="I97" s="1152">
        <f>J97+K97+L97</f>
        <v>0</v>
      </c>
      <c r="J97" s="749"/>
      <c r="K97" s="749"/>
      <c r="L97" s="749"/>
      <c r="M97" s="821">
        <f>H97-I97</f>
        <v>180</v>
      </c>
      <c r="N97" s="941"/>
      <c r="O97" s="942"/>
      <c r="P97" s="943"/>
      <c r="Q97" s="944"/>
      <c r="R97" s="942"/>
      <c r="S97" s="942"/>
      <c r="T97" s="944"/>
      <c r="U97" s="942"/>
      <c r="V97" s="943"/>
      <c r="W97" s="944"/>
      <c r="X97" s="943"/>
    </row>
    <row r="98" spans="1:32" s="100" customFormat="1" x14ac:dyDescent="0.25">
      <c r="A98" s="1947" t="s">
        <v>488</v>
      </c>
      <c r="B98" s="1948"/>
      <c r="C98" s="1948"/>
      <c r="D98" s="1948"/>
      <c r="E98" s="1948"/>
      <c r="F98" s="1949"/>
      <c r="G98" s="933">
        <f>G94+G95+G96</f>
        <v>13.5</v>
      </c>
      <c r="H98" s="933">
        <f>H94+H95+H96</f>
        <v>405</v>
      </c>
      <c r="I98" s="535"/>
      <c r="J98" s="535"/>
      <c r="K98" s="535"/>
      <c r="L98" s="535"/>
      <c r="M98" s="535"/>
      <c r="N98" s="945"/>
      <c r="O98" s="945"/>
      <c r="P98" s="880"/>
      <c r="Q98" s="945"/>
      <c r="R98" s="945"/>
      <c r="S98" s="945"/>
      <c r="T98" s="945"/>
      <c r="U98" s="945"/>
      <c r="V98" s="880"/>
      <c r="W98" s="945"/>
      <c r="X98" s="880"/>
      <c r="AF98" s="127">
        <f>G98*30</f>
        <v>405</v>
      </c>
    </row>
    <row r="99" spans="1:32" s="100" customFormat="1" x14ac:dyDescent="0.25">
      <c r="A99" s="1947" t="s">
        <v>298</v>
      </c>
      <c r="B99" s="1948"/>
      <c r="C99" s="1948"/>
      <c r="D99" s="1948"/>
      <c r="E99" s="1948"/>
      <c r="F99" s="1949"/>
      <c r="G99" s="933">
        <f>G97</f>
        <v>6</v>
      </c>
      <c r="H99" s="933">
        <f>H97</f>
        <v>180</v>
      </c>
      <c r="I99" s="933">
        <f t="shared" ref="I99:X99" si="13">I97</f>
        <v>0</v>
      </c>
      <c r="J99" s="933">
        <f t="shared" si="13"/>
        <v>0</v>
      </c>
      <c r="K99" s="933">
        <f t="shared" si="13"/>
        <v>0</v>
      </c>
      <c r="L99" s="933">
        <f t="shared" si="13"/>
        <v>0</v>
      </c>
      <c r="M99" s="933">
        <f t="shared" si="13"/>
        <v>180</v>
      </c>
      <c r="N99" s="933">
        <f t="shared" si="13"/>
        <v>0</v>
      </c>
      <c r="O99" s="933">
        <f t="shared" si="13"/>
        <v>0</v>
      </c>
      <c r="P99" s="933">
        <f t="shared" si="13"/>
        <v>0</v>
      </c>
      <c r="Q99" s="933">
        <f t="shared" si="13"/>
        <v>0</v>
      </c>
      <c r="R99" s="933">
        <f t="shared" si="13"/>
        <v>0</v>
      </c>
      <c r="S99" s="933">
        <f t="shared" si="13"/>
        <v>0</v>
      </c>
      <c r="T99" s="933">
        <f t="shared" si="13"/>
        <v>0</v>
      </c>
      <c r="U99" s="933">
        <f t="shared" si="13"/>
        <v>0</v>
      </c>
      <c r="V99" s="933">
        <f t="shared" si="13"/>
        <v>0</v>
      </c>
      <c r="W99" s="933">
        <f t="shared" si="13"/>
        <v>0</v>
      </c>
      <c r="X99" s="933">
        <f t="shared" si="13"/>
        <v>0</v>
      </c>
      <c r="AF99" s="127">
        <f>G99*30</f>
        <v>180</v>
      </c>
    </row>
    <row r="100" spans="1:32" s="100" customFormat="1" ht="16.5" thickBot="1" x14ac:dyDescent="0.3">
      <c r="A100" s="1600" t="s">
        <v>210</v>
      </c>
      <c r="B100" s="1601"/>
      <c r="C100" s="1601"/>
      <c r="D100" s="1601"/>
      <c r="E100" s="1601"/>
      <c r="F100" s="1602"/>
      <c r="G100" s="946">
        <f>G98+G99</f>
        <v>19.5</v>
      </c>
      <c r="H100" s="946">
        <f>H98+H99</f>
        <v>585</v>
      </c>
      <c r="I100" s="947"/>
      <c r="J100" s="947"/>
      <c r="K100" s="947"/>
      <c r="L100" s="947"/>
      <c r="M100" s="947"/>
      <c r="N100" s="947"/>
      <c r="O100" s="947"/>
      <c r="P100" s="947"/>
      <c r="Q100" s="947"/>
      <c r="R100" s="947"/>
      <c r="S100" s="947"/>
      <c r="T100" s="947"/>
      <c r="U100" s="947"/>
      <c r="V100" s="947"/>
      <c r="W100" s="947"/>
      <c r="X100" s="947"/>
      <c r="AF100" s="127">
        <f>G100*30</f>
        <v>585</v>
      </c>
    </row>
    <row r="101" spans="1:32" ht="16.5" thickBot="1" x14ac:dyDescent="0.3">
      <c r="A101" s="1573" t="s">
        <v>211</v>
      </c>
      <c r="B101" s="1574"/>
      <c r="C101" s="1574"/>
      <c r="D101" s="1574"/>
      <c r="E101" s="1574"/>
      <c r="F101" s="1574"/>
      <c r="G101" s="1574"/>
      <c r="H101" s="1574"/>
      <c r="I101" s="1574"/>
      <c r="J101" s="1574"/>
      <c r="K101" s="1574"/>
      <c r="L101" s="1574"/>
      <c r="M101" s="1574"/>
      <c r="N101" s="1574"/>
      <c r="O101" s="1574"/>
      <c r="P101" s="1574"/>
      <c r="Q101" s="1574"/>
      <c r="R101" s="1574"/>
      <c r="S101" s="1574"/>
      <c r="T101" s="1574"/>
      <c r="U101" s="1574"/>
      <c r="V101" s="1574"/>
      <c r="W101" s="1574"/>
      <c r="X101" s="1575"/>
    </row>
    <row r="102" spans="1:32" s="100" customFormat="1" ht="16.5" thickBot="1" x14ac:dyDescent="0.3">
      <c r="A102" s="274" t="s">
        <v>329</v>
      </c>
      <c r="B102" s="948" t="s">
        <v>43</v>
      </c>
      <c r="C102" s="949"/>
      <c r="D102" s="950"/>
      <c r="E102" s="950"/>
      <c r="F102" s="951"/>
      <c r="G102" s="952">
        <f>'Семестровка уск виправлено'!E130</f>
        <v>3</v>
      </c>
      <c r="H102" s="953">
        <f>G102*30</f>
        <v>90</v>
      </c>
      <c r="I102" s="954">
        <f>J102+K102+L102</f>
        <v>0</v>
      </c>
      <c r="J102" s="955"/>
      <c r="K102" s="955"/>
      <c r="L102" s="955"/>
      <c r="M102" s="956">
        <f>H102-I102</f>
        <v>90</v>
      </c>
      <c r="N102" s="957"/>
      <c r="O102" s="958"/>
      <c r="P102" s="959"/>
      <c r="Q102" s="960"/>
      <c r="R102" s="961"/>
      <c r="S102" s="961"/>
      <c r="T102" s="957"/>
      <c r="U102" s="958"/>
      <c r="V102" s="959"/>
      <c r="W102" s="960"/>
      <c r="X102" s="962"/>
    </row>
    <row r="103" spans="1:32" s="100" customFormat="1" ht="32.25" thickBot="1" x14ac:dyDescent="0.3">
      <c r="A103" s="274" t="s">
        <v>330</v>
      </c>
      <c r="B103" s="963" t="s">
        <v>214</v>
      </c>
      <c r="C103" s="964">
        <v>4</v>
      </c>
      <c r="D103" s="965"/>
      <c r="E103" s="965"/>
      <c r="F103" s="966"/>
      <c r="G103" s="967">
        <f>'Семестровка уск виправлено'!E131</f>
        <v>3</v>
      </c>
      <c r="H103" s="968">
        <f>G103*30</f>
        <v>90</v>
      </c>
      <c r="I103" s="969">
        <f>J103+K103+L103</f>
        <v>0</v>
      </c>
      <c r="J103" s="970"/>
      <c r="K103" s="970"/>
      <c r="L103" s="970"/>
      <c r="M103" s="971">
        <f>H103-I103</f>
        <v>90</v>
      </c>
      <c r="N103" s="972"/>
      <c r="O103" s="973"/>
      <c r="P103" s="974"/>
      <c r="Q103" s="975"/>
      <c r="R103" s="961"/>
      <c r="S103" s="961"/>
      <c r="T103" s="972"/>
      <c r="U103" s="973"/>
      <c r="V103" s="974"/>
      <c r="W103" s="975"/>
      <c r="X103" s="976"/>
    </row>
    <row r="104" spans="1:32" s="100" customFormat="1" ht="16.5" thickBot="1" x14ac:dyDescent="0.3">
      <c r="A104" s="1576" t="s">
        <v>215</v>
      </c>
      <c r="B104" s="1577"/>
      <c r="C104" s="1577"/>
      <c r="D104" s="1577"/>
      <c r="E104" s="1577"/>
      <c r="F104" s="1578"/>
      <c r="G104" s="977">
        <f>SUM(G102:G103)</f>
        <v>6</v>
      </c>
      <c r="H104" s="978">
        <f>SUM(H102:H103)</f>
        <v>180</v>
      </c>
      <c r="I104" s="978">
        <f t="shared" ref="I104:X104" si="14">I102</f>
        <v>0</v>
      </c>
      <c r="J104" s="978">
        <f t="shared" si="14"/>
        <v>0</v>
      </c>
      <c r="K104" s="978">
        <f t="shared" si="14"/>
        <v>0</v>
      </c>
      <c r="L104" s="978">
        <f t="shared" si="14"/>
        <v>0</v>
      </c>
      <c r="M104" s="978">
        <f>SUM(M102:M103)</f>
        <v>180</v>
      </c>
      <c r="N104" s="978">
        <f t="shared" si="14"/>
        <v>0</v>
      </c>
      <c r="O104" s="978">
        <f t="shared" si="14"/>
        <v>0</v>
      </c>
      <c r="P104" s="978">
        <f t="shared" si="14"/>
        <v>0</v>
      </c>
      <c r="Q104" s="978">
        <f t="shared" si="14"/>
        <v>0</v>
      </c>
      <c r="R104" s="978"/>
      <c r="S104" s="978">
        <f t="shared" si="14"/>
        <v>0</v>
      </c>
      <c r="T104" s="978">
        <f t="shared" si="14"/>
        <v>0</v>
      </c>
      <c r="U104" s="978">
        <f t="shared" si="14"/>
        <v>0</v>
      </c>
      <c r="V104" s="978">
        <f t="shared" si="14"/>
        <v>0</v>
      </c>
      <c r="W104" s="978">
        <f t="shared" si="14"/>
        <v>0</v>
      </c>
      <c r="X104" s="947">
        <f t="shared" si="14"/>
        <v>0</v>
      </c>
    </row>
    <row r="105" spans="1:32" s="100" customFormat="1" ht="16.5" thickBot="1" x14ac:dyDescent="0.3">
      <c r="A105" s="1579" t="s">
        <v>489</v>
      </c>
      <c r="B105" s="1580"/>
      <c r="C105" s="1580"/>
      <c r="D105" s="1580"/>
      <c r="E105" s="1580"/>
      <c r="F105" s="1580"/>
      <c r="G105" s="933">
        <f>G90+G98+G48</f>
        <v>97.5</v>
      </c>
      <c r="H105" s="933">
        <f>H90+H98+H48</f>
        <v>2925</v>
      </c>
      <c r="I105" s="979"/>
      <c r="J105" s="979"/>
      <c r="K105" s="979"/>
      <c r="L105" s="979"/>
      <c r="M105" s="979"/>
      <c r="N105" s="979"/>
      <c r="O105" s="979"/>
      <c r="P105" s="979"/>
      <c r="Q105" s="979"/>
      <c r="R105" s="979"/>
      <c r="S105" s="979"/>
      <c r="T105" s="979"/>
      <c r="U105" s="979"/>
      <c r="V105" s="979"/>
      <c r="W105" s="979"/>
      <c r="X105" s="979"/>
      <c r="AF105" s="127">
        <f>G105*30</f>
        <v>2925</v>
      </c>
    </row>
    <row r="106" spans="1:32" s="100" customFormat="1" ht="16.5" customHeight="1" thickBot="1" x14ac:dyDescent="0.3">
      <c r="A106" s="1579" t="s">
        <v>336</v>
      </c>
      <c r="B106" s="1580"/>
      <c r="C106" s="1580"/>
      <c r="D106" s="1580"/>
      <c r="E106" s="1580"/>
      <c r="F106" s="1580"/>
      <c r="G106" s="933">
        <f t="shared" ref="G106:S106" si="15">G91+G99+G49+G104</f>
        <v>80</v>
      </c>
      <c r="H106" s="933">
        <f t="shared" si="15"/>
        <v>2400</v>
      </c>
      <c r="I106" s="933">
        <f t="shared" si="15"/>
        <v>879</v>
      </c>
      <c r="J106" s="933">
        <f t="shared" si="15"/>
        <v>466</v>
      </c>
      <c r="K106" s="933">
        <f t="shared" si="15"/>
        <v>0</v>
      </c>
      <c r="L106" s="933">
        <f t="shared" si="15"/>
        <v>413</v>
      </c>
      <c r="M106" s="933">
        <f t="shared" si="15"/>
        <v>1521</v>
      </c>
      <c r="N106" s="933">
        <f t="shared" si="15"/>
        <v>27.466666666666669</v>
      </c>
      <c r="O106" s="933">
        <f t="shared" si="15"/>
        <v>11</v>
      </c>
      <c r="P106" s="933">
        <f t="shared" si="15"/>
        <v>20</v>
      </c>
      <c r="Q106" s="933">
        <f t="shared" si="15"/>
        <v>13.5</v>
      </c>
      <c r="R106" s="933">
        <f t="shared" si="15"/>
        <v>0</v>
      </c>
      <c r="S106" s="933">
        <f t="shared" si="15"/>
        <v>0</v>
      </c>
      <c r="T106" s="979"/>
      <c r="U106" s="979"/>
      <c r="V106" s="979"/>
      <c r="W106" s="979"/>
      <c r="X106" s="979"/>
      <c r="AF106" s="127">
        <f>G106*30</f>
        <v>2400</v>
      </c>
    </row>
    <row r="107" spans="1:32" ht="16.5" thickBot="1" x14ac:dyDescent="0.3">
      <c r="A107" s="1579" t="s">
        <v>216</v>
      </c>
      <c r="B107" s="1580"/>
      <c r="C107" s="1580"/>
      <c r="D107" s="1580"/>
      <c r="E107" s="1580"/>
      <c r="F107" s="1580"/>
      <c r="G107" s="980">
        <f>G105+G106</f>
        <v>177.5</v>
      </c>
      <c r="H107" s="980">
        <f>H105+H106</f>
        <v>5325</v>
      </c>
      <c r="I107" s="981"/>
      <c r="J107" s="981"/>
      <c r="K107" s="981"/>
      <c r="L107" s="981"/>
      <c r="M107" s="981"/>
      <c r="N107" s="981"/>
      <c r="O107" s="981"/>
      <c r="P107" s="981"/>
      <c r="Q107" s="981"/>
      <c r="R107" s="981"/>
      <c r="S107" s="981"/>
      <c r="T107" s="981"/>
      <c r="U107" s="981"/>
      <c r="V107" s="981"/>
      <c r="W107" s="981"/>
      <c r="X107" s="981"/>
      <c r="Y107" s="100">
        <f>30*G107</f>
        <v>5325</v>
      </c>
      <c r="AF107" s="127">
        <f>G107*30</f>
        <v>5325</v>
      </c>
    </row>
    <row r="108" spans="1:32" x14ac:dyDescent="0.25">
      <c r="A108" s="1593" t="s">
        <v>217</v>
      </c>
      <c r="B108" s="1594"/>
      <c r="C108" s="1594"/>
      <c r="D108" s="1594"/>
      <c r="E108" s="1594"/>
      <c r="F108" s="1594"/>
      <c r="G108" s="1594"/>
      <c r="H108" s="1594"/>
      <c r="I108" s="1594"/>
      <c r="J108" s="1594"/>
      <c r="K108" s="1594"/>
      <c r="L108" s="1594"/>
      <c r="M108" s="1594"/>
      <c r="N108" s="1594"/>
      <c r="O108" s="1594"/>
      <c r="P108" s="1594"/>
      <c r="Q108" s="1594"/>
      <c r="R108" s="1594"/>
      <c r="S108" s="1594"/>
      <c r="T108" s="1594"/>
      <c r="U108" s="1594"/>
      <c r="V108" s="1594"/>
      <c r="W108" s="1594"/>
      <c r="X108" s="1595"/>
    </row>
    <row r="109" spans="1:32" x14ac:dyDescent="0.25">
      <c r="A109" s="1596" t="s">
        <v>218</v>
      </c>
      <c r="B109" s="1597"/>
      <c r="C109" s="1597"/>
      <c r="D109" s="1597"/>
      <c r="E109" s="1597"/>
      <c r="F109" s="1597"/>
      <c r="G109" s="1597"/>
      <c r="H109" s="1597"/>
      <c r="I109" s="1597"/>
      <c r="J109" s="1597"/>
      <c r="K109" s="1597"/>
      <c r="L109" s="1597"/>
      <c r="M109" s="1597"/>
      <c r="N109" s="1597"/>
      <c r="O109" s="1597"/>
      <c r="P109" s="1597"/>
      <c r="Q109" s="1597"/>
      <c r="R109" s="1597"/>
      <c r="S109" s="1597"/>
      <c r="T109" s="1597"/>
      <c r="U109" s="1597"/>
      <c r="V109" s="1597"/>
      <c r="W109" s="1597"/>
      <c r="X109" s="1598"/>
    </row>
    <row r="110" spans="1:32" x14ac:dyDescent="0.25">
      <c r="A110" s="773" t="s">
        <v>219</v>
      </c>
      <c r="B110" s="774" t="s">
        <v>77</v>
      </c>
      <c r="C110" s="775"/>
      <c r="D110" s="775"/>
      <c r="E110" s="775"/>
      <c r="F110" s="775"/>
      <c r="G110" s="775"/>
      <c r="H110" s="775"/>
      <c r="I110" s="775"/>
      <c r="J110" s="775"/>
      <c r="K110" s="775"/>
      <c r="L110" s="775"/>
      <c r="M110" s="775"/>
      <c r="N110" s="775"/>
      <c r="O110" s="775"/>
      <c r="P110" s="775"/>
      <c r="Q110" s="775"/>
      <c r="R110" s="775"/>
      <c r="S110" s="775"/>
      <c r="T110" s="775"/>
      <c r="U110" s="775"/>
      <c r="V110" s="775"/>
      <c r="W110" s="775"/>
      <c r="X110" s="775"/>
    </row>
    <row r="111" spans="1:32" ht="31.5" x14ac:dyDescent="0.25">
      <c r="A111" s="1860" t="s">
        <v>282</v>
      </c>
      <c r="B111" s="797" t="s">
        <v>490</v>
      </c>
      <c r="C111" s="342"/>
      <c r="D111" s="776"/>
      <c r="E111" s="776"/>
      <c r="F111" s="340"/>
      <c r="G111" s="333">
        <f>'Семестровка уск виправлено'!D65</f>
        <v>3.5</v>
      </c>
      <c r="H111" s="777">
        <f>G111*30</f>
        <v>105</v>
      </c>
      <c r="I111" s="778"/>
      <c r="J111" s="779"/>
      <c r="K111" s="779"/>
      <c r="L111" s="779"/>
      <c r="M111" s="780"/>
      <c r="N111" s="342"/>
      <c r="O111" s="339"/>
      <c r="P111" s="340"/>
      <c r="Q111" s="342"/>
      <c r="R111" s="332"/>
      <c r="S111" s="332"/>
      <c r="T111" s="338"/>
      <c r="U111" s="339"/>
      <c r="V111" s="340"/>
      <c r="W111" s="342"/>
      <c r="X111" s="340"/>
      <c r="AD111" s="100">
        <f t="shared" ref="AD111:AD133" si="16">SUM(N111:S111)</f>
        <v>0</v>
      </c>
    </row>
    <row r="112" spans="1:32" ht="16.5" thickBot="1" x14ac:dyDescent="0.3">
      <c r="A112" s="1860"/>
      <c r="B112" s="798" t="s">
        <v>491</v>
      </c>
      <c r="C112" s="781"/>
      <c r="D112" s="1154"/>
      <c r="E112" s="1154"/>
      <c r="F112" s="782"/>
      <c r="G112" s="783"/>
      <c r="H112" s="784"/>
      <c r="I112" s="785"/>
      <c r="J112" s="786"/>
      <c r="K112" s="786"/>
      <c r="L112" s="786"/>
      <c r="M112" s="787"/>
      <c r="N112" s="781"/>
      <c r="O112" s="788"/>
      <c r="P112" s="782"/>
      <c r="Q112" s="781"/>
      <c r="R112" s="332"/>
      <c r="S112" s="332"/>
      <c r="T112" s="789"/>
      <c r="U112" s="788"/>
      <c r="V112" s="782"/>
      <c r="W112" s="781"/>
      <c r="X112" s="782"/>
      <c r="AD112" s="100">
        <f t="shared" si="16"/>
        <v>0</v>
      </c>
    </row>
    <row r="113" spans="1:30" x14ac:dyDescent="0.25">
      <c r="A113" s="1953" t="s">
        <v>283</v>
      </c>
      <c r="B113" s="799" t="s">
        <v>492</v>
      </c>
      <c r="C113" s="332"/>
      <c r="D113" s="332"/>
      <c r="E113" s="332"/>
      <c r="F113" s="332"/>
      <c r="G113" s="372">
        <f>'Семестровка уск виправлено'!D67</f>
        <v>3</v>
      </c>
      <c r="H113" s="790">
        <f>G113*30</f>
        <v>90</v>
      </c>
      <c r="I113" s="350"/>
      <c r="J113" s="350"/>
      <c r="K113" s="350"/>
      <c r="L113" s="350"/>
      <c r="M113" s="350"/>
      <c r="N113" s="332"/>
      <c r="O113" s="332"/>
      <c r="P113" s="332"/>
      <c r="Q113" s="332"/>
      <c r="R113" s="332"/>
      <c r="S113" s="332"/>
      <c r="T113" s="332"/>
      <c r="U113" s="332"/>
      <c r="V113" s="332"/>
      <c r="W113" s="332"/>
      <c r="X113" s="332"/>
      <c r="AD113" s="100">
        <f t="shared" si="16"/>
        <v>0</v>
      </c>
    </row>
    <row r="114" spans="1:30" ht="31.5" x14ac:dyDescent="0.25">
      <c r="A114" s="1954"/>
      <c r="B114" s="799" t="s">
        <v>493</v>
      </c>
      <c r="C114" s="332"/>
      <c r="D114" s="332"/>
      <c r="E114" s="332"/>
      <c r="F114" s="332"/>
      <c r="G114" s="372"/>
      <c r="H114" s="350"/>
      <c r="I114" s="350"/>
      <c r="J114" s="350"/>
      <c r="K114" s="350"/>
      <c r="L114" s="350"/>
      <c r="M114" s="350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AD114" s="100">
        <f t="shared" si="16"/>
        <v>0</v>
      </c>
    </row>
    <row r="115" spans="1:30" x14ac:dyDescent="0.25">
      <c r="A115" s="1955" t="s">
        <v>331</v>
      </c>
      <c r="B115" s="799" t="s">
        <v>15</v>
      </c>
      <c r="C115" s="332"/>
      <c r="D115" s="332"/>
      <c r="E115" s="332"/>
      <c r="F115" s="332"/>
      <c r="G115" s="372">
        <f>G116+G117</f>
        <v>3</v>
      </c>
      <c r="H115" s="350">
        <f>G115*30</f>
        <v>90</v>
      </c>
      <c r="I115" s="350">
        <f>J115+K115+L115</f>
        <v>0</v>
      </c>
      <c r="J115" s="350"/>
      <c r="K115" s="350"/>
      <c r="L115" s="350"/>
      <c r="M115" s="350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AD115" s="100">
        <f t="shared" si="16"/>
        <v>0</v>
      </c>
    </row>
    <row r="116" spans="1:30" x14ac:dyDescent="0.25">
      <c r="A116" s="1956"/>
      <c r="B116" s="800" t="s">
        <v>477</v>
      </c>
      <c r="C116" s="332"/>
      <c r="D116" s="332"/>
      <c r="E116" s="332"/>
      <c r="F116" s="332"/>
      <c r="G116" s="372">
        <f>'Семестровка уск виправлено'!D11</f>
        <v>1</v>
      </c>
      <c r="H116" s="350">
        <f t="shared" ref="H116:H126" si="17">G116*30</f>
        <v>30</v>
      </c>
      <c r="I116" s="350"/>
      <c r="J116" s="350"/>
      <c r="K116" s="350"/>
      <c r="L116" s="350"/>
      <c r="M116" s="350"/>
      <c r="N116" s="332"/>
      <c r="O116" s="332"/>
      <c r="P116" s="332"/>
      <c r="Q116" s="332"/>
      <c r="R116" s="332"/>
      <c r="S116" s="332"/>
      <c r="T116" s="332"/>
      <c r="U116" s="332"/>
      <c r="V116" s="332"/>
      <c r="W116" s="332"/>
      <c r="X116" s="332"/>
      <c r="AD116" s="100">
        <f t="shared" si="16"/>
        <v>0</v>
      </c>
    </row>
    <row r="117" spans="1:30" x14ac:dyDescent="0.25">
      <c r="A117" s="1956"/>
      <c r="B117" s="801" t="s">
        <v>272</v>
      </c>
      <c r="C117" s="332"/>
      <c r="D117" s="332">
        <v>1</v>
      </c>
      <c r="E117" s="332"/>
      <c r="F117" s="332"/>
      <c r="G117" s="372">
        <f>'Семестровка уск виправлено'!E11</f>
        <v>2</v>
      </c>
      <c r="H117" s="350">
        <f t="shared" si="17"/>
        <v>60</v>
      </c>
      <c r="I117" s="350">
        <f>J117+K117+L117</f>
        <v>30</v>
      </c>
      <c r="J117" s="350">
        <f>'Семестровка уск виправлено'!I11</f>
        <v>0</v>
      </c>
      <c r="K117" s="350"/>
      <c r="L117" s="350">
        <f>'Семестровка уск виправлено'!K11</f>
        <v>30</v>
      </c>
      <c r="M117" s="350">
        <f>H117-I117</f>
        <v>30</v>
      </c>
      <c r="N117" s="332">
        <v>2</v>
      </c>
      <c r="O117" s="332"/>
      <c r="P117" s="332"/>
      <c r="Q117" s="332"/>
      <c r="R117" s="332"/>
      <c r="S117" s="332"/>
      <c r="T117" s="332"/>
      <c r="U117" s="332"/>
      <c r="V117" s="332"/>
      <c r="W117" s="332"/>
      <c r="X117" s="332"/>
      <c r="AD117" s="100">
        <f t="shared" si="16"/>
        <v>2</v>
      </c>
    </row>
    <row r="118" spans="1:30" x14ac:dyDescent="0.25">
      <c r="A118" s="1956"/>
      <c r="B118" s="799" t="s">
        <v>273</v>
      </c>
      <c r="C118" s="332"/>
      <c r="D118" s="332"/>
      <c r="E118" s="332"/>
      <c r="F118" s="332"/>
      <c r="G118" s="372">
        <f>G119+G120</f>
        <v>3</v>
      </c>
      <c r="H118" s="350">
        <f t="shared" si="17"/>
        <v>90</v>
      </c>
      <c r="I118" s="350"/>
      <c r="J118" s="350"/>
      <c r="K118" s="350"/>
      <c r="L118" s="350"/>
      <c r="M118" s="350"/>
      <c r="N118" s="332"/>
      <c r="O118" s="332"/>
      <c r="P118" s="332"/>
      <c r="Q118" s="332"/>
      <c r="R118" s="332"/>
      <c r="S118" s="332"/>
      <c r="T118" s="332"/>
      <c r="U118" s="332"/>
      <c r="V118" s="332"/>
      <c r="W118" s="332"/>
      <c r="X118" s="332"/>
      <c r="AD118" s="100">
        <f t="shared" si="16"/>
        <v>0</v>
      </c>
    </row>
    <row r="119" spans="1:30" x14ac:dyDescent="0.25">
      <c r="A119" s="1956"/>
      <c r="B119" s="800" t="s">
        <v>494</v>
      </c>
      <c r="C119" s="332"/>
      <c r="D119" s="332"/>
      <c r="E119" s="332"/>
      <c r="F119" s="332"/>
      <c r="G119" s="372">
        <f>G116</f>
        <v>1</v>
      </c>
      <c r="H119" s="350">
        <f t="shared" si="17"/>
        <v>30</v>
      </c>
      <c r="I119" s="350"/>
      <c r="J119" s="350"/>
      <c r="K119" s="350"/>
      <c r="L119" s="350"/>
      <c r="M119" s="350"/>
      <c r="N119" s="332"/>
      <c r="O119" s="332"/>
      <c r="P119" s="332"/>
      <c r="Q119" s="332"/>
      <c r="R119" s="332"/>
      <c r="S119" s="332"/>
      <c r="T119" s="332"/>
      <c r="U119" s="332"/>
      <c r="V119" s="332"/>
      <c r="W119" s="332"/>
      <c r="X119" s="332"/>
      <c r="AD119" s="100">
        <f t="shared" si="16"/>
        <v>0</v>
      </c>
    </row>
    <row r="120" spans="1:30" x14ac:dyDescent="0.25">
      <c r="A120" s="1957"/>
      <c r="B120" s="801" t="s">
        <v>272</v>
      </c>
      <c r="C120" s="332"/>
      <c r="D120" s="332">
        <v>1</v>
      </c>
      <c r="E120" s="332"/>
      <c r="F120" s="332"/>
      <c r="G120" s="372">
        <f>G117</f>
        <v>2</v>
      </c>
      <c r="H120" s="350">
        <f t="shared" si="17"/>
        <v>60</v>
      </c>
      <c r="I120" s="350">
        <f>J120+K120+L120</f>
        <v>30</v>
      </c>
      <c r="J120" s="350">
        <v>15</v>
      </c>
      <c r="K120" s="350"/>
      <c r="L120" s="350">
        <v>15</v>
      </c>
      <c r="M120" s="350">
        <f>H120-I120</f>
        <v>30</v>
      </c>
      <c r="N120" s="332">
        <v>2</v>
      </c>
      <c r="O120" s="332"/>
      <c r="P120" s="332"/>
      <c r="Q120" s="332"/>
      <c r="R120" s="332"/>
      <c r="S120" s="332"/>
      <c r="T120" s="332"/>
      <c r="U120" s="332"/>
      <c r="V120" s="332"/>
      <c r="W120" s="332"/>
      <c r="X120" s="332"/>
      <c r="AD120" s="100"/>
    </row>
    <row r="121" spans="1:30" x14ac:dyDescent="0.25">
      <c r="A121" s="1955" t="s">
        <v>332</v>
      </c>
      <c r="B121" s="799" t="s">
        <v>15</v>
      </c>
      <c r="C121" s="332"/>
      <c r="D121" s="332"/>
      <c r="E121" s="332"/>
      <c r="F121" s="332"/>
      <c r="G121" s="372">
        <f>G122+G123</f>
        <v>4</v>
      </c>
      <c r="H121" s="350">
        <f t="shared" si="17"/>
        <v>120</v>
      </c>
      <c r="I121" s="350"/>
      <c r="J121" s="350"/>
      <c r="K121" s="350"/>
      <c r="L121" s="350"/>
      <c r="M121" s="350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AD121" s="100">
        <f t="shared" si="16"/>
        <v>0</v>
      </c>
    </row>
    <row r="122" spans="1:30" x14ac:dyDescent="0.25">
      <c r="A122" s="1956"/>
      <c r="B122" s="800" t="s">
        <v>477</v>
      </c>
      <c r="C122" s="332"/>
      <c r="D122" s="332"/>
      <c r="E122" s="332"/>
      <c r="F122" s="332"/>
      <c r="G122" s="372">
        <f>'Семестровка уск виправлено'!D57</f>
        <v>2</v>
      </c>
      <c r="H122" s="350">
        <f t="shared" si="17"/>
        <v>60</v>
      </c>
      <c r="I122" s="350"/>
      <c r="J122" s="350"/>
      <c r="K122" s="350"/>
      <c r="L122" s="350"/>
      <c r="M122" s="350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AD122" s="100">
        <f t="shared" si="16"/>
        <v>0</v>
      </c>
    </row>
    <row r="123" spans="1:30" x14ac:dyDescent="0.25">
      <c r="A123" s="1956"/>
      <c r="B123" s="801" t="s">
        <v>272</v>
      </c>
      <c r="C123" s="332"/>
      <c r="D123" s="332" t="s">
        <v>63</v>
      </c>
      <c r="E123" s="332"/>
      <c r="F123" s="332"/>
      <c r="G123" s="372">
        <f>'Семестровка уск виправлено'!E57</f>
        <v>2</v>
      </c>
      <c r="H123" s="350">
        <f t="shared" si="17"/>
        <v>60</v>
      </c>
      <c r="I123" s="350">
        <f>J123+K123+L123</f>
        <v>18</v>
      </c>
      <c r="J123" s="350"/>
      <c r="K123" s="350"/>
      <c r="L123" s="350">
        <f>'Семестровка уск виправлено'!J57</f>
        <v>18</v>
      </c>
      <c r="M123" s="350">
        <f>H123-I123</f>
        <v>42</v>
      </c>
      <c r="N123" s="332"/>
      <c r="O123" s="332">
        <v>2</v>
      </c>
      <c r="P123" s="332"/>
      <c r="Q123" s="332"/>
      <c r="R123" s="332"/>
      <c r="S123" s="332"/>
      <c r="T123" s="332"/>
      <c r="U123" s="332"/>
      <c r="V123" s="332"/>
      <c r="W123" s="332"/>
      <c r="X123" s="332"/>
      <c r="AD123" s="100">
        <f t="shared" si="16"/>
        <v>2</v>
      </c>
    </row>
    <row r="124" spans="1:30" x14ac:dyDescent="0.25">
      <c r="A124" s="1956"/>
      <c r="B124" s="799" t="s">
        <v>274</v>
      </c>
      <c r="C124" s="332"/>
      <c r="D124" s="332"/>
      <c r="E124" s="332"/>
      <c r="F124" s="332"/>
      <c r="G124" s="372">
        <f>G125+G126</f>
        <v>4</v>
      </c>
      <c r="H124" s="350">
        <f t="shared" si="17"/>
        <v>120</v>
      </c>
      <c r="I124" s="350"/>
      <c r="J124" s="350"/>
      <c r="K124" s="350"/>
      <c r="L124" s="350"/>
      <c r="M124" s="350"/>
      <c r="N124" s="332"/>
      <c r="O124" s="332"/>
      <c r="P124" s="332"/>
      <c r="Q124" s="332"/>
      <c r="R124" s="332"/>
      <c r="S124" s="332"/>
      <c r="T124" s="332"/>
      <c r="U124" s="332"/>
      <c r="V124" s="332"/>
      <c r="W124" s="332"/>
      <c r="X124" s="332"/>
      <c r="AD124" s="100">
        <f t="shared" si="16"/>
        <v>0</v>
      </c>
    </row>
    <row r="125" spans="1:30" x14ac:dyDescent="0.25">
      <c r="A125" s="1956"/>
      <c r="B125" s="800" t="s">
        <v>494</v>
      </c>
      <c r="C125" s="332"/>
      <c r="D125" s="332"/>
      <c r="E125" s="332"/>
      <c r="F125" s="332"/>
      <c r="G125" s="372">
        <f>G122</f>
        <v>2</v>
      </c>
      <c r="H125" s="350">
        <f t="shared" si="17"/>
        <v>60</v>
      </c>
      <c r="I125" s="350"/>
      <c r="J125" s="350"/>
      <c r="K125" s="350"/>
      <c r="L125" s="350"/>
      <c r="M125" s="350"/>
      <c r="N125" s="332"/>
      <c r="O125" s="332"/>
      <c r="P125" s="332"/>
      <c r="Q125" s="332"/>
      <c r="R125" s="332"/>
      <c r="S125" s="332"/>
      <c r="T125" s="332"/>
      <c r="U125" s="332"/>
      <c r="V125" s="332"/>
      <c r="W125" s="332"/>
      <c r="X125" s="332"/>
      <c r="AD125" s="100">
        <f t="shared" si="16"/>
        <v>0</v>
      </c>
    </row>
    <row r="126" spans="1:30" x14ac:dyDescent="0.25">
      <c r="A126" s="1957"/>
      <c r="B126" s="801" t="s">
        <v>272</v>
      </c>
      <c r="C126" s="332"/>
      <c r="D126" s="332" t="s">
        <v>63</v>
      </c>
      <c r="E126" s="332"/>
      <c r="F126" s="332"/>
      <c r="G126" s="372">
        <f>G123</f>
        <v>2</v>
      </c>
      <c r="H126" s="350">
        <f t="shared" si="17"/>
        <v>60</v>
      </c>
      <c r="I126" s="350">
        <f>J126+K126+L126</f>
        <v>18</v>
      </c>
      <c r="J126" s="350">
        <v>9</v>
      </c>
      <c r="K126" s="350"/>
      <c r="L126" s="350">
        <v>9</v>
      </c>
      <c r="M126" s="350">
        <f>H126-I126</f>
        <v>42</v>
      </c>
      <c r="N126" s="332"/>
      <c r="O126" s="332">
        <v>2</v>
      </c>
      <c r="P126" s="332"/>
      <c r="Q126" s="332"/>
      <c r="R126" s="332"/>
      <c r="S126" s="332"/>
      <c r="T126" s="332"/>
      <c r="U126" s="332"/>
      <c r="V126" s="332"/>
      <c r="W126" s="332"/>
      <c r="X126" s="332"/>
      <c r="AD126" s="100"/>
    </row>
    <row r="127" spans="1:30" x14ac:dyDescent="0.25">
      <c r="A127" s="1955" t="s">
        <v>333</v>
      </c>
      <c r="B127" s="799" t="s">
        <v>15</v>
      </c>
      <c r="C127" s="332"/>
      <c r="D127" s="332"/>
      <c r="E127" s="332"/>
      <c r="F127" s="332"/>
      <c r="G127" s="372">
        <f>G128+G129</f>
        <v>3</v>
      </c>
      <c r="H127" s="350">
        <f t="shared" ref="H127:H137" si="18">G127*30</f>
        <v>90</v>
      </c>
      <c r="I127" s="350"/>
      <c r="J127" s="350"/>
      <c r="K127" s="350"/>
      <c r="L127" s="350"/>
      <c r="M127" s="350"/>
      <c r="N127" s="332"/>
      <c r="O127" s="332"/>
      <c r="P127" s="332"/>
      <c r="Q127" s="332"/>
      <c r="R127" s="332"/>
      <c r="S127" s="332"/>
      <c r="T127" s="332"/>
      <c r="U127" s="332"/>
      <c r="V127" s="332"/>
      <c r="W127" s="332"/>
      <c r="X127" s="332"/>
      <c r="AD127" s="100">
        <f t="shared" si="16"/>
        <v>0</v>
      </c>
    </row>
    <row r="128" spans="1:30" x14ac:dyDescent="0.25">
      <c r="A128" s="1956"/>
      <c r="B128" s="800" t="s">
        <v>477</v>
      </c>
      <c r="C128" s="332"/>
      <c r="D128" s="332"/>
      <c r="E128" s="332"/>
      <c r="F128" s="332"/>
      <c r="G128" s="372">
        <f>'Семестровка уск виправлено'!D98</f>
        <v>1</v>
      </c>
      <c r="H128" s="350">
        <f t="shared" si="18"/>
        <v>30</v>
      </c>
      <c r="I128" s="350"/>
      <c r="J128" s="350"/>
      <c r="K128" s="350"/>
      <c r="L128" s="350"/>
      <c r="M128" s="350"/>
      <c r="N128" s="332"/>
      <c r="O128" s="332"/>
      <c r="P128" s="332"/>
      <c r="Q128" s="332"/>
      <c r="R128" s="332"/>
      <c r="S128" s="332"/>
      <c r="T128" s="332"/>
      <c r="U128" s="332"/>
      <c r="V128" s="332"/>
      <c r="W128" s="332"/>
      <c r="X128" s="332"/>
      <c r="AD128" s="100">
        <f t="shared" si="16"/>
        <v>0</v>
      </c>
    </row>
    <row r="129" spans="1:30" x14ac:dyDescent="0.25">
      <c r="A129" s="1956"/>
      <c r="B129" s="801" t="s">
        <v>272</v>
      </c>
      <c r="C129" s="332"/>
      <c r="D129" s="332">
        <v>3</v>
      </c>
      <c r="E129" s="332"/>
      <c r="F129" s="332"/>
      <c r="G129" s="372">
        <f>'Семестровка уск виправлено'!E98</f>
        <v>2</v>
      </c>
      <c r="H129" s="350">
        <f t="shared" si="18"/>
        <v>60</v>
      </c>
      <c r="I129" s="350">
        <f>J129+K129+L129</f>
        <v>30</v>
      </c>
      <c r="J129" s="350"/>
      <c r="K129" s="350"/>
      <c r="L129" s="350">
        <f>'Семестровка уск виправлено'!J98</f>
        <v>30</v>
      </c>
      <c r="M129" s="350">
        <f>H129-I129</f>
        <v>30</v>
      </c>
      <c r="N129" s="332"/>
      <c r="O129" s="332"/>
      <c r="P129" s="332"/>
      <c r="Q129" s="332">
        <f>'Семестровка уск виправлено'!L98</f>
        <v>2</v>
      </c>
      <c r="R129" s="332"/>
      <c r="S129" s="332"/>
      <c r="T129" s="332"/>
      <c r="U129" s="332"/>
      <c r="V129" s="332"/>
      <c r="W129" s="332"/>
      <c r="X129" s="332"/>
      <c r="AD129" s="100">
        <f t="shared" si="16"/>
        <v>2</v>
      </c>
    </row>
    <row r="130" spans="1:30" x14ac:dyDescent="0.25">
      <c r="A130" s="1956"/>
      <c r="B130" s="799" t="s">
        <v>284</v>
      </c>
      <c r="C130" s="332"/>
      <c r="D130" s="332"/>
      <c r="E130" s="332"/>
      <c r="F130" s="332"/>
      <c r="G130" s="372">
        <f>G127</f>
        <v>3</v>
      </c>
      <c r="H130" s="350">
        <f t="shared" si="18"/>
        <v>90</v>
      </c>
      <c r="I130" s="350"/>
      <c r="J130" s="350"/>
      <c r="K130" s="350"/>
      <c r="L130" s="350"/>
      <c r="M130" s="350"/>
      <c r="N130" s="332"/>
      <c r="O130" s="332"/>
      <c r="P130" s="332"/>
      <c r="Q130" s="332"/>
      <c r="R130" s="332"/>
      <c r="S130" s="332"/>
      <c r="T130" s="332"/>
      <c r="U130" s="332"/>
      <c r="V130" s="332"/>
      <c r="W130" s="332"/>
      <c r="X130" s="332"/>
      <c r="AD130" s="100">
        <f t="shared" si="16"/>
        <v>0</v>
      </c>
    </row>
    <row r="131" spans="1:30" x14ac:dyDescent="0.25">
      <c r="A131" s="1956"/>
      <c r="B131" s="800" t="s">
        <v>494</v>
      </c>
      <c r="C131" s="332"/>
      <c r="D131" s="332"/>
      <c r="E131" s="332"/>
      <c r="F131" s="332"/>
      <c r="G131" s="372">
        <f>G128</f>
        <v>1</v>
      </c>
      <c r="H131" s="350">
        <f t="shared" si="18"/>
        <v>30</v>
      </c>
      <c r="I131" s="350"/>
      <c r="J131" s="350"/>
      <c r="K131" s="350"/>
      <c r="L131" s="350"/>
      <c r="M131" s="350"/>
      <c r="N131" s="332"/>
      <c r="O131" s="332"/>
      <c r="P131" s="332"/>
      <c r="Q131" s="332"/>
      <c r="R131" s="332"/>
      <c r="S131" s="332"/>
      <c r="T131" s="332"/>
      <c r="U131" s="332"/>
      <c r="V131" s="332"/>
      <c r="W131" s="332"/>
      <c r="X131" s="332"/>
      <c r="AD131" s="100">
        <f t="shared" si="16"/>
        <v>0</v>
      </c>
    </row>
    <row r="132" spans="1:30" x14ac:dyDescent="0.25">
      <c r="A132" s="1957"/>
      <c r="B132" s="801" t="s">
        <v>272</v>
      </c>
      <c r="C132" s="332"/>
      <c r="D132" s="332">
        <v>3</v>
      </c>
      <c r="E132" s="332"/>
      <c r="F132" s="332"/>
      <c r="G132" s="372">
        <f>G129</f>
        <v>2</v>
      </c>
      <c r="H132" s="350">
        <f t="shared" si="18"/>
        <v>60</v>
      </c>
      <c r="I132" s="350">
        <f>J132+K132+L132</f>
        <v>30</v>
      </c>
      <c r="J132" s="350">
        <v>15</v>
      </c>
      <c r="K132" s="350"/>
      <c r="L132" s="350">
        <v>15</v>
      </c>
      <c r="M132" s="350">
        <f>H132-I132</f>
        <v>30</v>
      </c>
      <c r="N132" s="332"/>
      <c r="O132" s="332"/>
      <c r="P132" s="332"/>
      <c r="Q132" s="332">
        <v>2</v>
      </c>
      <c r="R132" s="332"/>
      <c r="S132" s="332"/>
      <c r="T132" s="332"/>
      <c r="U132" s="332"/>
      <c r="V132" s="332"/>
      <c r="W132" s="332"/>
      <c r="X132" s="332"/>
      <c r="AD132" s="100"/>
    </row>
    <row r="133" spans="1:30" x14ac:dyDescent="0.25">
      <c r="A133" s="1955" t="s">
        <v>475</v>
      </c>
      <c r="B133" s="799" t="s">
        <v>15</v>
      </c>
      <c r="C133" s="353"/>
      <c r="D133" s="353">
        <v>4</v>
      </c>
      <c r="E133" s="353"/>
      <c r="F133" s="352"/>
      <c r="G133" s="372">
        <f>'Семестровка уск виправлено'!E121</f>
        <v>3</v>
      </c>
      <c r="H133" s="350">
        <f t="shared" si="18"/>
        <v>90</v>
      </c>
      <c r="I133" s="350">
        <f>J133+K133+L133</f>
        <v>39</v>
      </c>
      <c r="J133" s="350"/>
      <c r="K133" s="350"/>
      <c r="L133" s="350">
        <f>'Семестровка уск виправлено'!J121</f>
        <v>39</v>
      </c>
      <c r="M133" s="350">
        <f>H133-I133</f>
        <v>51</v>
      </c>
      <c r="N133" s="332"/>
      <c r="O133" s="332"/>
      <c r="P133" s="332"/>
      <c r="Q133" s="332"/>
      <c r="R133" s="332">
        <f>'Семестровка уск виправлено'!L121</f>
        <v>3</v>
      </c>
      <c r="S133" s="332"/>
      <c r="T133" s="332"/>
      <c r="U133" s="332"/>
      <c r="V133" s="332"/>
      <c r="W133" s="332"/>
      <c r="X133" s="332"/>
      <c r="AD133" s="100">
        <f t="shared" si="16"/>
        <v>3</v>
      </c>
    </row>
    <row r="134" spans="1:30" x14ac:dyDescent="0.25">
      <c r="A134" s="1957"/>
      <c r="B134" s="1127" t="s">
        <v>474</v>
      </c>
      <c r="C134" s="353"/>
      <c r="D134" s="353">
        <v>4</v>
      </c>
      <c r="E134" s="353"/>
      <c r="F134" s="352"/>
      <c r="G134" s="372">
        <f>G133</f>
        <v>3</v>
      </c>
      <c r="H134" s="350">
        <f t="shared" si="18"/>
        <v>90</v>
      </c>
      <c r="I134" s="350">
        <f>J134+K134+L134</f>
        <v>39</v>
      </c>
      <c r="J134" s="350">
        <v>26</v>
      </c>
      <c r="K134" s="350"/>
      <c r="L134" s="350">
        <v>13</v>
      </c>
      <c r="M134" s="350">
        <f>H134-I134</f>
        <v>51</v>
      </c>
      <c r="N134" s="332"/>
      <c r="O134" s="332"/>
      <c r="P134" s="332"/>
      <c r="Q134" s="332"/>
      <c r="R134" s="332">
        <f>R133</f>
        <v>3</v>
      </c>
      <c r="S134" s="332"/>
      <c r="T134" s="332"/>
      <c r="U134" s="332"/>
      <c r="V134" s="332"/>
      <c r="W134" s="332"/>
      <c r="X134" s="332"/>
      <c r="AD134" s="100"/>
    </row>
    <row r="135" spans="1:30" x14ac:dyDescent="0.25">
      <c r="A135" s="1836" t="s">
        <v>488</v>
      </c>
      <c r="B135" s="1837"/>
      <c r="C135" s="1837"/>
      <c r="D135" s="1837"/>
      <c r="E135" s="1837"/>
      <c r="F135" s="1952"/>
      <c r="G135" s="372">
        <f>SUMIF(B110:B132,"*_*",G110:G132)</f>
        <v>10.5</v>
      </c>
      <c r="H135" s="350">
        <f t="shared" si="18"/>
        <v>315</v>
      </c>
      <c r="I135" s="350"/>
      <c r="J135" s="350"/>
      <c r="K135" s="350"/>
      <c r="L135" s="350"/>
      <c r="M135" s="350"/>
      <c r="N135" s="332"/>
      <c r="O135" s="332"/>
      <c r="P135" s="332"/>
      <c r="Q135" s="332"/>
      <c r="R135" s="332"/>
      <c r="S135" s="332"/>
      <c r="T135" s="332"/>
      <c r="U135" s="332"/>
      <c r="V135" s="332"/>
      <c r="W135" s="332"/>
      <c r="X135" s="332"/>
    </row>
    <row r="136" spans="1:30" x14ac:dyDescent="0.25">
      <c r="A136" s="1836" t="s">
        <v>298</v>
      </c>
      <c r="B136" s="1837"/>
      <c r="C136" s="1837"/>
      <c r="D136" s="1837"/>
      <c r="E136" s="1837"/>
      <c r="F136" s="1952"/>
      <c r="G136" s="372">
        <f>SUMIF($AD110:$AD134,"&gt;0",G110:G134)</f>
        <v>9</v>
      </c>
      <c r="H136" s="372">
        <f>SUMIF($AD110:$AD134,"&gt;0",H110:H134)</f>
        <v>270</v>
      </c>
      <c r="I136" s="372">
        <f t="shared" ref="I136:S136" si="19">SUMIF($AD110:$AD134,"&gt;0",I110:I134)</f>
        <v>117</v>
      </c>
      <c r="J136" s="372">
        <f t="shared" si="19"/>
        <v>0</v>
      </c>
      <c r="K136" s="372">
        <f t="shared" si="19"/>
        <v>0</v>
      </c>
      <c r="L136" s="372">
        <f t="shared" si="19"/>
        <v>117</v>
      </c>
      <c r="M136" s="372">
        <f t="shared" si="19"/>
        <v>153</v>
      </c>
      <c r="N136" s="372">
        <f t="shared" si="19"/>
        <v>2</v>
      </c>
      <c r="O136" s="372">
        <f t="shared" si="19"/>
        <v>2</v>
      </c>
      <c r="P136" s="372">
        <f t="shared" si="19"/>
        <v>0</v>
      </c>
      <c r="Q136" s="372">
        <f t="shared" si="19"/>
        <v>2</v>
      </c>
      <c r="R136" s="372">
        <f t="shared" si="19"/>
        <v>3</v>
      </c>
      <c r="S136" s="372">
        <f t="shared" si="19"/>
        <v>0</v>
      </c>
      <c r="T136" s="332"/>
      <c r="U136" s="332"/>
      <c r="V136" s="332"/>
      <c r="W136" s="332"/>
      <c r="X136" s="332"/>
    </row>
    <row r="137" spans="1:30" ht="16.5" thickBot="1" x14ac:dyDescent="0.3">
      <c r="A137" s="1840" t="s">
        <v>222</v>
      </c>
      <c r="B137" s="1840"/>
      <c r="C137" s="1840"/>
      <c r="D137" s="1840"/>
      <c r="E137" s="1840"/>
      <c r="F137" s="1840"/>
      <c r="G137" s="791">
        <f>G135+G136</f>
        <v>19.5</v>
      </c>
      <c r="H137" s="350">
        <f t="shared" si="18"/>
        <v>585</v>
      </c>
      <c r="I137" s="792"/>
      <c r="J137" s="792"/>
      <c r="K137" s="792"/>
      <c r="L137" s="792"/>
      <c r="M137" s="792"/>
      <c r="N137" s="792"/>
      <c r="O137" s="792"/>
      <c r="P137" s="792"/>
      <c r="Q137" s="792"/>
      <c r="R137" s="792"/>
      <c r="S137" s="792"/>
      <c r="T137" s="792"/>
      <c r="U137" s="792"/>
      <c r="V137" s="792"/>
      <c r="W137" s="792"/>
      <c r="X137" s="792"/>
      <c r="Y137" s="330">
        <f>SUM(Y111:Y112)</f>
        <v>0</v>
      </c>
      <c r="Z137" s="329">
        <f>SUM(Z111:Z112)</f>
        <v>0</v>
      </c>
      <c r="AA137" s="329">
        <f>SUM(AA111:AA112)</f>
        <v>0</v>
      </c>
      <c r="AB137" s="329">
        <f>SUM(AB111:AB112)</f>
        <v>0</v>
      </c>
      <c r="AC137" s="329">
        <f>SUM(AC111:AC112)</f>
        <v>0</v>
      </c>
    </row>
    <row r="138" spans="1:30" ht="16.5" thickBot="1" x14ac:dyDescent="0.3">
      <c r="A138" s="1842" t="s">
        <v>223</v>
      </c>
      <c r="B138" s="1958"/>
      <c r="C138" s="1958"/>
      <c r="D138" s="1958"/>
      <c r="E138" s="1958"/>
      <c r="F138" s="1958"/>
      <c r="G138" s="1958"/>
      <c r="H138" s="1958"/>
      <c r="I138" s="1843"/>
      <c r="J138" s="1843"/>
      <c r="K138" s="1843"/>
      <c r="L138" s="1843"/>
      <c r="M138" s="1843"/>
      <c r="N138" s="1958"/>
      <c r="O138" s="1958"/>
      <c r="P138" s="1958"/>
      <c r="Q138" s="1958"/>
      <c r="R138" s="1843"/>
      <c r="S138" s="1843"/>
      <c r="T138" s="1958"/>
      <c r="U138" s="1958"/>
      <c r="V138" s="1958"/>
      <c r="W138" s="1958"/>
      <c r="X138" s="1959"/>
    </row>
    <row r="139" spans="1:30" x14ac:dyDescent="0.25">
      <c r="A139" s="1591" t="s">
        <v>224</v>
      </c>
      <c r="B139" s="802" t="s">
        <v>225</v>
      </c>
      <c r="C139" s="332"/>
      <c r="D139" s="332" t="s">
        <v>278</v>
      </c>
      <c r="E139" s="332"/>
      <c r="F139" s="332"/>
      <c r="G139" s="333">
        <f>'Семестровка уск виправлено'!E81</f>
        <v>5</v>
      </c>
      <c r="H139" s="334">
        <f>G139*30</f>
        <v>150</v>
      </c>
      <c r="I139" s="335">
        <f>J139+L139+K139</f>
        <v>54</v>
      </c>
      <c r="J139" s="336">
        <f>'Семестровка уск виправлено'!H81</f>
        <v>27</v>
      </c>
      <c r="K139" s="336"/>
      <c r="L139" s="336">
        <f>'Семестровка уск виправлено'!J81</f>
        <v>27</v>
      </c>
      <c r="M139" s="337">
        <f>H139-I139</f>
        <v>96</v>
      </c>
      <c r="N139" s="338"/>
      <c r="O139" s="339"/>
      <c r="P139" s="340">
        <f>'Семестровка уск виправлено'!L81</f>
        <v>6</v>
      </c>
      <c r="Q139" s="636"/>
      <c r="R139" s="332"/>
      <c r="S139" s="332"/>
      <c r="T139" s="338"/>
      <c r="U139" s="339"/>
      <c r="V139" s="340"/>
      <c r="W139" s="342"/>
      <c r="X139" s="340"/>
      <c r="AD139" s="100">
        <f t="shared" ref="AD139:AD174" si="20">SUM(N139:S139)</f>
        <v>6</v>
      </c>
    </row>
    <row r="140" spans="1:30" ht="16.5" customHeight="1" x14ac:dyDescent="0.25">
      <c r="A140" s="1592"/>
      <c r="B140" s="343" t="s">
        <v>226</v>
      </c>
      <c r="C140" s="344"/>
      <c r="D140" s="227"/>
      <c r="E140" s="345"/>
      <c r="F140" s="346"/>
      <c r="G140" s="347"/>
      <c r="H140" s="348"/>
      <c r="I140" s="349"/>
      <c r="J140" s="350"/>
      <c r="K140" s="350">
        <f>SUM(K141:K146)</f>
        <v>0</v>
      </c>
      <c r="L140" s="350"/>
      <c r="M140" s="351"/>
      <c r="N140" s="352"/>
      <c r="O140" s="353"/>
      <c r="P140" s="354"/>
      <c r="Q140" s="366"/>
      <c r="R140" s="332"/>
      <c r="S140" s="332"/>
      <c r="T140" s="352"/>
      <c r="U140" s="353"/>
      <c r="V140" s="354"/>
      <c r="W140" s="355"/>
      <c r="X140" s="354"/>
      <c r="AD140" s="100">
        <f t="shared" si="20"/>
        <v>0</v>
      </c>
    </row>
    <row r="141" spans="1:30" x14ac:dyDescent="0.25">
      <c r="A141" s="1561" t="s">
        <v>227</v>
      </c>
      <c r="B141" s="225" t="s">
        <v>228</v>
      </c>
      <c r="C141" s="344"/>
      <c r="D141" s="159"/>
      <c r="E141" s="345"/>
      <c r="F141" s="346"/>
      <c r="G141" s="347"/>
      <c r="H141" s="357"/>
      <c r="I141" s="358"/>
      <c r="J141" s="359"/>
      <c r="K141" s="360"/>
      <c r="L141" s="360"/>
      <c r="M141" s="361"/>
      <c r="N141" s="233"/>
      <c r="O141" s="231"/>
      <c r="P141" s="232"/>
      <c r="Q141" s="637"/>
      <c r="R141" s="633"/>
      <c r="S141" s="633"/>
      <c r="T141" s="233"/>
      <c r="U141" s="231"/>
      <c r="V141" s="232"/>
      <c r="W141" s="230"/>
      <c r="X141" s="354"/>
      <c r="AD141" s="100">
        <f t="shared" si="20"/>
        <v>0</v>
      </c>
    </row>
    <row r="142" spans="1:30" x14ac:dyDescent="0.25">
      <c r="A142" s="1562"/>
      <c r="B142" s="343" t="s">
        <v>229</v>
      </c>
      <c r="C142" s="344"/>
      <c r="D142" s="227"/>
      <c r="E142" s="345"/>
      <c r="F142" s="346"/>
      <c r="G142" s="347">
        <f>G143+G144</f>
        <v>5</v>
      </c>
      <c r="H142" s="357">
        <f>G142*30</f>
        <v>150</v>
      </c>
      <c r="I142" s="358"/>
      <c r="J142" s="359"/>
      <c r="K142" s="360"/>
      <c r="L142" s="360"/>
      <c r="M142" s="361"/>
      <c r="N142" s="233"/>
      <c r="O142" s="231"/>
      <c r="P142" s="232"/>
      <c r="Q142" s="637"/>
      <c r="R142" s="633"/>
      <c r="S142" s="633"/>
      <c r="T142" s="233"/>
      <c r="U142" s="231"/>
      <c r="V142" s="232"/>
      <c r="W142" s="230"/>
      <c r="X142" s="354"/>
      <c r="AD142" s="100">
        <f t="shared" si="20"/>
        <v>0</v>
      </c>
    </row>
    <row r="143" spans="1:30" x14ac:dyDescent="0.25">
      <c r="A143" s="1562"/>
      <c r="B143" s="800" t="s">
        <v>477</v>
      </c>
      <c r="C143" s="344"/>
      <c r="D143" s="227"/>
      <c r="E143" s="345"/>
      <c r="F143" s="346"/>
      <c r="G143" s="347">
        <f>'Семестровка уск виправлено'!D100</f>
        <v>2</v>
      </c>
      <c r="H143" s="357">
        <f>G143*30</f>
        <v>60</v>
      </c>
      <c r="I143" s="358"/>
      <c r="J143" s="359"/>
      <c r="K143" s="360"/>
      <c r="L143" s="360"/>
      <c r="M143" s="361"/>
      <c r="N143" s="233"/>
      <c r="O143" s="231"/>
      <c r="P143" s="232"/>
      <c r="Q143" s="637"/>
      <c r="R143" s="633"/>
      <c r="S143" s="633"/>
      <c r="T143" s="233"/>
      <c r="U143" s="231"/>
      <c r="V143" s="232"/>
      <c r="W143" s="230"/>
      <c r="X143" s="354"/>
      <c r="AD143" s="100">
        <f t="shared" si="20"/>
        <v>0</v>
      </c>
    </row>
    <row r="144" spans="1:30" x14ac:dyDescent="0.25">
      <c r="A144" s="1563"/>
      <c r="B144" s="801" t="s">
        <v>272</v>
      </c>
      <c r="C144" s="344"/>
      <c r="D144" s="227" t="s">
        <v>188</v>
      </c>
      <c r="E144" s="345"/>
      <c r="F144" s="346"/>
      <c r="G144" s="347">
        <f>'Семестровка уск виправлено'!E99</f>
        <v>3</v>
      </c>
      <c r="H144" s="357">
        <f>G144*30</f>
        <v>90</v>
      </c>
      <c r="I144" s="358">
        <f>J144+L144+K144</f>
        <v>30</v>
      </c>
      <c r="J144" s="359">
        <f>'Семестровка уск виправлено'!H100</f>
        <v>15</v>
      </c>
      <c r="K144" s="359"/>
      <c r="L144" s="359">
        <f>'Семестровка уск виправлено'!J100</f>
        <v>15</v>
      </c>
      <c r="M144" s="361">
        <f>H144-I144</f>
        <v>60</v>
      </c>
      <c r="N144" s="233"/>
      <c r="O144" s="231"/>
      <c r="P144" s="232"/>
      <c r="Q144" s="638">
        <f>'Семестровка уск виправлено'!L100</f>
        <v>2</v>
      </c>
      <c r="R144" s="640"/>
      <c r="S144" s="633"/>
      <c r="T144" s="233"/>
      <c r="U144" s="231"/>
      <c r="V144" s="232"/>
      <c r="W144" s="230"/>
      <c r="X144" s="354"/>
      <c r="AD144" s="100">
        <f t="shared" si="20"/>
        <v>2</v>
      </c>
    </row>
    <row r="145" spans="1:30" x14ac:dyDescent="0.25">
      <c r="A145" s="1561" t="s">
        <v>230</v>
      </c>
      <c r="B145" s="803" t="s">
        <v>235</v>
      </c>
      <c r="C145" s="359"/>
      <c r="D145" s="793"/>
      <c r="E145" s="793"/>
      <c r="F145" s="794"/>
      <c r="G145" s="794"/>
      <c r="H145" s="794"/>
      <c r="I145" s="619"/>
      <c r="J145" s="619"/>
      <c r="K145" s="619"/>
      <c r="L145" s="619"/>
      <c r="M145" s="619"/>
      <c r="N145" s="619"/>
      <c r="O145" s="619"/>
      <c r="P145" s="619"/>
      <c r="Q145" s="619"/>
      <c r="R145" s="619"/>
      <c r="S145" s="633"/>
      <c r="T145" s="233"/>
      <c r="U145" s="231"/>
      <c r="V145" s="232"/>
      <c r="W145" s="230"/>
      <c r="X145" s="354"/>
      <c r="AD145" s="100">
        <f t="shared" si="20"/>
        <v>0</v>
      </c>
    </row>
    <row r="146" spans="1:30" x14ac:dyDescent="0.25">
      <c r="A146" s="1562"/>
      <c r="B146" s="225" t="s">
        <v>237</v>
      </c>
      <c r="C146" s="344"/>
      <c r="D146" s="227"/>
      <c r="E146" s="345"/>
      <c r="F146" s="346"/>
      <c r="G146" s="347">
        <f>G147+G148</f>
        <v>5</v>
      </c>
      <c r="H146" s="357">
        <f>G146*30</f>
        <v>150</v>
      </c>
      <c r="I146" s="358"/>
      <c r="J146" s="359"/>
      <c r="K146" s="360"/>
      <c r="L146" s="360"/>
      <c r="M146" s="365"/>
      <c r="N146" s="233"/>
      <c r="O146" s="231"/>
      <c r="P146" s="364"/>
      <c r="Q146" s="637"/>
      <c r="R146" s="633"/>
      <c r="S146" s="633"/>
      <c r="T146" s="233"/>
      <c r="U146" s="231"/>
      <c r="V146" s="232"/>
      <c r="W146" s="230"/>
      <c r="X146" s="354"/>
      <c r="AD146" s="100">
        <f t="shared" si="20"/>
        <v>0</v>
      </c>
    </row>
    <row r="147" spans="1:30" x14ac:dyDescent="0.25">
      <c r="A147" s="1562"/>
      <c r="B147" s="800" t="s">
        <v>477</v>
      </c>
      <c r="C147" s="344"/>
      <c r="D147" s="227"/>
      <c r="E147" s="345"/>
      <c r="F147" s="346"/>
      <c r="G147" s="347">
        <f>'Семестровка уск виправлено'!D107</f>
        <v>2</v>
      </c>
      <c r="H147" s="357">
        <f>G147*30</f>
        <v>60</v>
      </c>
      <c r="I147" s="358"/>
      <c r="J147" s="359"/>
      <c r="K147" s="360"/>
      <c r="L147" s="360"/>
      <c r="M147" s="365"/>
      <c r="N147" s="233"/>
      <c r="O147" s="231"/>
      <c r="P147" s="364"/>
      <c r="Q147" s="637"/>
      <c r="R147" s="633"/>
      <c r="S147" s="633"/>
      <c r="T147" s="233"/>
      <c r="U147" s="231"/>
      <c r="V147" s="232"/>
      <c r="W147" s="230"/>
      <c r="X147" s="354"/>
      <c r="AD147" s="100">
        <f t="shared" si="20"/>
        <v>0</v>
      </c>
    </row>
    <row r="148" spans="1:30" x14ac:dyDescent="0.25">
      <c r="A148" s="1563"/>
      <c r="B148" s="801" t="s">
        <v>272</v>
      </c>
      <c r="C148" s="344"/>
      <c r="D148" s="227" t="s">
        <v>188</v>
      </c>
      <c r="E148" s="345"/>
      <c r="F148" s="346"/>
      <c r="G148" s="347">
        <f>'Семестровка уск виправлено'!E107</f>
        <v>3</v>
      </c>
      <c r="H148" s="357">
        <f>G148*30</f>
        <v>90</v>
      </c>
      <c r="I148" s="358">
        <f>J148+L148+K148</f>
        <v>30</v>
      </c>
      <c r="J148" s="359">
        <f>'Семестровка уск виправлено'!H107</f>
        <v>15</v>
      </c>
      <c r="K148" s="359"/>
      <c r="L148" s="359">
        <f>'Семестровка уск виправлено'!J107</f>
        <v>15</v>
      </c>
      <c r="M148" s="361">
        <f>H148-I148</f>
        <v>60</v>
      </c>
      <c r="N148" s="233"/>
      <c r="O148" s="231"/>
      <c r="P148" s="364"/>
      <c r="Q148" s="638">
        <f>'Семестровка уск виправлено'!L107</f>
        <v>2</v>
      </c>
      <c r="R148" s="640"/>
      <c r="S148" s="633"/>
      <c r="T148" s="233"/>
      <c r="U148" s="231"/>
      <c r="V148" s="232"/>
      <c r="W148" s="230"/>
      <c r="X148" s="354"/>
      <c r="AD148" s="100">
        <f t="shared" si="20"/>
        <v>2</v>
      </c>
    </row>
    <row r="149" spans="1:30" ht="31.5" x14ac:dyDescent="0.25">
      <c r="A149" s="1561" t="s">
        <v>234</v>
      </c>
      <c r="B149" s="225" t="s">
        <v>239</v>
      </c>
      <c r="C149" s="344"/>
      <c r="D149" s="227"/>
      <c r="E149" s="227"/>
      <c r="F149" s="227"/>
      <c r="G149" s="619"/>
      <c r="H149" s="619"/>
      <c r="I149" s="619"/>
      <c r="J149" s="619"/>
      <c r="K149" s="619"/>
      <c r="L149" s="619"/>
      <c r="M149" s="619"/>
      <c r="N149" s="619"/>
      <c r="O149" s="619"/>
      <c r="P149" s="619"/>
      <c r="Q149" s="619"/>
      <c r="R149" s="633"/>
      <c r="S149" s="633"/>
      <c r="T149" s="633"/>
      <c r="U149" s="231"/>
      <c r="V149" s="232"/>
      <c r="W149" s="230"/>
      <c r="X149" s="354"/>
      <c r="AD149" s="100">
        <f t="shared" si="20"/>
        <v>0</v>
      </c>
    </row>
    <row r="150" spans="1:30" ht="31.5" x14ac:dyDescent="0.25">
      <c r="A150" s="1562"/>
      <c r="B150" s="225" t="s">
        <v>240</v>
      </c>
      <c r="C150" s="344"/>
      <c r="D150" s="227"/>
      <c r="E150" s="345"/>
      <c r="F150" s="345"/>
      <c r="G150" s="347">
        <f>G151+G152</f>
        <v>5</v>
      </c>
      <c r="H150" s="332">
        <f>G150*30</f>
        <v>150</v>
      </c>
      <c r="I150" s="349"/>
      <c r="J150" s="350"/>
      <c r="K150" s="350"/>
      <c r="L150" s="350"/>
      <c r="M150" s="367"/>
      <c r="N150" s="233"/>
      <c r="O150" s="231"/>
      <c r="P150" s="364"/>
      <c r="Q150" s="637"/>
      <c r="R150" s="633"/>
      <c r="S150" s="633"/>
      <c r="T150" s="233"/>
      <c r="U150" s="231"/>
      <c r="V150" s="232"/>
      <c r="W150" s="230"/>
      <c r="X150" s="354"/>
      <c r="AD150" s="100">
        <f t="shared" si="20"/>
        <v>0</v>
      </c>
    </row>
    <row r="151" spans="1:30" x14ac:dyDescent="0.25">
      <c r="A151" s="1562"/>
      <c r="B151" s="800" t="s">
        <v>477</v>
      </c>
      <c r="C151" s="359"/>
      <c r="D151" s="227"/>
      <c r="E151" s="227"/>
      <c r="F151" s="227"/>
      <c r="G151" s="372">
        <f>'Семестровка уск виправлено'!D124</f>
        <v>1</v>
      </c>
      <c r="H151" s="332">
        <f>G151*30</f>
        <v>30</v>
      </c>
      <c r="I151" s="350"/>
      <c r="J151" s="350"/>
      <c r="K151" s="350"/>
      <c r="L151" s="350"/>
      <c r="M151" s="655"/>
      <c r="N151" s="633"/>
      <c r="O151" s="633"/>
      <c r="P151" s="633"/>
      <c r="Q151" s="633"/>
      <c r="R151" s="633"/>
      <c r="S151" s="633"/>
      <c r="T151" s="233"/>
      <c r="U151" s="231"/>
      <c r="V151" s="232"/>
      <c r="W151" s="230"/>
      <c r="X151" s="354"/>
      <c r="AD151" s="100">
        <f t="shared" si="20"/>
        <v>0</v>
      </c>
    </row>
    <row r="152" spans="1:30" x14ac:dyDescent="0.25">
      <c r="A152" s="1563"/>
      <c r="B152" s="804" t="s">
        <v>272</v>
      </c>
      <c r="C152" s="359"/>
      <c r="D152" s="227" t="s">
        <v>349</v>
      </c>
      <c r="E152" s="227"/>
      <c r="F152" s="227"/>
      <c r="G152" s="372">
        <f>'Семестровка уск виправлено'!E124</f>
        <v>4</v>
      </c>
      <c r="H152" s="332">
        <f>G152*30</f>
        <v>120</v>
      </c>
      <c r="I152" s="655">
        <f>J152+L152+K152</f>
        <v>52</v>
      </c>
      <c r="J152" s="359">
        <f>'Семестровка уск виправлено'!H124</f>
        <v>26</v>
      </c>
      <c r="K152" s="359"/>
      <c r="L152" s="359">
        <f>'Семестровка уск виправлено'!J124</f>
        <v>26</v>
      </c>
      <c r="M152" s="656">
        <f>H152-I152</f>
        <v>68</v>
      </c>
      <c r="N152" s="633"/>
      <c r="O152" s="633"/>
      <c r="P152" s="633"/>
      <c r="Q152" s="633"/>
      <c r="R152" s="633">
        <f>'Семестровка уск виправлено'!L124</f>
        <v>4</v>
      </c>
      <c r="S152" s="633"/>
      <c r="T152" s="233"/>
      <c r="U152" s="231"/>
      <c r="V152" s="232"/>
      <c r="W152" s="230"/>
      <c r="X152" s="354"/>
      <c r="AD152" s="100">
        <f t="shared" si="20"/>
        <v>4</v>
      </c>
    </row>
    <row r="153" spans="1:30" x14ac:dyDescent="0.25">
      <c r="A153" s="1561" t="s">
        <v>238</v>
      </c>
      <c r="B153" s="982" t="s">
        <v>242</v>
      </c>
      <c r="C153" s="359"/>
      <c r="D153" s="619"/>
      <c r="E153" s="619"/>
      <c r="F153" s="619"/>
      <c r="G153" s="619"/>
      <c r="H153" s="619"/>
      <c r="I153" s="619"/>
      <c r="J153" s="619"/>
      <c r="K153" s="619"/>
      <c r="L153" s="619"/>
      <c r="M153" s="619"/>
      <c r="N153" s="619"/>
      <c r="O153" s="619"/>
      <c r="P153" s="619"/>
      <c r="Q153" s="619"/>
      <c r="R153" s="619"/>
      <c r="S153" s="633"/>
      <c r="T153" s="233"/>
      <c r="U153" s="231"/>
      <c r="V153" s="232"/>
      <c r="W153" s="230"/>
      <c r="X153" s="232"/>
      <c r="AD153" s="100">
        <f t="shared" si="20"/>
        <v>0</v>
      </c>
    </row>
    <row r="154" spans="1:30" x14ac:dyDescent="0.25">
      <c r="A154" s="1562"/>
      <c r="B154" s="983" t="s">
        <v>243</v>
      </c>
      <c r="C154" s="344"/>
      <c r="D154" s="227"/>
      <c r="E154" s="345"/>
      <c r="F154" s="346"/>
      <c r="G154" s="347">
        <f>G155+G156</f>
        <v>5</v>
      </c>
      <c r="H154" s="366">
        <f>G154*30</f>
        <v>150</v>
      </c>
      <c r="I154" s="358"/>
      <c r="J154" s="359"/>
      <c r="K154" s="360"/>
      <c r="L154" s="360"/>
      <c r="M154" s="361"/>
      <c r="N154" s="233"/>
      <c r="O154" s="231"/>
      <c r="P154" s="364"/>
      <c r="Q154" s="637"/>
      <c r="R154" s="633"/>
      <c r="S154" s="633"/>
      <c r="T154" s="233"/>
      <c r="U154" s="231"/>
      <c r="V154" s="232"/>
      <c r="W154" s="230"/>
      <c r="X154" s="232"/>
      <c r="AD154" s="100">
        <f t="shared" si="20"/>
        <v>0</v>
      </c>
    </row>
    <row r="155" spans="1:30" x14ac:dyDescent="0.25">
      <c r="A155" s="1562"/>
      <c r="B155" s="800" t="s">
        <v>477</v>
      </c>
      <c r="C155" s="344"/>
      <c r="D155" s="227"/>
      <c r="E155" s="345"/>
      <c r="F155" s="346"/>
      <c r="G155" s="347">
        <f>'Семестровка уск виправлено'!D105</f>
        <v>2</v>
      </c>
      <c r="H155" s="366">
        <f>G155*30</f>
        <v>60</v>
      </c>
      <c r="I155" s="358"/>
      <c r="J155" s="359"/>
      <c r="K155" s="360"/>
      <c r="L155" s="360"/>
      <c r="M155" s="361"/>
      <c r="N155" s="233"/>
      <c r="O155" s="231"/>
      <c r="P155" s="364"/>
      <c r="Q155" s="637"/>
      <c r="R155" s="633"/>
      <c r="S155" s="633"/>
      <c r="T155" s="233"/>
      <c r="U155" s="231"/>
      <c r="V155" s="232"/>
      <c r="W155" s="230"/>
      <c r="X155" s="232"/>
      <c r="AD155" s="100">
        <f t="shared" si="20"/>
        <v>0</v>
      </c>
    </row>
    <row r="156" spans="1:30" x14ac:dyDescent="0.25">
      <c r="A156" s="1563"/>
      <c r="B156" s="801" t="s">
        <v>272</v>
      </c>
      <c r="C156" s="344"/>
      <c r="D156" s="227" t="s">
        <v>188</v>
      </c>
      <c r="E156" s="345"/>
      <c r="F156" s="346"/>
      <c r="G156" s="347">
        <f>'Семестровка уск виправлено'!E105</f>
        <v>3</v>
      </c>
      <c r="H156" s="366">
        <f>G156*30</f>
        <v>90</v>
      </c>
      <c r="I156" s="358">
        <f>J156+L156</f>
        <v>30</v>
      </c>
      <c r="J156" s="359">
        <f>'Семестровка уск виправлено'!H105</f>
        <v>15</v>
      </c>
      <c r="K156" s="359"/>
      <c r="L156" s="359">
        <f>'Семестровка уск виправлено'!J105</f>
        <v>15</v>
      </c>
      <c r="M156" s="361">
        <f>H156-I156</f>
        <v>60</v>
      </c>
      <c r="N156" s="233"/>
      <c r="O156" s="231"/>
      <c r="P156" s="364"/>
      <c r="Q156" s="637">
        <f>'Семестровка уск виправлено'!L105</f>
        <v>2</v>
      </c>
      <c r="R156" s="633"/>
      <c r="S156" s="633"/>
      <c r="T156" s="233"/>
      <c r="U156" s="231"/>
      <c r="V156" s="232"/>
      <c r="W156" s="230"/>
      <c r="X156" s="232"/>
      <c r="AD156" s="100">
        <f t="shared" si="20"/>
        <v>2</v>
      </c>
    </row>
    <row r="157" spans="1:30" ht="31.5" x14ac:dyDescent="0.25">
      <c r="A157" s="1561" t="s">
        <v>241</v>
      </c>
      <c r="B157" s="225" t="s">
        <v>245</v>
      </c>
      <c r="C157" s="344"/>
      <c r="D157" s="360"/>
      <c r="E157" s="346"/>
      <c r="F157" s="345"/>
      <c r="G157" s="347"/>
      <c r="H157" s="357"/>
      <c r="I157" s="358"/>
      <c r="J157" s="359"/>
      <c r="K157" s="360"/>
      <c r="L157" s="360"/>
      <c r="M157" s="361"/>
      <c r="N157" s="233"/>
      <c r="O157" s="231"/>
      <c r="P157" s="364"/>
      <c r="Q157" s="637"/>
      <c r="R157" s="633"/>
      <c r="S157" s="633"/>
      <c r="T157" s="233"/>
      <c r="U157" s="231"/>
      <c r="V157" s="232"/>
      <c r="W157" s="230"/>
      <c r="X157" s="232"/>
      <c r="AD157" s="100">
        <f t="shared" si="20"/>
        <v>0</v>
      </c>
    </row>
    <row r="158" spans="1:30" x14ac:dyDescent="0.25">
      <c r="A158" s="1562"/>
      <c r="B158" s="225" t="s">
        <v>246</v>
      </c>
      <c r="C158" s="344"/>
      <c r="D158" s="360"/>
      <c r="E158" s="346"/>
      <c r="F158" s="345"/>
      <c r="G158" s="347">
        <f>G159+G160</f>
        <v>4</v>
      </c>
      <c r="H158" s="357">
        <f>G158*30</f>
        <v>120</v>
      </c>
      <c r="I158" s="371"/>
      <c r="J158" s="372"/>
      <c r="K158" s="372"/>
      <c r="L158" s="372"/>
      <c r="M158" s="367"/>
      <c r="N158" s="233"/>
      <c r="O158" s="231"/>
      <c r="P158" s="364"/>
      <c r="Q158" s="637"/>
      <c r="R158" s="633"/>
      <c r="S158" s="633"/>
      <c r="T158" s="233"/>
      <c r="U158" s="231"/>
      <c r="V158" s="232"/>
      <c r="W158" s="230"/>
      <c r="X158" s="232"/>
      <c r="AD158" s="100">
        <f t="shared" si="20"/>
        <v>0</v>
      </c>
    </row>
    <row r="159" spans="1:30" x14ac:dyDescent="0.25">
      <c r="A159" s="1562"/>
      <c r="B159" s="800" t="s">
        <v>477</v>
      </c>
      <c r="C159" s="344"/>
      <c r="D159" s="360"/>
      <c r="E159" s="346"/>
      <c r="F159" s="345"/>
      <c r="G159" s="347">
        <f>'Семестровка уск виправлено'!D127</f>
        <v>1.5</v>
      </c>
      <c r="H159" s="357">
        <f>G159*30</f>
        <v>45</v>
      </c>
      <c r="I159" s="371"/>
      <c r="J159" s="372"/>
      <c r="K159" s="372"/>
      <c r="L159" s="372"/>
      <c r="M159" s="367"/>
      <c r="N159" s="233"/>
      <c r="O159" s="231"/>
      <c r="P159" s="364"/>
      <c r="Q159" s="637"/>
      <c r="R159" s="633"/>
      <c r="S159" s="633"/>
      <c r="T159" s="233"/>
      <c r="U159" s="231"/>
      <c r="V159" s="232"/>
      <c r="W159" s="230"/>
      <c r="X159" s="232"/>
      <c r="AD159" s="100">
        <f t="shared" si="20"/>
        <v>0</v>
      </c>
    </row>
    <row r="160" spans="1:30" x14ac:dyDescent="0.25">
      <c r="A160" s="1563"/>
      <c r="B160" s="801" t="s">
        <v>272</v>
      </c>
      <c r="C160" s="344"/>
      <c r="D160" s="360">
        <v>4</v>
      </c>
      <c r="E160" s="346"/>
      <c r="F160" s="345"/>
      <c r="G160" s="347">
        <f>'Семестровка уск виправлено'!E127</f>
        <v>2.5</v>
      </c>
      <c r="H160" s="357">
        <f>G160*30</f>
        <v>75</v>
      </c>
      <c r="I160" s="358">
        <f>J160+L160+K160</f>
        <v>13</v>
      </c>
      <c r="J160" s="359"/>
      <c r="K160" s="359"/>
      <c r="L160" s="359">
        <f>'Семестровка уск виправлено'!J127</f>
        <v>13</v>
      </c>
      <c r="M160" s="361">
        <f>H160-I160</f>
        <v>62</v>
      </c>
      <c r="N160" s="233"/>
      <c r="O160" s="231"/>
      <c r="P160" s="364"/>
      <c r="Q160" s="637"/>
      <c r="R160" s="633">
        <f>'Семестровка уск виправлено'!L127</f>
        <v>2</v>
      </c>
      <c r="S160" s="633"/>
      <c r="T160" s="233"/>
      <c r="U160" s="231"/>
      <c r="V160" s="232"/>
      <c r="W160" s="230"/>
      <c r="X160" s="232"/>
      <c r="AD160" s="100">
        <f t="shared" si="20"/>
        <v>2</v>
      </c>
    </row>
    <row r="161" spans="1:31" x14ac:dyDescent="0.25">
      <c r="A161" s="1561" t="s">
        <v>244</v>
      </c>
      <c r="B161" s="225" t="s">
        <v>248</v>
      </c>
      <c r="C161" s="344"/>
      <c r="D161" s="360"/>
      <c r="E161" s="346"/>
      <c r="F161" s="345"/>
      <c r="G161" s="347"/>
      <c r="H161" s="357"/>
      <c r="I161" s="358"/>
      <c r="J161" s="359"/>
      <c r="K161" s="360"/>
      <c r="L161" s="360"/>
      <c r="M161" s="361"/>
      <c r="N161" s="233"/>
      <c r="O161" s="231"/>
      <c r="P161" s="364"/>
      <c r="Q161" s="637"/>
      <c r="R161" s="633"/>
      <c r="S161" s="633"/>
      <c r="T161" s="233"/>
      <c r="U161" s="231"/>
      <c r="V161" s="232"/>
      <c r="W161" s="230"/>
      <c r="X161" s="232"/>
      <c r="AD161" s="100">
        <f t="shared" si="20"/>
        <v>0</v>
      </c>
    </row>
    <row r="162" spans="1:31" ht="31.5" x14ac:dyDescent="0.25">
      <c r="A162" s="1562"/>
      <c r="B162" s="225" t="s">
        <v>249</v>
      </c>
      <c r="C162" s="344"/>
      <c r="D162" s="360"/>
      <c r="E162" s="346"/>
      <c r="F162" s="345"/>
      <c r="G162" s="347">
        <f>G163+G164</f>
        <v>5</v>
      </c>
      <c r="H162" s="357">
        <f>G162*30</f>
        <v>150</v>
      </c>
      <c r="I162" s="371"/>
      <c r="J162" s="372"/>
      <c r="K162" s="372"/>
      <c r="L162" s="372"/>
      <c r="M162" s="367"/>
      <c r="N162" s="233"/>
      <c r="O162" s="231"/>
      <c r="P162" s="364"/>
      <c r="Q162" s="637"/>
      <c r="R162" s="633"/>
      <c r="S162" s="633"/>
      <c r="T162" s="233"/>
      <c r="U162" s="231"/>
      <c r="V162" s="232"/>
      <c r="W162" s="230"/>
      <c r="X162" s="232"/>
      <c r="AD162" s="100">
        <f t="shared" si="20"/>
        <v>0</v>
      </c>
    </row>
    <row r="163" spans="1:31" x14ac:dyDescent="0.25">
      <c r="A163" s="1562"/>
      <c r="B163" s="800" t="s">
        <v>477</v>
      </c>
      <c r="C163" s="344"/>
      <c r="D163" s="360"/>
      <c r="E163" s="346"/>
      <c r="F163" s="345"/>
      <c r="G163" s="347">
        <f>'Семестровка уск виправлено'!D99</f>
        <v>2</v>
      </c>
      <c r="H163" s="357">
        <f>G163*30</f>
        <v>60</v>
      </c>
      <c r="I163" s="371"/>
      <c r="J163" s="372"/>
      <c r="K163" s="372"/>
      <c r="L163" s="372"/>
      <c r="M163" s="367"/>
      <c r="N163" s="233"/>
      <c r="O163" s="231"/>
      <c r="P163" s="364"/>
      <c r="Q163" s="637"/>
      <c r="R163" s="633"/>
      <c r="S163" s="633"/>
      <c r="T163" s="233"/>
      <c r="U163" s="231"/>
      <c r="V163" s="232"/>
      <c r="W163" s="230"/>
      <c r="X163" s="232"/>
      <c r="AD163" s="100">
        <f t="shared" si="20"/>
        <v>0</v>
      </c>
    </row>
    <row r="164" spans="1:31" x14ac:dyDescent="0.25">
      <c r="A164" s="1563"/>
      <c r="B164" s="801" t="s">
        <v>272</v>
      </c>
      <c r="C164" s="344"/>
      <c r="D164" s="360" t="s">
        <v>188</v>
      </c>
      <c r="E164" s="346"/>
      <c r="F164" s="345"/>
      <c r="G164" s="347">
        <f>'Семестровка уск виправлено'!E99</f>
        <v>3</v>
      </c>
      <c r="H164" s="357">
        <f>G164*30</f>
        <v>90</v>
      </c>
      <c r="I164" s="358">
        <f>J164+L164+K164</f>
        <v>30</v>
      </c>
      <c r="J164" s="372">
        <f>'Семестровка уск виправлено'!H99</f>
        <v>15</v>
      </c>
      <c r="K164" s="372"/>
      <c r="L164" s="372">
        <f>'Семестровка уск виправлено'!J99</f>
        <v>15</v>
      </c>
      <c r="M164" s="361">
        <f>H164-I164</f>
        <v>60</v>
      </c>
      <c r="N164" s="233"/>
      <c r="O164" s="231"/>
      <c r="P164" s="364"/>
      <c r="Q164" s="638">
        <f>'Семестровка уск виправлено'!L99</f>
        <v>2</v>
      </c>
      <c r="R164" s="640"/>
      <c r="S164" s="633"/>
      <c r="T164" s="233"/>
      <c r="U164" s="231"/>
      <c r="V164" s="232"/>
      <c r="W164" s="230"/>
      <c r="X164" s="232"/>
      <c r="AD164" s="100">
        <f t="shared" si="20"/>
        <v>2</v>
      </c>
    </row>
    <row r="165" spans="1:31" ht="31.5" x14ac:dyDescent="0.25">
      <c r="A165" s="1561" t="s">
        <v>247</v>
      </c>
      <c r="B165" s="225" t="s">
        <v>251</v>
      </c>
      <c r="C165" s="344"/>
      <c r="D165" s="360"/>
      <c r="E165" s="346"/>
      <c r="F165" s="227"/>
      <c r="G165" s="619"/>
      <c r="H165" s="619"/>
      <c r="I165" s="619"/>
      <c r="J165" s="619"/>
      <c r="K165" s="619"/>
      <c r="L165" s="619"/>
      <c r="M165" s="619"/>
      <c r="N165" s="619"/>
      <c r="O165" s="619"/>
      <c r="P165" s="619"/>
      <c r="Q165" s="619"/>
      <c r="R165" s="619"/>
      <c r="S165" s="619"/>
      <c r="T165" s="633"/>
      <c r="U165" s="633"/>
      <c r="V165" s="232"/>
      <c r="W165" s="230"/>
      <c r="X165" s="232"/>
      <c r="AD165" s="100">
        <f t="shared" si="20"/>
        <v>0</v>
      </c>
    </row>
    <row r="166" spans="1:31" ht="31.5" x14ac:dyDescent="0.25">
      <c r="A166" s="1562"/>
      <c r="B166" s="225" t="s">
        <v>252</v>
      </c>
      <c r="C166" s="344"/>
      <c r="D166" s="360"/>
      <c r="E166" s="346"/>
      <c r="F166" s="345"/>
      <c r="G166" s="347">
        <f>G167+G168</f>
        <v>4</v>
      </c>
      <c r="H166" s="357">
        <f>G166*30</f>
        <v>120</v>
      </c>
      <c r="I166" s="371"/>
      <c r="J166" s="372"/>
      <c r="K166" s="372"/>
      <c r="L166" s="372"/>
      <c r="M166" s="367"/>
      <c r="N166" s="233"/>
      <c r="O166" s="231"/>
      <c r="P166" s="364"/>
      <c r="Q166" s="637"/>
      <c r="R166" s="633"/>
      <c r="S166" s="633"/>
      <c r="T166" s="233"/>
      <c r="U166" s="231"/>
      <c r="V166" s="232"/>
      <c r="W166" s="230"/>
      <c r="X166" s="232"/>
      <c r="AD166" s="100">
        <f t="shared" si="20"/>
        <v>0</v>
      </c>
    </row>
    <row r="167" spans="1:31" x14ac:dyDescent="0.25">
      <c r="A167" s="1562"/>
      <c r="B167" s="800" t="s">
        <v>477</v>
      </c>
      <c r="C167" s="344"/>
      <c r="D167" s="360"/>
      <c r="E167" s="346"/>
      <c r="F167" s="345"/>
      <c r="G167" s="347">
        <f>'Семестровка уск виправлено'!D126</f>
        <v>0.5</v>
      </c>
      <c r="H167" s="357">
        <f>G167*30</f>
        <v>15</v>
      </c>
      <c r="I167" s="371"/>
      <c r="J167" s="372"/>
      <c r="K167" s="372"/>
      <c r="L167" s="372"/>
      <c r="M167" s="367"/>
      <c r="N167" s="233"/>
      <c r="O167" s="231"/>
      <c r="P167" s="364"/>
      <c r="Q167" s="637"/>
      <c r="R167" s="633"/>
      <c r="S167" s="633"/>
      <c r="T167" s="233"/>
      <c r="U167" s="231"/>
      <c r="V167" s="232"/>
      <c r="W167" s="230"/>
      <c r="X167" s="232"/>
      <c r="AD167" s="100">
        <f t="shared" si="20"/>
        <v>0</v>
      </c>
    </row>
    <row r="168" spans="1:31" x14ac:dyDescent="0.25">
      <c r="A168" s="1563"/>
      <c r="B168" s="801" t="s">
        <v>272</v>
      </c>
      <c r="C168" s="344"/>
      <c r="D168" s="360" t="s">
        <v>349</v>
      </c>
      <c r="E168" s="346"/>
      <c r="F168" s="345"/>
      <c r="G168" s="347">
        <f>'Семестровка уск виправлено'!E126</f>
        <v>3.5</v>
      </c>
      <c r="H168" s="357">
        <f>G168*30</f>
        <v>105</v>
      </c>
      <c r="I168" s="358">
        <f>J168+L168+K168</f>
        <v>39</v>
      </c>
      <c r="J168" s="359">
        <f>'Семестровка уск виправлено'!H126</f>
        <v>26</v>
      </c>
      <c r="K168" s="359"/>
      <c r="L168" s="359">
        <f>'Семестровка уск виправлено'!J126</f>
        <v>13</v>
      </c>
      <c r="M168" s="361">
        <f>H168-I168</f>
        <v>66</v>
      </c>
      <c r="N168" s="233"/>
      <c r="O168" s="231"/>
      <c r="P168" s="364"/>
      <c r="Q168" s="637"/>
      <c r="R168" s="633">
        <f>'Семестровка уск виправлено'!L126</f>
        <v>3</v>
      </c>
      <c r="S168" s="633"/>
      <c r="T168" s="233"/>
      <c r="U168" s="231"/>
      <c r="V168" s="232"/>
      <c r="W168" s="230"/>
      <c r="X168" s="232"/>
      <c r="AD168" s="100">
        <f t="shared" si="20"/>
        <v>3</v>
      </c>
    </row>
    <row r="169" spans="1:31" x14ac:dyDescent="0.25">
      <c r="A169" s="1569" t="s">
        <v>250</v>
      </c>
      <c r="B169" s="225" t="s">
        <v>254</v>
      </c>
      <c r="C169" s="344"/>
      <c r="D169" s="360"/>
      <c r="E169" s="346"/>
      <c r="F169" s="345"/>
      <c r="G169" s="347"/>
      <c r="H169" s="366"/>
      <c r="I169" s="358"/>
      <c r="J169" s="359"/>
      <c r="K169" s="360"/>
      <c r="L169" s="360"/>
      <c r="M169" s="361"/>
      <c r="N169" s="233"/>
      <c r="O169" s="231"/>
      <c r="P169" s="364"/>
      <c r="Q169" s="637"/>
      <c r="R169" s="633"/>
      <c r="S169" s="633"/>
      <c r="T169" s="233"/>
      <c r="U169" s="231"/>
      <c r="V169" s="232"/>
      <c r="W169" s="230"/>
      <c r="X169" s="232"/>
      <c r="AD169" s="100">
        <f t="shared" si="20"/>
        <v>0</v>
      </c>
    </row>
    <row r="170" spans="1:31" x14ac:dyDescent="0.25">
      <c r="A170" s="1570"/>
      <c r="B170" s="984" t="s">
        <v>255</v>
      </c>
      <c r="C170" s="659"/>
      <c r="D170" s="660"/>
      <c r="E170" s="661"/>
      <c r="F170" s="662"/>
      <c r="G170" s="663">
        <f>G171+G172</f>
        <v>5</v>
      </c>
      <c r="H170" s="357">
        <f>G170*30</f>
        <v>150</v>
      </c>
      <c r="I170" s="664"/>
      <c r="J170" s="665"/>
      <c r="K170" s="660"/>
      <c r="L170" s="660"/>
      <c r="M170" s="666"/>
      <c r="N170" s="667"/>
      <c r="O170" s="668"/>
      <c r="P170" s="669"/>
      <c r="Q170" s="670"/>
      <c r="R170" s="671"/>
      <c r="S170" s="671"/>
      <c r="T170" s="667"/>
      <c r="U170" s="668"/>
      <c r="V170" s="672"/>
      <c r="W170" s="673"/>
      <c r="X170" s="672"/>
      <c r="AD170" s="100">
        <f t="shared" si="20"/>
        <v>0</v>
      </c>
    </row>
    <row r="171" spans="1:31" x14ac:dyDescent="0.25">
      <c r="A171" s="1570"/>
      <c r="B171" s="800" t="s">
        <v>477</v>
      </c>
      <c r="C171" s="359"/>
      <c r="D171" s="360"/>
      <c r="E171" s="360"/>
      <c r="F171" s="227"/>
      <c r="G171" s="372">
        <f>'Семестровка уск виправлено'!D128</f>
        <v>1</v>
      </c>
      <c r="H171" s="357">
        <f>G171*30</f>
        <v>30</v>
      </c>
      <c r="I171" s="655"/>
      <c r="J171" s="359"/>
      <c r="K171" s="360"/>
      <c r="L171" s="360"/>
      <c r="M171" s="656"/>
      <c r="N171" s="633"/>
      <c r="O171" s="633"/>
      <c r="P171" s="633"/>
      <c r="Q171" s="633"/>
      <c r="R171" s="633"/>
      <c r="S171" s="633"/>
      <c r="T171" s="633"/>
      <c r="U171" s="633"/>
      <c r="V171" s="633"/>
      <c r="W171" s="633"/>
      <c r="X171" s="633"/>
      <c r="AD171" s="100">
        <f t="shared" si="20"/>
        <v>0</v>
      </c>
    </row>
    <row r="172" spans="1:31" x14ac:dyDescent="0.25">
      <c r="A172" s="1571"/>
      <c r="B172" s="801" t="s">
        <v>272</v>
      </c>
      <c r="C172" s="359"/>
      <c r="D172" s="360" t="s">
        <v>204</v>
      </c>
      <c r="E172" s="360"/>
      <c r="F172" s="227"/>
      <c r="G172" s="347">
        <f>'Семестровка уск виправлено'!E128</f>
        <v>4</v>
      </c>
      <c r="H172" s="357">
        <f>G172*30</f>
        <v>120</v>
      </c>
      <c r="I172" s="358">
        <f>J172+L172+K172</f>
        <v>52</v>
      </c>
      <c r="J172" s="359">
        <f>'Семестровка уск виправлено'!H128</f>
        <v>26</v>
      </c>
      <c r="K172" s="359"/>
      <c r="L172" s="359">
        <f>'Семестровка уск виправлено'!J128</f>
        <v>26</v>
      </c>
      <c r="M172" s="361">
        <f>H172-I172</f>
        <v>68</v>
      </c>
      <c r="N172" s="233"/>
      <c r="O172" s="231"/>
      <c r="P172" s="364"/>
      <c r="Q172" s="637"/>
      <c r="R172" s="633">
        <f>'Семестровка уск виправлено'!L128</f>
        <v>4</v>
      </c>
      <c r="S172" s="633"/>
      <c r="T172" s="633"/>
      <c r="U172" s="633"/>
      <c r="V172" s="633"/>
      <c r="W172" s="633"/>
      <c r="X172" s="633"/>
      <c r="AD172" s="100">
        <f t="shared" si="20"/>
        <v>4</v>
      </c>
    </row>
    <row r="173" spans="1:31" x14ac:dyDescent="0.25">
      <c r="A173" s="1947" t="s">
        <v>488</v>
      </c>
      <c r="B173" s="1948"/>
      <c r="C173" s="1948"/>
      <c r="D173" s="1948"/>
      <c r="E173" s="1948"/>
      <c r="F173" s="1949"/>
      <c r="G173" s="372">
        <f>SUMIF(B139:B172,"*_*",G139:G172)</f>
        <v>12</v>
      </c>
      <c r="H173" s="357">
        <f>G173*30</f>
        <v>360</v>
      </c>
      <c r="I173" s="655"/>
      <c r="J173" s="359"/>
      <c r="K173" s="359"/>
      <c r="L173" s="359"/>
      <c r="M173" s="656"/>
      <c r="N173" s="633"/>
      <c r="O173" s="633"/>
      <c r="P173" s="633"/>
      <c r="Q173" s="633"/>
      <c r="R173" s="633"/>
      <c r="S173" s="633"/>
      <c r="T173" s="633"/>
      <c r="U173" s="633"/>
      <c r="V173" s="633"/>
      <c r="W173" s="633"/>
      <c r="X173" s="633"/>
      <c r="AD173" s="100">
        <f t="shared" si="20"/>
        <v>0</v>
      </c>
    </row>
    <row r="174" spans="1:31" ht="16.5" thickBot="1" x14ac:dyDescent="0.3">
      <c r="A174" s="1947" t="s">
        <v>298</v>
      </c>
      <c r="B174" s="1948"/>
      <c r="C174" s="1948"/>
      <c r="D174" s="1948"/>
      <c r="E174" s="1948"/>
      <c r="F174" s="1949"/>
      <c r="G174" s="372">
        <f>SUMIF($AD139:$AD172,"&gt;0",G139:G172)</f>
        <v>31</v>
      </c>
      <c r="H174" s="372">
        <f>SUMIF($AD139:$AD172,"&gt;0",H139:H172)</f>
        <v>930</v>
      </c>
      <c r="I174" s="372">
        <f t="shared" ref="I174:X174" si="21">SUMIF($AD139:$AD172,"&gt;0",I139:I172)</f>
        <v>330</v>
      </c>
      <c r="J174" s="372">
        <f t="shared" si="21"/>
        <v>165</v>
      </c>
      <c r="K174" s="372">
        <f t="shared" si="21"/>
        <v>0</v>
      </c>
      <c r="L174" s="372">
        <f t="shared" si="21"/>
        <v>165</v>
      </c>
      <c r="M174" s="372">
        <f t="shared" si="21"/>
        <v>600</v>
      </c>
      <c r="N174" s="372">
        <f t="shared" si="21"/>
        <v>0</v>
      </c>
      <c r="O174" s="372">
        <f t="shared" si="21"/>
        <v>0</v>
      </c>
      <c r="P174" s="372">
        <f t="shared" si="21"/>
        <v>6</v>
      </c>
      <c r="Q174" s="372">
        <f>SUMIF($AD139:$AD172,"&gt;0",Q139:Q172)</f>
        <v>8</v>
      </c>
      <c r="R174" s="372">
        <f t="shared" si="21"/>
        <v>13</v>
      </c>
      <c r="S174" s="372">
        <f t="shared" si="21"/>
        <v>0</v>
      </c>
      <c r="T174" s="372">
        <f t="shared" si="21"/>
        <v>0</v>
      </c>
      <c r="U174" s="372">
        <f t="shared" si="21"/>
        <v>0</v>
      </c>
      <c r="V174" s="372">
        <f t="shared" si="21"/>
        <v>0</v>
      </c>
      <c r="W174" s="372">
        <f t="shared" si="21"/>
        <v>0</v>
      </c>
      <c r="X174" s="372">
        <f t="shared" si="21"/>
        <v>0</v>
      </c>
      <c r="AD174" s="100">
        <f t="shared" si="20"/>
        <v>27</v>
      </c>
    </row>
    <row r="175" spans="1:31" ht="16.5" thickBot="1" x14ac:dyDescent="0.3">
      <c r="A175" s="1545" t="s">
        <v>256</v>
      </c>
      <c r="B175" s="1546"/>
      <c r="C175" s="1546"/>
      <c r="D175" s="1546"/>
      <c r="E175" s="1546"/>
      <c r="F175" s="1547"/>
      <c r="G175" s="980">
        <f>G173+G174</f>
        <v>43</v>
      </c>
      <c r="H175" s="980">
        <f>H173+H174</f>
        <v>1290</v>
      </c>
      <c r="I175" s="928"/>
      <c r="J175" s="928"/>
      <c r="K175" s="928"/>
      <c r="L175" s="928"/>
      <c r="M175" s="928"/>
      <c r="N175" s="928"/>
      <c r="O175" s="928"/>
      <c r="P175" s="928"/>
      <c r="Q175" s="928"/>
      <c r="R175" s="928"/>
      <c r="S175" s="928"/>
      <c r="T175" s="928"/>
      <c r="U175" s="928"/>
      <c r="V175" s="928"/>
      <c r="W175" s="928"/>
      <c r="X175" s="928"/>
      <c r="Y175" s="245">
        <f>SUM(Y139:Y170)</f>
        <v>0</v>
      </c>
      <c r="Z175" s="244">
        <f>SUM(Z139:Z170)</f>
        <v>0</v>
      </c>
      <c r="AA175" s="244">
        <f>SUM(AA139:AA170)</f>
        <v>0</v>
      </c>
      <c r="AB175" s="244">
        <f>SUM(AB139:AB170)</f>
        <v>0</v>
      </c>
      <c r="AC175" s="244">
        <f>SUM(AC139:AC170)</f>
        <v>0</v>
      </c>
      <c r="AE175" s="159">
        <f>G175*30</f>
        <v>1290</v>
      </c>
    </row>
    <row r="176" spans="1:31" ht="16.5" thickBot="1" x14ac:dyDescent="0.3">
      <c r="A176" s="1566" t="s">
        <v>495</v>
      </c>
      <c r="B176" s="1567"/>
      <c r="C176" s="1567"/>
      <c r="D176" s="1567"/>
      <c r="E176" s="1567"/>
      <c r="F176" s="1567"/>
      <c r="G176" s="791">
        <f>G173+G135</f>
        <v>22.5</v>
      </c>
      <c r="H176" s="357">
        <f>G176*30</f>
        <v>675</v>
      </c>
      <c r="I176" s="767"/>
      <c r="J176" s="928"/>
      <c r="K176" s="928"/>
      <c r="L176" s="928"/>
      <c r="M176" s="928"/>
      <c r="N176" s="928"/>
      <c r="O176" s="928"/>
      <c r="P176" s="928"/>
      <c r="Q176" s="928"/>
      <c r="R176" s="928"/>
      <c r="S176" s="928"/>
      <c r="T176" s="928"/>
      <c r="U176" s="928"/>
      <c r="V176" s="928"/>
      <c r="W176" s="928"/>
      <c r="X176" s="928"/>
      <c r="Y176" s="245"/>
      <c r="Z176" s="244"/>
      <c r="AA176" s="244"/>
      <c r="AB176" s="244"/>
      <c r="AC176" s="244"/>
    </row>
    <row r="177" spans="1:31" ht="16.5" thickBot="1" x14ac:dyDescent="0.3">
      <c r="A177" s="1566" t="s">
        <v>338</v>
      </c>
      <c r="B177" s="1567"/>
      <c r="C177" s="1567"/>
      <c r="D177" s="1567"/>
      <c r="E177" s="1567"/>
      <c r="F177" s="1567"/>
      <c r="G177" s="791">
        <f>G174+G136</f>
        <v>40</v>
      </c>
      <c r="H177" s="791">
        <f>H174+H136</f>
        <v>1200</v>
      </c>
      <c r="I177" s="791">
        <f t="shared" ref="I177:R177" si="22">I174+I136</f>
        <v>447</v>
      </c>
      <c r="J177" s="791">
        <f t="shared" si="22"/>
        <v>165</v>
      </c>
      <c r="K177" s="791">
        <f t="shared" si="22"/>
        <v>0</v>
      </c>
      <c r="L177" s="791">
        <f t="shared" si="22"/>
        <v>282</v>
      </c>
      <c r="M177" s="791">
        <f t="shared" si="22"/>
        <v>753</v>
      </c>
      <c r="N177" s="791">
        <f t="shared" si="22"/>
        <v>2</v>
      </c>
      <c r="O177" s="791">
        <f t="shared" si="22"/>
        <v>2</v>
      </c>
      <c r="P177" s="791">
        <f t="shared" si="22"/>
        <v>6</v>
      </c>
      <c r="Q177" s="791">
        <f t="shared" si="22"/>
        <v>10</v>
      </c>
      <c r="R177" s="791">
        <f t="shared" si="22"/>
        <v>16</v>
      </c>
      <c r="S177" s="791"/>
      <c r="T177" s="928"/>
      <c r="U177" s="928"/>
      <c r="V177" s="928"/>
      <c r="W177" s="928"/>
      <c r="X177" s="928"/>
      <c r="Y177" s="245"/>
      <c r="Z177" s="244"/>
      <c r="AA177" s="244"/>
      <c r="AB177" s="244"/>
      <c r="AC177" s="244"/>
    </row>
    <row r="178" spans="1:31" ht="16.5" thickBot="1" x14ac:dyDescent="0.3">
      <c r="A178" s="1566" t="s">
        <v>257</v>
      </c>
      <c r="B178" s="1567"/>
      <c r="C178" s="1567"/>
      <c r="D178" s="1567"/>
      <c r="E178" s="1567"/>
      <c r="F178" s="1568"/>
      <c r="G178" s="764">
        <f>G175+G137</f>
        <v>62.5</v>
      </c>
      <c r="H178" s="985">
        <f>H175+H137</f>
        <v>1875</v>
      </c>
      <c r="I178" s="986"/>
      <c r="J178" s="986"/>
      <c r="K178" s="986"/>
      <c r="L178" s="986"/>
      <c r="M178" s="986"/>
      <c r="N178" s="765"/>
      <c r="O178" s="765"/>
      <c r="P178" s="765"/>
      <c r="Q178" s="765"/>
      <c r="R178" s="765"/>
      <c r="S178" s="765"/>
      <c r="T178" s="765"/>
      <c r="U178" s="765"/>
      <c r="V178" s="765"/>
      <c r="W178" s="765"/>
      <c r="X178" s="765"/>
      <c r="Y178" s="245">
        <f>Y175+Y137</f>
        <v>0</v>
      </c>
      <c r="Z178" s="244">
        <f>Z175+Z137</f>
        <v>0</v>
      </c>
      <c r="AA178" s="244">
        <f>AA175+AA137</f>
        <v>0</v>
      </c>
      <c r="AB178" s="244">
        <f>AB175+AB137</f>
        <v>0</v>
      </c>
      <c r="AC178" s="244">
        <f>AC175+AC137</f>
        <v>0</v>
      </c>
      <c r="AE178" s="159">
        <f>G178*30</f>
        <v>1875</v>
      </c>
    </row>
    <row r="179" spans="1:31" ht="16.5" thickBot="1" x14ac:dyDescent="0.3">
      <c r="A179" s="1565" t="s">
        <v>476</v>
      </c>
      <c r="B179" s="1565"/>
      <c r="C179" s="1565"/>
      <c r="D179" s="1565"/>
      <c r="E179" s="1565"/>
      <c r="F179" s="1565"/>
      <c r="G179" s="764">
        <f>G176+G105</f>
        <v>120</v>
      </c>
      <c r="H179" s="764">
        <f>H176+H105</f>
        <v>3600</v>
      </c>
      <c r="I179" s="986"/>
      <c r="J179" s="986"/>
      <c r="K179" s="986"/>
      <c r="L179" s="986"/>
      <c r="M179" s="986"/>
      <c r="N179" s="765"/>
      <c r="O179" s="765"/>
      <c r="P179" s="765"/>
      <c r="Q179" s="765"/>
      <c r="R179" s="765"/>
      <c r="S179" s="765"/>
      <c r="T179" s="765"/>
      <c r="U179" s="765"/>
      <c r="V179" s="765"/>
      <c r="W179" s="765"/>
      <c r="X179" s="765"/>
      <c r="Y179" s="746"/>
      <c r="Z179" s="746"/>
      <c r="AA179" s="329"/>
      <c r="AB179" s="329"/>
      <c r="AC179" s="329"/>
    </row>
    <row r="180" spans="1:31" ht="16.5" thickBot="1" x14ac:dyDescent="0.3">
      <c r="A180" s="1565" t="s">
        <v>347</v>
      </c>
      <c r="B180" s="1565"/>
      <c r="C180" s="1565"/>
      <c r="D180" s="1565"/>
      <c r="E180" s="1565"/>
      <c r="F180" s="1565"/>
      <c r="G180" s="764">
        <f>G177+G106</f>
        <v>120</v>
      </c>
      <c r="H180" s="764">
        <f t="shared" ref="H180:R180" si="23">H177+H106</f>
        <v>3600</v>
      </c>
      <c r="I180" s="764">
        <f t="shared" si="23"/>
        <v>1326</v>
      </c>
      <c r="J180" s="764">
        <f t="shared" si="23"/>
        <v>631</v>
      </c>
      <c r="K180" s="764">
        <f t="shared" si="23"/>
        <v>0</v>
      </c>
      <c r="L180" s="764">
        <f t="shared" si="23"/>
        <v>695</v>
      </c>
      <c r="M180" s="764">
        <f t="shared" si="23"/>
        <v>2274</v>
      </c>
      <c r="N180" s="764">
        <f t="shared" si="23"/>
        <v>29.466666666666669</v>
      </c>
      <c r="O180" s="764">
        <f t="shared" si="23"/>
        <v>13</v>
      </c>
      <c r="P180" s="764">
        <f t="shared" si="23"/>
        <v>26</v>
      </c>
      <c r="Q180" s="764">
        <f t="shared" si="23"/>
        <v>23.5</v>
      </c>
      <c r="R180" s="764">
        <f t="shared" si="23"/>
        <v>16</v>
      </c>
      <c r="S180" s="764"/>
      <c r="T180" s="765"/>
      <c r="U180" s="765"/>
      <c r="V180" s="765"/>
      <c r="W180" s="765"/>
      <c r="X180" s="765"/>
      <c r="Y180" s="746"/>
      <c r="Z180" s="746"/>
      <c r="AA180" s="329"/>
      <c r="AB180" s="329"/>
      <c r="AC180" s="329"/>
    </row>
    <row r="181" spans="1:31" s="100" customFormat="1" ht="16.5" thickBot="1" x14ac:dyDescent="0.3">
      <c r="A181" s="1565" t="s">
        <v>258</v>
      </c>
      <c r="B181" s="1565"/>
      <c r="C181" s="1565"/>
      <c r="D181" s="1565"/>
      <c r="E181" s="1565"/>
      <c r="F181" s="1565"/>
      <c r="G181" s="987">
        <f>G178+G107</f>
        <v>240</v>
      </c>
      <c r="H181" s="987">
        <f>H178+H107</f>
        <v>7200</v>
      </c>
      <c r="I181" s="986"/>
      <c r="J181" s="986"/>
      <c r="K181" s="986"/>
      <c r="L181" s="986"/>
      <c r="M181" s="986"/>
      <c r="N181" s="765"/>
      <c r="O181" s="765"/>
      <c r="P181" s="765"/>
      <c r="Q181" s="765"/>
      <c r="R181" s="765"/>
      <c r="S181" s="765"/>
      <c r="T181" s="765"/>
      <c r="U181" s="765"/>
      <c r="V181" s="765"/>
      <c r="W181" s="765"/>
      <c r="X181" s="765"/>
      <c r="AA181" s="378">
        <v>22</v>
      </c>
      <c r="AB181" s="378">
        <v>22</v>
      </c>
      <c r="AC181" s="378">
        <v>22</v>
      </c>
    </row>
    <row r="182" spans="1:31" s="100" customFormat="1" ht="16.5" thickBot="1" x14ac:dyDescent="0.3">
      <c r="A182" s="1544" t="s">
        <v>259</v>
      </c>
      <c r="B182" s="1544"/>
      <c r="C182" s="1544"/>
      <c r="D182" s="1544"/>
      <c r="E182" s="1544"/>
      <c r="F182" s="1544"/>
      <c r="G182" s="1544"/>
      <c r="H182" s="1544"/>
      <c r="I182" s="1544"/>
      <c r="J182" s="1544"/>
      <c r="K182" s="1544"/>
      <c r="L182" s="1544"/>
      <c r="M182" s="1544"/>
      <c r="N182" s="1142">
        <f>N180</f>
        <v>29.466666666666669</v>
      </c>
      <c r="O182" s="1142">
        <f>O180</f>
        <v>13</v>
      </c>
      <c r="P182" s="1142">
        <f>P180</f>
        <v>26</v>
      </c>
      <c r="Q182" s="1142">
        <f>Q180</f>
        <v>23.5</v>
      </c>
      <c r="R182" s="1142">
        <f>R180</f>
        <v>16</v>
      </c>
      <c r="S182" s="766"/>
      <c r="T182" s="766">
        <f t="shared" ref="T182:AC182" si="24">T181</f>
        <v>0</v>
      </c>
      <c r="U182" s="765">
        <f t="shared" si="24"/>
        <v>0</v>
      </c>
      <c r="V182" s="765">
        <f t="shared" si="24"/>
        <v>0</v>
      </c>
      <c r="W182" s="765">
        <f t="shared" si="24"/>
        <v>0</v>
      </c>
      <c r="X182" s="765">
        <f t="shared" si="24"/>
        <v>0</v>
      </c>
      <c r="Y182" s="245">
        <f t="shared" si="24"/>
        <v>0</v>
      </c>
      <c r="Z182" s="244">
        <f t="shared" si="24"/>
        <v>0</v>
      </c>
      <c r="AA182" s="244">
        <f t="shared" si="24"/>
        <v>22</v>
      </c>
      <c r="AB182" s="244">
        <f t="shared" si="24"/>
        <v>22</v>
      </c>
      <c r="AC182" s="244">
        <f t="shared" si="24"/>
        <v>22</v>
      </c>
    </row>
    <row r="183" spans="1:31" s="100" customFormat="1" ht="16.5" thickBot="1" x14ac:dyDescent="0.3">
      <c r="A183" s="1572" t="s">
        <v>260</v>
      </c>
      <c r="B183" s="1572"/>
      <c r="C183" s="1572"/>
      <c r="D183" s="1572"/>
      <c r="E183" s="1572"/>
      <c r="F183" s="1572"/>
      <c r="G183" s="1572"/>
      <c r="H183" s="1572"/>
      <c r="I183" s="1572"/>
      <c r="J183" s="1572"/>
      <c r="K183" s="1572"/>
      <c r="L183" s="1572"/>
      <c r="M183" s="1572"/>
      <c r="N183" s="765">
        <v>2</v>
      </c>
      <c r="O183" s="767">
        <v>0</v>
      </c>
      <c r="P183" s="768">
        <v>2</v>
      </c>
      <c r="Q183" s="1143">
        <v>4</v>
      </c>
      <c r="R183" s="1026">
        <v>0</v>
      </c>
      <c r="S183" s="759"/>
      <c r="T183" s="1026"/>
      <c r="U183" s="768"/>
      <c r="V183" s="768"/>
      <c r="W183" s="768"/>
      <c r="X183" s="768"/>
    </row>
    <row r="184" spans="1:31" s="100" customFormat="1" ht="16.5" thickBot="1" x14ac:dyDescent="0.3">
      <c r="A184" s="1572" t="s">
        <v>261</v>
      </c>
      <c r="B184" s="1572"/>
      <c r="C184" s="1572"/>
      <c r="D184" s="1572"/>
      <c r="E184" s="1572"/>
      <c r="F184" s="1572"/>
      <c r="G184" s="1572"/>
      <c r="H184" s="1572"/>
      <c r="I184" s="1572"/>
      <c r="J184" s="1572"/>
      <c r="K184" s="1572"/>
      <c r="L184" s="1572"/>
      <c r="M184" s="1572"/>
      <c r="N184" s="766">
        <v>11</v>
      </c>
      <c r="O184" s="1144">
        <v>3</v>
      </c>
      <c r="P184" s="769">
        <v>4</v>
      </c>
      <c r="Q184" s="1145">
        <v>6</v>
      </c>
      <c r="R184" s="1026">
        <v>6</v>
      </c>
      <c r="S184" s="759"/>
      <c r="T184" s="1026"/>
      <c r="U184" s="769"/>
      <c r="V184" s="769"/>
      <c r="W184" s="769"/>
      <c r="X184" s="769"/>
    </row>
    <row r="185" spans="1:31" s="100" customFormat="1" ht="16.5" thickBot="1" x14ac:dyDescent="0.3">
      <c r="A185" s="1572" t="s">
        <v>262</v>
      </c>
      <c r="B185" s="1572"/>
      <c r="C185" s="1572"/>
      <c r="D185" s="1572"/>
      <c r="E185" s="1572"/>
      <c r="F185" s="1572"/>
      <c r="G185" s="1572"/>
      <c r="H185" s="1572"/>
      <c r="I185" s="1572"/>
      <c r="J185" s="1572"/>
      <c r="K185" s="1572"/>
      <c r="L185" s="1572"/>
      <c r="M185" s="1572"/>
      <c r="N185" s="1146"/>
      <c r="O185" s="1147"/>
      <c r="P185" s="1147"/>
      <c r="Q185" s="1148"/>
      <c r="R185" s="849"/>
      <c r="S185" s="759"/>
      <c r="T185" s="849"/>
      <c r="U185" s="770"/>
      <c r="V185" s="770"/>
      <c r="W185" s="770"/>
      <c r="X185" s="770"/>
    </row>
    <row r="186" spans="1:31" s="100" customFormat="1" ht="16.5" thickBot="1" x14ac:dyDescent="0.3">
      <c r="A186" s="1548" t="s">
        <v>263</v>
      </c>
      <c r="B186" s="1548"/>
      <c r="C186" s="1548"/>
      <c r="D186" s="1548"/>
      <c r="E186" s="1548"/>
      <c r="F186" s="1548"/>
      <c r="G186" s="1548"/>
      <c r="H186" s="1548"/>
      <c r="I186" s="1548"/>
      <c r="J186" s="1548"/>
      <c r="K186" s="1548"/>
      <c r="L186" s="1548"/>
      <c r="M186" s="1548"/>
      <c r="N186" s="1149"/>
      <c r="O186" s="1147">
        <v>1</v>
      </c>
      <c r="P186" s="1150"/>
      <c r="Q186" s="771">
        <v>1</v>
      </c>
      <c r="R186" s="1151">
        <v>1</v>
      </c>
      <c r="S186" s="1025"/>
      <c r="T186" s="988"/>
      <c r="U186" s="771"/>
      <c r="V186" s="988"/>
      <c r="W186" s="988"/>
      <c r="X186" s="988"/>
    </row>
    <row r="187" spans="1:31" s="100" customFormat="1" ht="16.5" thickBot="1" x14ac:dyDescent="0.3">
      <c r="A187" s="1549" t="s">
        <v>264</v>
      </c>
      <c r="B187" s="1550"/>
      <c r="C187" s="1550"/>
      <c r="D187" s="1550"/>
      <c r="E187" s="1550"/>
      <c r="F187" s="1550"/>
      <c r="G187" s="1550"/>
      <c r="H187" s="1550"/>
      <c r="I187" s="1550"/>
      <c r="J187" s="1550"/>
      <c r="K187" s="1550"/>
      <c r="L187" s="1550"/>
      <c r="M187" s="1551"/>
      <c r="N187" s="1810" t="s">
        <v>265</v>
      </c>
      <c r="O187" s="1811"/>
      <c r="P187" s="1812"/>
      <c r="Q187" s="1806">
        <f>G107/G181*100</f>
        <v>73.958333333333343</v>
      </c>
      <c r="R187" s="1813"/>
      <c r="S187" s="1813"/>
      <c r="T187" s="1806" t="s">
        <v>42</v>
      </c>
      <c r="U187" s="1813"/>
      <c r="V187" s="1807"/>
      <c r="W187" s="1806">
        <f>G178/G181*100</f>
        <v>26.041666666666668</v>
      </c>
      <c r="X187" s="1807"/>
      <c r="Y187" s="389">
        <f>SUM(N187:X187)</f>
        <v>100.00000000000001</v>
      </c>
    </row>
    <row r="188" spans="1:31" s="100" customFormat="1" x14ac:dyDescent="0.25">
      <c r="A188" s="390"/>
      <c r="B188" s="989"/>
      <c r="C188" s="989"/>
      <c r="D188" s="989"/>
      <c r="E188" s="989"/>
      <c r="F188" s="989"/>
      <c r="G188" s="989"/>
      <c r="H188" s="989"/>
      <c r="I188" s="989"/>
      <c r="J188" s="989"/>
      <c r="K188" s="989"/>
      <c r="L188" s="989"/>
      <c r="M188" s="989"/>
      <c r="N188" s="990"/>
      <c r="O188" s="990"/>
      <c r="P188" s="990"/>
      <c r="Q188" s="991"/>
      <c r="R188" s="991"/>
      <c r="S188" s="991"/>
      <c r="T188" s="990"/>
      <c r="U188" s="990"/>
      <c r="V188" s="990"/>
      <c r="W188" s="990"/>
      <c r="X188" s="990"/>
    </row>
    <row r="189" spans="1:31" s="100" customFormat="1" x14ac:dyDescent="0.25">
      <c r="A189" s="393"/>
    </row>
    <row r="190" spans="1:31" s="100" customFormat="1" x14ac:dyDescent="0.25">
      <c r="A190" s="393"/>
      <c r="B190" s="1155"/>
      <c r="C190" s="1155"/>
      <c r="D190" s="1155"/>
      <c r="E190" s="1155"/>
      <c r="F190" s="1155"/>
      <c r="G190" s="1155"/>
      <c r="H190" s="1155"/>
      <c r="I190" s="1155"/>
      <c r="J190" s="1155"/>
      <c r="K190" s="1155"/>
    </row>
    <row r="191" spans="1:31" s="100" customFormat="1" x14ac:dyDescent="0.25">
      <c r="A191" s="393"/>
      <c r="B191" s="1155" t="s">
        <v>266</v>
      </c>
      <c r="C191" s="1155"/>
      <c r="D191" s="1814"/>
      <c r="E191" s="1814"/>
      <c r="F191" s="1823"/>
      <c r="G191" s="1823"/>
      <c r="H191" s="1155"/>
      <c r="I191" s="1815" t="s">
        <v>267</v>
      </c>
      <c r="J191" s="1960"/>
      <c r="K191" s="1960"/>
    </row>
    <row r="192" spans="1:31" s="100" customFormat="1" x14ac:dyDescent="0.25">
      <c r="A192" s="393"/>
    </row>
    <row r="193" spans="1:13" s="100" customFormat="1" x14ac:dyDescent="0.25">
      <c r="A193" s="393"/>
      <c r="B193" s="1155" t="s">
        <v>268</v>
      </c>
      <c r="C193" s="1155"/>
      <c r="D193" s="1814"/>
      <c r="E193" s="1814"/>
      <c r="F193" s="1823"/>
      <c r="G193" s="1823"/>
      <c r="H193" s="1155"/>
      <c r="I193" s="1815" t="s">
        <v>269</v>
      </c>
      <c r="J193" s="1824"/>
      <c r="K193" s="1824"/>
    </row>
    <row r="194" spans="1:13" s="100" customFormat="1" x14ac:dyDescent="0.25">
      <c r="A194" s="393"/>
    </row>
    <row r="195" spans="1:13" s="100" customFormat="1" x14ac:dyDescent="0.25">
      <c r="A195" s="393"/>
      <c r="B195" s="1155" t="s">
        <v>270</v>
      </c>
      <c r="C195" s="1155"/>
      <c r="D195" s="1814"/>
      <c r="E195" s="1814"/>
      <c r="F195" s="1823"/>
      <c r="G195" s="1823"/>
      <c r="H195" s="1155"/>
      <c r="I195" s="1815" t="s">
        <v>269</v>
      </c>
      <c r="J195" s="1824"/>
      <c r="K195" s="1824"/>
    </row>
    <row r="196" spans="1:13" s="100" customFormat="1" x14ac:dyDescent="0.25">
      <c r="A196" s="109"/>
      <c r="B196" s="992"/>
      <c r="C196" s="1819" t="s">
        <v>140</v>
      </c>
      <c r="D196" s="1819"/>
      <c r="E196" s="1819"/>
      <c r="F196" s="1819"/>
      <c r="G196" s="1819"/>
      <c r="H196" s="1819"/>
      <c r="I196" s="1819"/>
      <c r="J196" s="1819"/>
      <c r="K196" s="1819"/>
      <c r="L196" s="993"/>
      <c r="M196" s="993"/>
    </row>
  </sheetData>
  <mergeCells count="90">
    <mergeCell ref="Q187:S187"/>
    <mergeCell ref="I193:K193"/>
    <mergeCell ref="W187:X187"/>
    <mergeCell ref="T187:V187"/>
    <mergeCell ref="A187:M187"/>
    <mergeCell ref="N187:P187"/>
    <mergeCell ref="A165:A168"/>
    <mergeCell ref="C196:K196"/>
    <mergeCell ref="D195:G195"/>
    <mergeCell ref="I195:K195"/>
    <mergeCell ref="A185:M185"/>
    <mergeCell ref="A186:M186"/>
    <mergeCell ref="I191:K191"/>
    <mergeCell ref="D193:G193"/>
    <mergeCell ref="A169:A172"/>
    <mergeCell ref="A182:M182"/>
    <mergeCell ref="A175:F175"/>
    <mergeCell ref="A179:F179"/>
    <mergeCell ref="A173:F173"/>
    <mergeCell ref="A178:F178"/>
    <mergeCell ref="A181:F181"/>
    <mergeCell ref="A137:F137"/>
    <mergeCell ref="A138:X138"/>
    <mergeCell ref="A139:A140"/>
    <mergeCell ref="D191:G191"/>
    <mergeCell ref="A174:F174"/>
    <mergeCell ref="A176:F176"/>
    <mergeCell ref="A177:F177"/>
    <mergeCell ref="A184:M184"/>
    <mergeCell ref="A183:M183"/>
    <mergeCell ref="A180:F180"/>
    <mergeCell ref="A161:A164"/>
    <mergeCell ref="A153:A156"/>
    <mergeCell ref="A145:A148"/>
    <mergeCell ref="A157:A160"/>
    <mergeCell ref="A149:A152"/>
    <mergeCell ref="A141:A144"/>
    <mergeCell ref="A109:X109"/>
    <mergeCell ref="A136:F136"/>
    <mergeCell ref="A135:F135"/>
    <mergeCell ref="A113:A114"/>
    <mergeCell ref="A111:A112"/>
    <mergeCell ref="A115:A120"/>
    <mergeCell ref="A133:A134"/>
    <mergeCell ref="A121:A126"/>
    <mergeCell ref="A127:A132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0:X10"/>
    <mergeCell ref="A51:X51"/>
    <mergeCell ref="A9:X9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T4:V4"/>
    <mergeCell ref="E4:E7"/>
    <mergeCell ref="F4:F7"/>
    <mergeCell ref="N6:X6"/>
    <mergeCell ref="Q4:S4"/>
    <mergeCell ref="W4:X4"/>
    <mergeCell ref="C3:C7"/>
    <mergeCell ref="D3:D7"/>
    <mergeCell ref="J4:J7"/>
    <mergeCell ref="E3:F3"/>
    <mergeCell ref="I3:L3"/>
    <mergeCell ref="I4:I7"/>
    <mergeCell ref="L4:L7"/>
    <mergeCell ref="H3:H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361</v>
      </c>
    </row>
    <row r="4" spans="1:11" x14ac:dyDescent="0.25">
      <c r="A4" t="s">
        <v>364</v>
      </c>
    </row>
    <row r="5" spans="1:11" x14ac:dyDescent="0.25">
      <c r="A5" t="s">
        <v>362</v>
      </c>
    </row>
    <row r="6" spans="1:11" ht="22.5" customHeight="1" x14ac:dyDescent="0.25">
      <c r="A6" s="1961" t="s">
        <v>97</v>
      </c>
      <c r="B6" s="1962"/>
      <c r="C6" s="1962"/>
      <c r="D6" s="1962"/>
      <c r="E6" s="1962"/>
      <c r="F6" s="1962"/>
      <c r="G6" s="1962"/>
      <c r="H6" s="1962"/>
      <c r="I6" s="1962"/>
      <c r="J6" s="1962"/>
      <c r="K6" s="1962"/>
    </row>
    <row r="7" spans="1:11" ht="18" customHeight="1" x14ac:dyDescent="0.25">
      <c r="A7" s="1961" t="s">
        <v>98</v>
      </c>
      <c r="B7" s="1962"/>
      <c r="C7" s="1962"/>
      <c r="D7" s="1962"/>
      <c r="E7" s="1962"/>
      <c r="F7" s="1962"/>
      <c r="G7" s="1962"/>
      <c r="H7" s="1962"/>
      <c r="I7" s="1962"/>
      <c r="J7" s="1962"/>
      <c r="K7" s="1962"/>
    </row>
    <row r="8" spans="1:11" ht="14.25" customHeight="1" x14ac:dyDescent="0.25">
      <c r="A8" s="1961" t="s">
        <v>91</v>
      </c>
      <c r="B8" s="1962"/>
      <c r="C8" s="1962"/>
      <c r="D8" s="1962"/>
      <c r="E8" s="1962"/>
      <c r="F8" s="1962"/>
      <c r="G8" s="1962"/>
      <c r="H8" s="1962"/>
      <c r="I8" s="1962"/>
      <c r="J8" s="1962"/>
      <c r="K8" s="1962"/>
    </row>
    <row r="9" spans="1:11" ht="17.25" customHeight="1" x14ac:dyDescent="0.25">
      <c r="A9" s="1961" t="s">
        <v>100</v>
      </c>
      <c r="B9" s="1962"/>
      <c r="C9" s="1962"/>
      <c r="D9" s="1962"/>
      <c r="E9" s="1962"/>
      <c r="F9" s="1962"/>
      <c r="G9" s="1962"/>
      <c r="H9" s="1962"/>
      <c r="I9" s="1962"/>
      <c r="J9" s="1962"/>
      <c r="K9" s="1962"/>
    </row>
    <row r="10" spans="1:11" x14ac:dyDescent="0.25">
      <c r="A10" s="772" t="s">
        <v>86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</row>
    <row r="12" spans="1:11" x14ac:dyDescent="0.25">
      <c r="A12" t="s">
        <v>363</v>
      </c>
    </row>
    <row r="14" spans="1:11" x14ac:dyDescent="0.25">
      <c r="A14" t="s">
        <v>378</v>
      </c>
    </row>
    <row r="18" spans="1:1" x14ac:dyDescent="0.25">
      <c r="A18" t="s">
        <v>382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Normal="10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15"/>
    <col min="34" max="34" width="9.85546875" style="1115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1963" t="s">
        <v>87</v>
      </c>
      <c r="D1" s="1963"/>
      <c r="E1" s="1963"/>
      <c r="F1" s="1963"/>
      <c r="G1" s="1963"/>
      <c r="H1" s="1963"/>
      <c r="I1" s="1963"/>
      <c r="J1" s="1963"/>
      <c r="K1" s="1963"/>
      <c r="L1" s="1963"/>
      <c r="M1" s="1963"/>
      <c r="N1" s="1963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930" t="s">
        <v>0</v>
      </c>
      <c r="D3" s="1933" t="s">
        <v>74</v>
      </c>
      <c r="E3" s="1936" t="s">
        <v>75</v>
      </c>
      <c r="F3" s="1939" t="s">
        <v>2</v>
      </c>
      <c r="G3" s="1939"/>
      <c r="H3" s="1939"/>
      <c r="I3" s="1939"/>
      <c r="J3" s="1939"/>
      <c r="K3" s="1803"/>
      <c r="L3" s="1936" t="s">
        <v>3</v>
      </c>
      <c r="M3" s="1936" t="s">
        <v>4</v>
      </c>
      <c r="N3" s="1936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931"/>
      <c r="D4" s="1934"/>
      <c r="E4" s="1936"/>
      <c r="F4" s="1936" t="s">
        <v>6</v>
      </c>
      <c r="G4" s="1937" t="s">
        <v>7</v>
      </c>
      <c r="H4" s="1937"/>
      <c r="I4" s="1937"/>
      <c r="J4" s="1937"/>
      <c r="K4" s="1936" t="s">
        <v>8</v>
      </c>
      <c r="L4" s="1936"/>
      <c r="M4" s="1936"/>
      <c r="N4" s="1936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931"/>
      <c r="D5" s="1934"/>
      <c r="E5" s="1936"/>
      <c r="F5" s="1803"/>
      <c r="G5" s="1936" t="s">
        <v>9</v>
      </c>
      <c r="H5" s="1939" t="s">
        <v>10</v>
      </c>
      <c r="I5" s="1803"/>
      <c r="J5" s="1803"/>
      <c r="K5" s="1803"/>
      <c r="L5" s="1936"/>
      <c r="M5" s="1936"/>
      <c r="N5" s="1936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1931"/>
      <c r="D6" s="1934"/>
      <c r="E6" s="1936"/>
      <c r="F6" s="1803"/>
      <c r="G6" s="1938"/>
      <c r="H6" s="1936" t="s">
        <v>11</v>
      </c>
      <c r="I6" s="1936" t="s">
        <v>12</v>
      </c>
      <c r="J6" s="1936" t="s">
        <v>13</v>
      </c>
      <c r="K6" s="1803"/>
      <c r="L6" s="1936"/>
      <c r="M6" s="1936"/>
      <c r="N6" s="1936"/>
      <c r="AD6" s="11"/>
      <c r="AE6" s="11"/>
      <c r="AF6" s="11"/>
      <c r="AG6" s="39" t="s">
        <v>470</v>
      </c>
      <c r="AH6" s="30" t="s">
        <v>471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931"/>
      <c r="D7" s="1934"/>
      <c r="E7" s="1936"/>
      <c r="F7" s="1803"/>
      <c r="G7" s="1938"/>
      <c r="H7" s="1936"/>
      <c r="I7" s="1936"/>
      <c r="J7" s="1936"/>
      <c r="K7" s="1803"/>
      <c r="L7" s="1936"/>
      <c r="M7" s="1936"/>
      <c r="N7" s="1936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931"/>
      <c r="D8" s="1934"/>
      <c r="E8" s="1936"/>
      <c r="F8" s="1803"/>
      <c r="G8" s="1938"/>
      <c r="H8" s="1936"/>
      <c r="I8" s="1936"/>
      <c r="J8" s="1936"/>
      <c r="K8" s="1803"/>
      <c r="L8" s="1936"/>
      <c r="M8" s="1936"/>
      <c r="N8" s="1936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932"/>
      <c r="D9" s="1935"/>
      <c r="E9" s="1936"/>
      <c r="F9" s="1803"/>
      <c r="G9" s="1938"/>
      <c r="H9" s="1936"/>
      <c r="I9" s="1936"/>
      <c r="J9" s="1936"/>
      <c r="K9" s="1803"/>
      <c r="L9" s="1936"/>
      <c r="M9" s="1936"/>
      <c r="N9" s="1936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85" t="s">
        <v>16</v>
      </c>
      <c r="B10" s="1085" t="s">
        <v>14</v>
      </c>
      <c r="C10" s="1088" t="s">
        <v>424</v>
      </c>
      <c r="D10" s="1089">
        <v>13</v>
      </c>
      <c r="E10" s="1086"/>
      <c r="F10" s="1078"/>
      <c r="G10" s="1080"/>
      <c r="H10" s="1077"/>
      <c r="I10" s="1077"/>
      <c r="J10" s="1077"/>
      <c r="K10" s="1078"/>
      <c r="L10" s="1077"/>
      <c r="M10" s="1077"/>
      <c r="N10" s="1077"/>
      <c r="AD10" s="11"/>
      <c r="AE10" s="11"/>
      <c r="AF10" s="11"/>
      <c r="AG10" s="1122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22">
        <f>D11+E11</f>
        <v>3</v>
      </c>
      <c r="AH11" s="1115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22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60">
        <v>9.5</v>
      </c>
      <c r="E13" s="1061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350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339</v>
      </c>
      <c r="Z13" s="68" t="s">
        <v>340</v>
      </c>
      <c r="AG13" s="1116">
        <f>'Семестровка уск виправлено'!D13+'Семестровка уск виправлено'!E13+'Семестровка уск виправлено'!E61</f>
        <v>13.5</v>
      </c>
      <c r="AH13" s="1115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60"/>
      <c r="E14" s="1061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16"/>
      <c r="AI14" s="42"/>
      <c r="AN14" s="11"/>
      <c r="AO14" s="11"/>
      <c r="AP14" s="11"/>
    </row>
    <row r="15" spans="1:42" s="477" customFormat="1" x14ac:dyDescent="0.25">
      <c r="A15" s="722" t="s">
        <v>16</v>
      </c>
      <c r="B15" s="723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8"/>
      <c r="Q15" s="478"/>
      <c r="R15" s="479" t="s">
        <v>59</v>
      </c>
      <c r="S15" s="480">
        <f>E19+E33</f>
        <v>3</v>
      </c>
      <c r="T15" s="479">
        <v>3.5</v>
      </c>
      <c r="U15" s="478"/>
      <c r="V15" s="10"/>
      <c r="W15" s="10"/>
      <c r="X15" s="23" t="s">
        <v>47</v>
      </c>
      <c r="Y15" s="479"/>
      <c r="Z15" s="479"/>
      <c r="AA15" s="478"/>
      <c r="AB15" s="478"/>
      <c r="AC15" s="478"/>
      <c r="AD15" s="478"/>
      <c r="AE15" s="478"/>
      <c r="AF15" s="478"/>
      <c r="AG15" s="1118"/>
      <c r="AH15" s="1117"/>
      <c r="AI15" s="42">
        <f t="shared" si="0"/>
        <v>0</v>
      </c>
      <c r="AJ15" s="478"/>
      <c r="AK15" s="478"/>
      <c r="AL15" s="478"/>
      <c r="AM15" s="478"/>
    </row>
    <row r="16" spans="1:42" s="477" customFormat="1" x14ac:dyDescent="0.25">
      <c r="A16" s="722"/>
      <c r="B16" s="723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8"/>
      <c r="Q16" s="478"/>
      <c r="R16" s="479"/>
      <c r="S16" s="480"/>
      <c r="T16" s="479"/>
      <c r="U16" s="478"/>
      <c r="V16" s="10"/>
      <c r="W16" s="10"/>
      <c r="X16" s="23"/>
      <c r="Y16" s="479"/>
      <c r="Z16" s="479"/>
      <c r="AA16" s="478"/>
      <c r="AB16" s="478"/>
      <c r="AC16" s="478"/>
      <c r="AD16" s="478"/>
      <c r="AE16" s="478"/>
      <c r="AF16" s="478"/>
      <c r="AG16" s="1118"/>
      <c r="AH16" s="1117"/>
      <c r="AI16" s="42"/>
      <c r="AJ16" s="478"/>
      <c r="AK16" s="478"/>
      <c r="AL16" s="478"/>
      <c r="AM16" s="478"/>
    </row>
    <row r="17" spans="1:42" s="477" customFormat="1" x14ac:dyDescent="0.25">
      <c r="A17" s="722" t="s">
        <v>16</v>
      </c>
      <c r="B17" s="723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8"/>
      <c r="Q17" s="478"/>
      <c r="R17" s="479" t="s">
        <v>68</v>
      </c>
      <c r="S17" s="480">
        <f>E13+E61</f>
        <v>4</v>
      </c>
      <c r="T17" s="479">
        <v>4.5</v>
      </c>
      <c r="U17" s="478"/>
      <c r="V17" s="10" t="s">
        <v>16</v>
      </c>
      <c r="W17" s="10" t="s">
        <v>14</v>
      </c>
      <c r="X17" s="23" t="s">
        <v>41</v>
      </c>
      <c r="Y17" s="726">
        <f>SUMIFS(E$11:E$45,A$11:A$45,$A$144,B$11:B$45,$B$144)</f>
        <v>14</v>
      </c>
      <c r="Z17" s="727">
        <f>SUMIFS(D$10:D$45,A$10:A$45,$A$144,B$10:B$45,$B$144)</f>
        <v>47.5</v>
      </c>
      <c r="AA17" s="719">
        <f>D13+D17+D19+D23+D25+D29+D31+D33+D37+D39+D41</f>
        <v>34.5</v>
      </c>
      <c r="AB17" s="719">
        <f>E13+E17+E19+E23+E25+E29+E31+E33+E37+E39+E41</f>
        <v>18</v>
      </c>
      <c r="AC17" s="478"/>
      <c r="AD17" s="478"/>
      <c r="AE17" s="719">
        <f>E13+E17+E19</f>
        <v>3.5</v>
      </c>
      <c r="AF17" s="478"/>
      <c r="AG17" s="1118">
        <f>D17+D19+E19</f>
        <v>7</v>
      </c>
      <c r="AH17" s="1117">
        <f>'семестровка 4 р'!D13</f>
        <v>7</v>
      </c>
      <c r="AI17" s="42">
        <f t="shared" si="0"/>
        <v>0</v>
      </c>
      <c r="AJ17" s="478"/>
      <c r="AK17" s="478"/>
      <c r="AL17" s="478"/>
      <c r="AM17" s="478"/>
    </row>
    <row r="18" spans="1:42" s="477" customFormat="1" x14ac:dyDescent="0.25">
      <c r="A18" s="722"/>
      <c r="B18" s="723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8"/>
      <c r="Q18" s="478"/>
      <c r="R18" s="479"/>
      <c r="S18" s="480"/>
      <c r="T18" s="479"/>
      <c r="U18" s="478"/>
      <c r="V18" s="10"/>
      <c r="W18" s="10"/>
      <c r="X18" s="23"/>
      <c r="Y18" s="726"/>
      <c r="Z18" s="727"/>
      <c r="AA18" s="719"/>
      <c r="AB18" s="719"/>
      <c r="AC18" s="478"/>
      <c r="AD18" s="478"/>
      <c r="AE18" s="719"/>
      <c r="AF18" s="478"/>
      <c r="AG18" s="1118"/>
      <c r="AH18" s="1117"/>
      <c r="AI18" s="42"/>
      <c r="AJ18" s="478"/>
      <c r="AK18" s="478"/>
      <c r="AL18" s="478"/>
      <c r="AM18" s="478"/>
    </row>
    <row r="19" spans="1:42" s="477" customFormat="1" x14ac:dyDescent="0.25">
      <c r="A19" s="722" t="s">
        <v>16</v>
      </c>
      <c r="B19" s="723" t="s">
        <v>14</v>
      </c>
      <c r="C19" s="23" t="s">
        <v>103</v>
      </c>
      <c r="D19" s="1060">
        <v>1.5</v>
      </c>
      <c r="E19" s="1061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8"/>
      <c r="Q19" s="478"/>
      <c r="R19" s="479" t="s">
        <v>78</v>
      </c>
      <c r="S19" s="480" t="e">
        <f>E27+E43+E69+#REF!+E71+E73+E81+E83+E99+E100+E101+E102+E103+E104+E105+E106+E107+E124+E125+E126+E127+E128+E129+E130+E131</f>
        <v>#REF!</v>
      </c>
      <c r="T19" s="479">
        <v>82</v>
      </c>
      <c r="U19" s="478"/>
      <c r="V19" s="10" t="s">
        <v>16</v>
      </c>
      <c r="W19" s="10" t="s">
        <v>31</v>
      </c>
      <c r="X19" s="23" t="s">
        <v>42</v>
      </c>
      <c r="Y19" s="726">
        <f>SUMIFS(E$11:E$45,A$11:A$45,$A$145,B$11:B$45,$B$145)</f>
        <v>2</v>
      </c>
      <c r="Z19" s="726">
        <f>SUMIFS(D$11:D$45,A$11:A$45,$A$145,B$11:B$45,$B$145)</f>
        <v>1</v>
      </c>
      <c r="AA19" s="720">
        <f>D11</f>
        <v>1</v>
      </c>
      <c r="AB19" s="720">
        <f>E11</f>
        <v>2</v>
      </c>
      <c r="AC19" s="478"/>
      <c r="AD19" s="478"/>
      <c r="AE19" s="478"/>
      <c r="AF19" s="478"/>
      <c r="AG19" s="1118"/>
      <c r="AH19" s="1117"/>
      <c r="AI19" s="42">
        <f t="shared" si="0"/>
        <v>0</v>
      </c>
      <c r="AJ19" s="478"/>
      <c r="AK19" s="478"/>
      <c r="AL19" s="478"/>
      <c r="AM19" s="478"/>
    </row>
    <row r="20" spans="1:42" s="477" customFormat="1" x14ac:dyDescent="0.25">
      <c r="A20" s="722"/>
      <c r="B20" s="723"/>
      <c r="C20" s="23"/>
      <c r="D20" s="1060"/>
      <c r="E20" s="1061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8"/>
      <c r="Q20" s="478"/>
      <c r="R20" s="479"/>
      <c r="S20" s="480"/>
      <c r="T20" s="479"/>
      <c r="U20" s="478"/>
      <c r="V20" s="10"/>
      <c r="W20" s="10"/>
      <c r="X20" s="23"/>
      <c r="Y20" s="726"/>
      <c r="Z20" s="726"/>
      <c r="AA20" s="720"/>
      <c r="AB20" s="720"/>
      <c r="AC20" s="478"/>
      <c r="AD20" s="478"/>
      <c r="AE20" s="478"/>
      <c r="AF20" s="478"/>
      <c r="AG20" s="1118"/>
      <c r="AH20" s="1117"/>
      <c r="AI20" s="42"/>
      <c r="AJ20" s="478"/>
      <c r="AK20" s="478"/>
      <c r="AL20" s="478"/>
      <c r="AM20" s="478"/>
    </row>
    <row r="21" spans="1:42" x14ac:dyDescent="0.25">
      <c r="A21" s="724" t="s">
        <v>16</v>
      </c>
      <c r="B21" s="725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26"/>
      <c r="Z21" s="727"/>
      <c r="AA21" s="721"/>
      <c r="AB21" s="721"/>
      <c r="AG21" s="1116"/>
      <c r="AI21" s="42">
        <f t="shared" si="0"/>
        <v>0</v>
      </c>
      <c r="AN21" s="11"/>
      <c r="AO21" s="11"/>
      <c r="AP21" s="11"/>
    </row>
    <row r="22" spans="1:42" x14ac:dyDescent="0.25">
      <c r="A22" s="724"/>
      <c r="B22" s="725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26"/>
      <c r="Z22" s="727"/>
      <c r="AA22" s="721"/>
      <c r="AB22" s="721"/>
      <c r="AG22" s="1116"/>
      <c r="AI22" s="42"/>
      <c r="AN22" s="11"/>
      <c r="AO22" s="11"/>
      <c r="AP22" s="11"/>
    </row>
    <row r="23" spans="1:42" x14ac:dyDescent="0.25">
      <c r="A23" s="1062" t="s">
        <v>16</v>
      </c>
      <c r="B23" s="1063" t="s">
        <v>14</v>
      </c>
      <c r="C23" s="1081" t="s">
        <v>19</v>
      </c>
      <c r="D23" s="1060">
        <v>4</v>
      </c>
      <c r="E23" s="1061">
        <v>2</v>
      </c>
      <c r="F23" s="1064">
        <f t="shared" ref="F23:F33" si="1">E23*30</f>
        <v>60</v>
      </c>
      <c r="G23" s="1064">
        <f>H23+I23+J23</f>
        <v>30</v>
      </c>
      <c r="H23" s="1064">
        <v>15</v>
      </c>
      <c r="I23" s="1064"/>
      <c r="J23" s="1064">
        <v>15</v>
      </c>
      <c r="K23" s="1064">
        <f t="shared" ref="K23:K33" si="2">F23-G23</f>
        <v>30</v>
      </c>
      <c r="L23" s="1061">
        <f>G23/15</f>
        <v>2</v>
      </c>
      <c r="M23" s="1064" t="s">
        <v>16</v>
      </c>
      <c r="N23" s="1061">
        <f t="shared" ref="N23:N33" si="3">G23/F23*100</f>
        <v>50</v>
      </c>
      <c r="O23" s="1065" t="s">
        <v>69</v>
      </c>
      <c r="P23" s="1066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26">
        <f>SUMIFS(E$11:E$45,A$11:A$45,$A$147,B$11:B$45,$B$147)</f>
        <v>14</v>
      </c>
      <c r="Z23" s="727">
        <f>SUMIFS(D$11:D$45,A$11:A$45,$A$147,B$11:B$45,$B$147)</f>
        <v>11.5</v>
      </c>
      <c r="AA23" s="721">
        <f>D27+D35+D43+D45</f>
        <v>11.5</v>
      </c>
      <c r="AB23" s="721">
        <f>E27+E35+E43+E45</f>
        <v>10</v>
      </c>
      <c r="AG23" s="1122">
        <f>D23+E23</f>
        <v>6</v>
      </c>
      <c r="AH23" s="1115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62"/>
      <c r="B24" s="1131"/>
      <c r="C24" s="1081"/>
      <c r="D24" s="1060"/>
      <c r="E24" s="1061"/>
      <c r="F24" s="1064"/>
      <c r="G24" s="1064"/>
      <c r="H24" s="1064"/>
      <c r="I24" s="1064"/>
      <c r="J24" s="1064"/>
      <c r="K24" s="1064"/>
      <c r="L24" s="1061"/>
      <c r="M24" s="1064"/>
      <c r="N24" s="1061"/>
      <c r="O24" s="1065"/>
      <c r="P24" s="1066"/>
      <c r="R24" s="68"/>
      <c r="S24" s="69"/>
      <c r="T24" s="68"/>
      <c r="V24" s="10"/>
      <c r="W24" s="10"/>
      <c r="X24" s="23"/>
      <c r="Y24" s="726"/>
      <c r="Z24" s="727"/>
      <c r="AA24" s="721"/>
      <c r="AB24" s="721"/>
      <c r="AG24" s="1122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7">
        <v>30</v>
      </c>
      <c r="I25" s="1087"/>
      <c r="J25" s="1087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26">
        <f>SUMIFS(E$11:E$45,A$11:A$45,$A$148,B$11:B$45,$B$148)</f>
        <v>0</v>
      </c>
      <c r="Z25" s="727">
        <f>SUMIFS(D$11:D$45,A$11:A$45,$A$148,B$11:B$45,$B$148)</f>
        <v>0</v>
      </c>
      <c r="AA25" s="721"/>
      <c r="AB25" s="721"/>
      <c r="AG25" s="1122">
        <f t="shared" ref="AG25:AG45" si="4">D25+E25</f>
        <v>4</v>
      </c>
      <c r="AH25" s="1115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7"/>
      <c r="I26" s="1087"/>
      <c r="J26" s="1087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26"/>
      <c r="Z26" s="727"/>
      <c r="AA26" s="721"/>
      <c r="AB26" s="721"/>
      <c r="AG26" s="1122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74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26">
        <f>SUM(Y17:Y25)</f>
        <v>30</v>
      </c>
      <c r="Z27" s="726">
        <f>SUM(Z17:Z25)</f>
        <v>60</v>
      </c>
      <c r="AA27" s="719">
        <f>SUM(AA17:AA25)</f>
        <v>47</v>
      </c>
      <c r="AB27" s="719">
        <f>SUM(AB17:AB25)</f>
        <v>30</v>
      </c>
      <c r="AG27" s="1122">
        <f t="shared" si="4"/>
        <v>6</v>
      </c>
      <c r="AH27" s="1115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74"/>
      <c r="M28" s="10"/>
      <c r="N28" s="9"/>
      <c r="R28" s="68"/>
      <c r="S28" s="70"/>
      <c r="T28" s="68"/>
      <c r="V28" s="38"/>
      <c r="W28" s="38"/>
      <c r="X28" s="38"/>
      <c r="Y28" s="1059"/>
      <c r="Z28" s="1059"/>
      <c r="AA28" s="719"/>
      <c r="AB28" s="719"/>
      <c r="AG28" s="1122"/>
      <c r="AI28" s="42"/>
      <c r="AN28" s="11"/>
      <c r="AO28" s="11"/>
      <c r="AP28" s="11"/>
    </row>
    <row r="29" spans="1:42" x14ac:dyDescent="0.25">
      <c r="A29" s="1069" t="s">
        <v>16</v>
      </c>
      <c r="B29" s="1069" t="s">
        <v>14</v>
      </c>
      <c r="C29" s="1081" t="s">
        <v>21</v>
      </c>
      <c r="D29" s="1060">
        <v>4</v>
      </c>
      <c r="E29" s="1061">
        <v>1</v>
      </c>
      <c r="F29" s="1064">
        <f t="shared" si="1"/>
        <v>30</v>
      </c>
      <c r="G29" s="1064">
        <f>H29+I29+J29</f>
        <v>15</v>
      </c>
      <c r="H29" s="1087">
        <v>8</v>
      </c>
      <c r="I29" s="1064"/>
      <c r="J29" s="1064">
        <v>7</v>
      </c>
      <c r="K29" s="1064">
        <f t="shared" si="2"/>
        <v>15</v>
      </c>
      <c r="L29" s="1061">
        <v>1</v>
      </c>
      <c r="M29" s="1064" t="s">
        <v>16</v>
      </c>
      <c r="N29" s="1074">
        <f t="shared" si="3"/>
        <v>50</v>
      </c>
      <c r="O29" s="1065" t="s">
        <v>59</v>
      </c>
      <c r="P29" s="1066"/>
      <c r="R29" s="68" t="s">
        <v>69</v>
      </c>
      <c r="S29" s="69">
        <f>E25</f>
        <v>4</v>
      </c>
      <c r="T29" s="68">
        <v>5</v>
      </c>
      <c r="AG29" s="1122">
        <f t="shared" si="4"/>
        <v>5</v>
      </c>
      <c r="AH29" s="1115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9"/>
      <c r="B30" s="1069"/>
      <c r="C30" s="1081"/>
      <c r="D30" s="1060"/>
      <c r="E30" s="1061"/>
      <c r="F30" s="1064"/>
      <c r="G30" s="1064"/>
      <c r="H30" s="1087"/>
      <c r="I30" s="1064"/>
      <c r="J30" s="1064"/>
      <c r="K30" s="1064"/>
      <c r="L30" s="1061"/>
      <c r="M30" s="1064"/>
      <c r="N30" s="1074"/>
      <c r="O30" s="1065"/>
      <c r="P30" s="1066"/>
      <c r="R30" s="68"/>
      <c r="S30" s="69"/>
      <c r="T30" s="68"/>
      <c r="AG30" s="1122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22">
        <f t="shared" si="4"/>
        <v>1</v>
      </c>
      <c r="AH31" s="1115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32"/>
      <c r="T32" s="1132"/>
      <c r="AG32" s="1122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22">
        <f t="shared" si="4"/>
        <v>4</v>
      </c>
      <c r="AH33" s="1115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22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417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22">
        <f>D35+E35</f>
        <v>4.5</v>
      </c>
      <c r="AH35" s="1115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22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22">
        <f t="shared" si="4"/>
        <v>3</v>
      </c>
      <c r="AH37" s="1115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22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22">
        <f t="shared" si="4"/>
        <v>5</v>
      </c>
      <c r="AH39" s="1115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33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22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82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8">
        <v>4</v>
      </c>
      <c r="M41" s="10" t="s">
        <v>29</v>
      </c>
      <c r="N41" s="1074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22">
        <f t="shared" si="4"/>
        <v>6</v>
      </c>
      <c r="AH41" s="1119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82"/>
      <c r="D42" s="60"/>
      <c r="E42" s="60"/>
      <c r="F42" s="10"/>
      <c r="G42" s="10"/>
      <c r="H42" s="10"/>
      <c r="I42" s="10"/>
      <c r="J42" s="10"/>
      <c r="K42" s="10"/>
      <c r="L42" s="748"/>
      <c r="M42" s="10"/>
      <c r="N42" s="1074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22"/>
      <c r="AH42" s="1119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74">
        <v>4</v>
      </c>
      <c r="F43" s="10">
        <f>E43*30</f>
        <v>120</v>
      </c>
      <c r="G43" s="10">
        <f>H43+I43+J43</f>
        <v>60</v>
      </c>
      <c r="H43" s="1075">
        <v>30</v>
      </c>
      <c r="I43" s="1075"/>
      <c r="J43" s="1075">
        <v>30</v>
      </c>
      <c r="K43" s="10">
        <f>F43-G43</f>
        <v>60</v>
      </c>
      <c r="L43" s="9">
        <f>G43/15</f>
        <v>4</v>
      </c>
      <c r="M43" s="10" t="s">
        <v>29</v>
      </c>
      <c r="N43" s="547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22">
        <f t="shared" si="4"/>
        <v>5</v>
      </c>
      <c r="AH43" s="1119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34"/>
      <c r="E44" s="1074"/>
      <c r="F44" s="10"/>
      <c r="G44" s="10"/>
      <c r="H44" s="1075"/>
      <c r="I44" s="1075"/>
      <c r="J44" s="1075"/>
      <c r="K44" s="10"/>
      <c r="L44" s="9"/>
      <c r="M44" s="10"/>
      <c r="N44" s="547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22"/>
      <c r="AH44" s="1119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82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22">
        <f t="shared" si="4"/>
        <v>6</v>
      </c>
      <c r="AH45" s="1119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63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1930" t="s">
        <v>0</v>
      </c>
      <c r="D49" s="1933" t="s">
        <v>74</v>
      </c>
      <c r="E49" s="1936" t="s">
        <v>1</v>
      </c>
      <c r="F49" s="1939" t="s">
        <v>2</v>
      </c>
      <c r="G49" s="1939"/>
      <c r="H49" s="1939"/>
      <c r="I49" s="1939"/>
      <c r="J49" s="1939"/>
      <c r="K49" s="1803"/>
      <c r="L49" s="1936" t="s">
        <v>3</v>
      </c>
      <c r="M49" s="1936" t="s">
        <v>4</v>
      </c>
      <c r="N49" s="1936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1931"/>
      <c r="D50" s="1934"/>
      <c r="E50" s="1936"/>
      <c r="F50" s="1936" t="s">
        <v>6</v>
      </c>
      <c r="G50" s="1937" t="s">
        <v>7</v>
      </c>
      <c r="H50" s="1937"/>
      <c r="I50" s="1937"/>
      <c r="J50" s="1937"/>
      <c r="K50" s="1936" t="s">
        <v>25</v>
      </c>
      <c r="L50" s="1936"/>
      <c r="M50" s="1936"/>
      <c r="N50" s="1936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1931"/>
      <c r="D51" s="1934"/>
      <c r="E51" s="1936"/>
      <c r="F51" s="1803"/>
      <c r="G51" s="1936" t="s">
        <v>9</v>
      </c>
      <c r="H51" s="1939" t="s">
        <v>10</v>
      </c>
      <c r="I51" s="1803"/>
      <c r="J51" s="1803"/>
      <c r="K51" s="1803"/>
      <c r="L51" s="1936"/>
      <c r="M51" s="1936"/>
      <c r="N51" s="1936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1931"/>
      <c r="D52" s="1934"/>
      <c r="E52" s="1936"/>
      <c r="F52" s="1803"/>
      <c r="G52" s="1938"/>
      <c r="H52" s="1940" t="s">
        <v>26</v>
      </c>
      <c r="I52" s="1940" t="s">
        <v>27</v>
      </c>
      <c r="J52" s="1940" t="s">
        <v>28</v>
      </c>
      <c r="K52" s="1803"/>
      <c r="L52" s="1936"/>
      <c r="M52" s="1936"/>
      <c r="N52" s="1936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1931"/>
      <c r="D53" s="1934"/>
      <c r="E53" s="1936"/>
      <c r="F53" s="1803"/>
      <c r="G53" s="1938"/>
      <c r="H53" s="1940"/>
      <c r="I53" s="1940"/>
      <c r="J53" s="1940"/>
      <c r="K53" s="1803"/>
      <c r="L53" s="1936"/>
      <c r="M53" s="1936"/>
      <c r="N53" s="1936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1931"/>
      <c r="D54" s="1934"/>
      <c r="E54" s="1936"/>
      <c r="F54" s="1803"/>
      <c r="G54" s="1938"/>
      <c r="H54" s="1940"/>
      <c r="I54" s="1940"/>
      <c r="J54" s="1940"/>
      <c r="K54" s="1803"/>
      <c r="L54" s="1936"/>
      <c r="M54" s="1936"/>
      <c r="N54" s="1936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1932"/>
      <c r="D55" s="1935"/>
      <c r="E55" s="1936"/>
      <c r="F55" s="1803"/>
      <c r="G55" s="1938"/>
      <c r="H55" s="1940"/>
      <c r="I55" s="1940"/>
      <c r="J55" s="1940"/>
      <c r="K55" s="1803"/>
      <c r="L55" s="1936"/>
      <c r="M55" s="1936"/>
      <c r="N55" s="1936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22">
        <f t="shared" ref="AG56:AG85" si="5">D56+E56</f>
        <v>4.5</v>
      </c>
      <c r="AH56" s="1115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7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339</v>
      </c>
      <c r="Z57" s="68" t="s">
        <v>340</v>
      </c>
      <c r="AG57" s="1122">
        <f t="shared" si="5"/>
        <v>4</v>
      </c>
      <c r="AH57" s="1115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7"/>
      <c r="V58" s="68"/>
      <c r="W58" s="68"/>
      <c r="X58" s="68"/>
      <c r="Y58" s="68"/>
      <c r="Z58" s="68"/>
      <c r="AG58" s="1122"/>
      <c r="AI58" s="42"/>
      <c r="AN58" s="11"/>
      <c r="AO58" s="11"/>
      <c r="AP58" s="11"/>
    </row>
    <row r="59" spans="1:42" x14ac:dyDescent="0.25">
      <c r="A59" s="1062" t="s">
        <v>16</v>
      </c>
      <c r="B59" s="1063" t="s">
        <v>14</v>
      </c>
      <c r="C59" s="1081" t="s">
        <v>33</v>
      </c>
      <c r="D59" s="1071">
        <v>3</v>
      </c>
      <c r="E59" s="1061">
        <v>3</v>
      </c>
      <c r="F59" s="1064">
        <f>E59*30</f>
        <v>90</v>
      </c>
      <c r="G59" s="1064">
        <f>H59+I59+J59</f>
        <v>36</v>
      </c>
      <c r="H59" s="1064">
        <v>18</v>
      </c>
      <c r="I59" s="1064"/>
      <c r="J59" s="1064">
        <v>18</v>
      </c>
      <c r="K59" s="1064">
        <f>F59-G59</f>
        <v>54</v>
      </c>
      <c r="L59" s="1061">
        <f>G59/9</f>
        <v>4</v>
      </c>
      <c r="M59" s="1064" t="s">
        <v>16</v>
      </c>
      <c r="N59" s="1061">
        <f>G59/F59*100</f>
        <v>40</v>
      </c>
      <c r="O59" s="1065" t="s">
        <v>69</v>
      </c>
      <c r="P59" s="1072" t="s">
        <v>63</v>
      </c>
      <c r="V59" s="68"/>
      <c r="W59" s="68"/>
      <c r="X59" s="68"/>
      <c r="Y59" s="68"/>
      <c r="Z59" s="68"/>
      <c r="AG59" s="1122">
        <f t="shared" si="5"/>
        <v>6</v>
      </c>
      <c r="AH59" s="1115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62"/>
      <c r="B60" s="1131"/>
      <c r="C60" s="1081"/>
      <c r="D60" s="1071"/>
      <c r="E60" s="1061"/>
      <c r="F60" s="1064"/>
      <c r="G60" s="1064"/>
      <c r="H60" s="1064"/>
      <c r="I60" s="1064"/>
      <c r="J60" s="1064"/>
      <c r="K60" s="1064"/>
      <c r="L60" s="1061"/>
      <c r="M60" s="1064"/>
      <c r="N60" s="1061"/>
      <c r="O60" s="1065"/>
      <c r="P60" s="1072"/>
      <c r="V60" s="68"/>
      <c r="W60" s="68"/>
      <c r="X60" s="68"/>
      <c r="Y60" s="68"/>
      <c r="Z60" s="68"/>
      <c r="AG60" s="1122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350</v>
      </c>
      <c r="M61" s="10" t="s">
        <v>16</v>
      </c>
      <c r="N61" s="9">
        <f>G61/F61*100</f>
        <v>60</v>
      </c>
      <c r="O61" s="11" t="s">
        <v>68</v>
      </c>
      <c r="P61" s="12" t="s">
        <v>348</v>
      </c>
      <c r="V61" s="10"/>
      <c r="W61" s="10"/>
      <c r="X61" s="23" t="s">
        <v>47</v>
      </c>
      <c r="Y61" s="479"/>
      <c r="Z61" s="479"/>
      <c r="AG61" s="1122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9"/>
      <c r="Z62" s="479"/>
      <c r="AG62" s="1122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26">
        <f>SUMIFS(E$56:E$86,A$56:A$86,$A$144,B$56:B$86,$B$144)</f>
        <v>5</v>
      </c>
      <c r="Z63" s="727">
        <f>SUMIFS(D$56:D$86,A$56:A$86,$A$144,B$56:B$86,$B$144)</f>
        <v>8</v>
      </c>
      <c r="AG63" s="1122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26"/>
      <c r="Z64" s="727"/>
      <c r="AG64" s="1122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472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26">
        <f>SUMIFS(E$56:E$86,A$56:A$86,$A$145,B$56:B$86,$B$145)</f>
        <v>2</v>
      </c>
      <c r="Z65" s="726">
        <f>SUMIFS(D$56:D$86,A$56:A$86,$A$145,B$56:B$86,$B$145)</f>
        <v>8.5</v>
      </c>
      <c r="AG65" s="1122">
        <f t="shared" si="5"/>
        <v>3.5</v>
      </c>
      <c r="AH65" s="1115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26"/>
      <c r="Z66" s="726"/>
      <c r="AG66" s="1122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26"/>
      <c r="Z67" s="727"/>
      <c r="AG67" s="1122">
        <f t="shared" si="5"/>
        <v>3</v>
      </c>
      <c r="AH67" s="1115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53"/>
      <c r="V68" s="10"/>
      <c r="W68" s="10"/>
      <c r="X68" s="23"/>
      <c r="Y68" s="726"/>
      <c r="Z68" s="727"/>
      <c r="AG68" s="1122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26">
        <f>SUMIFS(E$56:E$86,A$56:A$86,$A$147,B$56:B$86,$B$147)</f>
        <v>18</v>
      </c>
      <c r="Z69" s="727">
        <f>SUMIFS(D$56:D$86,A$56:A$86,$A$147,B$56:B$86,$B$147)</f>
        <v>13</v>
      </c>
      <c r="AA69" s="47"/>
      <c r="AG69" s="1122">
        <f t="shared" si="5"/>
        <v>5.5</v>
      </c>
      <c r="AH69" s="1115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26"/>
      <c r="Z70" s="727"/>
      <c r="AA70" s="47"/>
      <c r="AG70" s="1122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26">
        <f>SUM(Y63:Y70)</f>
        <v>25</v>
      </c>
      <c r="Z71" s="726">
        <f>SUM(Z63:Z70)</f>
        <v>29.5</v>
      </c>
      <c r="AA71" s="33"/>
      <c r="AB71" s="33"/>
      <c r="AC71" s="33"/>
      <c r="AD71" s="33"/>
      <c r="AE71" s="33"/>
      <c r="AF71" s="33"/>
      <c r="AG71" s="1122">
        <f t="shared" si="5"/>
        <v>1</v>
      </c>
      <c r="AH71" s="1115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9"/>
      <c r="Z72" s="1059"/>
      <c r="AA72" s="33"/>
      <c r="AB72" s="33"/>
      <c r="AC72" s="33"/>
      <c r="AD72" s="33"/>
      <c r="AE72" s="33"/>
      <c r="AF72" s="33"/>
      <c r="AG72" s="1122">
        <f t="shared" si="5"/>
        <v>0</v>
      </c>
      <c r="AH72" s="1115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74">
        <v>0</v>
      </c>
      <c r="E73" s="1074">
        <v>5</v>
      </c>
      <c r="F73" s="10">
        <f>E73*30</f>
        <v>150</v>
      </c>
      <c r="G73" s="10">
        <f>H73+I73+J73</f>
        <v>63</v>
      </c>
      <c r="H73" s="1075">
        <v>36</v>
      </c>
      <c r="I73" s="10"/>
      <c r="J73" s="1075">
        <v>27</v>
      </c>
      <c r="K73" s="10">
        <f>F73-G73</f>
        <v>87</v>
      </c>
      <c r="L73" s="9">
        <f>G73/9</f>
        <v>7</v>
      </c>
      <c r="M73" s="10" t="s">
        <v>18</v>
      </c>
      <c r="N73" s="547">
        <f>G73/F73*100</f>
        <v>42</v>
      </c>
      <c r="O73" s="11" t="s">
        <v>78</v>
      </c>
      <c r="P73" s="12" t="s">
        <v>64</v>
      </c>
      <c r="AG73" s="1122">
        <f t="shared" si="5"/>
        <v>5</v>
      </c>
      <c r="AH73" s="1115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7"/>
      <c r="AG74" s="1122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22">
        <f t="shared" si="5"/>
        <v>4</v>
      </c>
      <c r="AH75" s="1115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22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22">
        <f t="shared" si="5"/>
        <v>5</v>
      </c>
      <c r="AH77" s="1115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22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22">
        <f t="shared" si="5"/>
        <v>5</v>
      </c>
      <c r="AH79" s="1115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22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74">
        <v>0</v>
      </c>
      <c r="E81" s="1074">
        <v>5</v>
      </c>
      <c r="F81" s="10">
        <f>E81*30</f>
        <v>150</v>
      </c>
      <c r="G81" s="10">
        <f>H81+I81+J81</f>
        <v>54</v>
      </c>
      <c r="H81" s="1075">
        <v>27</v>
      </c>
      <c r="I81" s="10"/>
      <c r="J81" s="1075">
        <v>27</v>
      </c>
      <c r="K81" s="10">
        <f>F81-G81</f>
        <v>96</v>
      </c>
      <c r="L81" s="9">
        <f>G81/9</f>
        <v>6</v>
      </c>
      <c r="M81" s="10" t="s">
        <v>29</v>
      </c>
      <c r="N81" s="547">
        <f>G81/F81*100</f>
        <v>36</v>
      </c>
      <c r="O81" s="11" t="s">
        <v>78</v>
      </c>
      <c r="P81" s="12" t="s">
        <v>64</v>
      </c>
      <c r="AG81" s="1122">
        <f t="shared" si="5"/>
        <v>5</v>
      </c>
      <c r="AH81" s="1115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7"/>
      <c r="AG82" s="1122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22">
        <f t="shared" si="5"/>
        <v>1</v>
      </c>
      <c r="AH83" s="1115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9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22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9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22">
        <f t="shared" si="5"/>
        <v>5</v>
      </c>
      <c r="AH85" s="1115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53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83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1930" t="s">
        <v>0</v>
      </c>
      <c r="D90" s="1933" t="s">
        <v>74</v>
      </c>
      <c r="E90" s="1936" t="s">
        <v>1</v>
      </c>
      <c r="F90" s="1939" t="s">
        <v>2</v>
      </c>
      <c r="G90" s="1939"/>
      <c r="H90" s="1939"/>
      <c r="I90" s="1939"/>
      <c r="J90" s="1939"/>
      <c r="K90" s="1803"/>
      <c r="L90" s="1936" t="s">
        <v>3</v>
      </c>
      <c r="M90" s="1936" t="s">
        <v>4</v>
      </c>
      <c r="N90" s="1936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1931"/>
      <c r="D91" s="1934"/>
      <c r="E91" s="1936"/>
      <c r="F91" s="1936" t="s">
        <v>6</v>
      </c>
      <c r="G91" s="1937" t="s">
        <v>7</v>
      </c>
      <c r="H91" s="1937"/>
      <c r="I91" s="1937"/>
      <c r="J91" s="1937"/>
      <c r="K91" s="1936" t="s">
        <v>25</v>
      </c>
      <c r="L91" s="1936"/>
      <c r="M91" s="1936"/>
      <c r="N91" s="1936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1931"/>
      <c r="D92" s="1934"/>
      <c r="E92" s="1936"/>
      <c r="F92" s="1803"/>
      <c r="G92" s="1936" t="s">
        <v>9</v>
      </c>
      <c r="H92" s="1939" t="s">
        <v>10</v>
      </c>
      <c r="I92" s="1803"/>
      <c r="J92" s="1803"/>
      <c r="K92" s="1803"/>
      <c r="L92" s="1936"/>
      <c r="M92" s="1936"/>
      <c r="N92" s="1936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1931"/>
      <c r="D93" s="1934"/>
      <c r="E93" s="1936"/>
      <c r="F93" s="1803"/>
      <c r="G93" s="1938"/>
      <c r="H93" s="1940" t="s">
        <v>26</v>
      </c>
      <c r="I93" s="1940" t="s">
        <v>27</v>
      </c>
      <c r="J93" s="1940" t="s">
        <v>28</v>
      </c>
      <c r="K93" s="1803"/>
      <c r="L93" s="1936"/>
      <c r="M93" s="1936"/>
      <c r="N93" s="1936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1931"/>
      <c r="D94" s="1934"/>
      <c r="E94" s="1936"/>
      <c r="F94" s="1803"/>
      <c r="G94" s="1938"/>
      <c r="H94" s="1940"/>
      <c r="I94" s="1940"/>
      <c r="J94" s="1940"/>
      <c r="K94" s="1803"/>
      <c r="L94" s="1936"/>
      <c r="M94" s="1936"/>
      <c r="N94" s="1936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1931"/>
      <c r="D95" s="1934"/>
      <c r="E95" s="1936"/>
      <c r="F95" s="1803"/>
      <c r="G95" s="1938"/>
      <c r="H95" s="1940"/>
      <c r="I95" s="1940"/>
      <c r="J95" s="1940"/>
      <c r="K95" s="1803"/>
      <c r="L95" s="1936"/>
      <c r="M95" s="1936"/>
      <c r="N95" s="1936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1932"/>
      <c r="D96" s="1935"/>
      <c r="E96" s="1936"/>
      <c r="F96" s="1803"/>
      <c r="G96" s="1938"/>
      <c r="H96" s="1940"/>
      <c r="I96" s="1940"/>
      <c r="J96" s="1940"/>
      <c r="K96" s="1803"/>
      <c r="L96" s="1936"/>
      <c r="M96" s="1936"/>
      <c r="N96" s="1936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22">
        <f t="shared" ref="AG97:AG109" si="7">D97+E97</f>
        <v>4.5</v>
      </c>
      <c r="AH97" s="1115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339</v>
      </c>
      <c r="Z98" s="68" t="s">
        <v>340</v>
      </c>
      <c r="AG98" s="1122">
        <f t="shared" si="7"/>
        <v>3</v>
      </c>
      <c r="AH98" s="1115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75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7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9"/>
      <c r="Z99" s="479"/>
      <c r="AA99" s="7"/>
      <c r="AB99" s="7"/>
      <c r="AC99" s="7"/>
      <c r="AD99" s="7"/>
      <c r="AE99" s="7"/>
      <c r="AF99" s="7"/>
      <c r="AG99" s="1122">
        <f t="shared" si="7"/>
        <v>5</v>
      </c>
      <c r="AH99" s="1120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75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7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26">
        <f>SUMIFS(E$97:E$109,A$97:A$109,$A$144,B$97:B$109,$B$144)</f>
        <v>2</v>
      </c>
      <c r="Z100" s="727">
        <f>SUMIFS(D$97:D$109,A$97:A$109,$A$144,B$97:B$109,$B$144)</f>
        <v>1</v>
      </c>
      <c r="AA100" s="7"/>
      <c r="AB100" s="7"/>
      <c r="AG100" s="1122">
        <f t="shared" si="7"/>
        <v>5</v>
      </c>
      <c r="AH100" s="1121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24">
        <v>3</v>
      </c>
      <c r="E101" s="1125">
        <v>3</v>
      </c>
      <c r="F101" s="10">
        <f t="shared" si="11"/>
        <v>90</v>
      </c>
      <c r="G101" s="10">
        <f t="shared" si="8"/>
        <v>45</v>
      </c>
      <c r="H101" s="1075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7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26">
        <f>SUMIFS(E$97:E$109,A$97:A$109,$A$145,B$97:B$109,$B$145)</f>
        <v>2</v>
      </c>
      <c r="Z101" s="726">
        <f>SUMIFS(D$97:D$108,A$97:A$108,$A$145,B$97:B$108,$B$145)</f>
        <v>1</v>
      </c>
      <c r="AA101" s="7"/>
      <c r="AB101" s="7"/>
      <c r="AG101" s="1122">
        <f t="shared" si="7"/>
        <v>6</v>
      </c>
      <c r="AH101" s="1121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24">
        <v>1.5</v>
      </c>
      <c r="E102" s="1125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76" t="s">
        <v>18</v>
      </c>
      <c r="N102" s="9">
        <f t="shared" si="12"/>
        <v>42.857142857142854</v>
      </c>
      <c r="O102" s="11" t="s">
        <v>78</v>
      </c>
      <c r="P102" s="12" t="s">
        <v>421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26"/>
      <c r="Z102" s="727"/>
      <c r="AA102" s="7"/>
      <c r="AB102" s="7"/>
      <c r="AC102" s="7"/>
      <c r="AD102" s="7"/>
      <c r="AE102" s="7"/>
      <c r="AF102" s="7"/>
      <c r="AG102" s="1122">
        <f t="shared" si="7"/>
        <v>5</v>
      </c>
      <c r="AH102" s="1120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26">
        <f>SUMIFS(E$97:E$109,A$97:A$109,$A$147,B$97:B$109,$B$147)</f>
        <v>14</v>
      </c>
      <c r="Z103" s="727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22">
        <f t="shared" si="7"/>
        <v>5</v>
      </c>
      <c r="AH103" s="1120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24">
        <v>1.5</v>
      </c>
      <c r="E104" s="1125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26">
        <f>SUMIFS(E$97:E$109,A$97:A$109,$A$148,B$97:B$109,$B$148)</f>
        <v>12</v>
      </c>
      <c r="Z104" s="727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22">
        <f t="shared" si="7"/>
        <v>5</v>
      </c>
      <c r="AH104" s="1120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26">
        <f>SUM(Y100:Y104)</f>
        <v>30</v>
      </c>
      <c r="Z105" s="726">
        <f>SUM(Z100:Z104)</f>
        <v>26.5</v>
      </c>
      <c r="AA105" s="7"/>
      <c r="AB105" s="7"/>
      <c r="AC105" s="7"/>
      <c r="AD105" s="7"/>
      <c r="AE105" s="7"/>
      <c r="AF105" s="7"/>
      <c r="AG105" s="1122">
        <f t="shared" si="7"/>
        <v>5</v>
      </c>
      <c r="AH105" s="1120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422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22">
        <f t="shared" si="7"/>
        <v>1</v>
      </c>
      <c r="AH106" s="1120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75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7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22">
        <f t="shared" si="7"/>
        <v>5</v>
      </c>
      <c r="AH107" s="1120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22">
        <f t="shared" si="7"/>
        <v>4</v>
      </c>
      <c r="AH108" s="1120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8">
        <v>1</v>
      </c>
      <c r="E109" s="1123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22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473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54">
        <f>SUM(L98:L110)</f>
        <v>22.5</v>
      </c>
      <c r="M111" s="37"/>
      <c r="N111" s="29"/>
      <c r="O111" s="1083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83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83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930" t="s">
        <v>0</v>
      </c>
      <c r="D114" s="1933" t="s">
        <v>74</v>
      </c>
      <c r="E114" s="1936" t="s">
        <v>1</v>
      </c>
      <c r="F114" s="1939" t="s">
        <v>2</v>
      </c>
      <c r="G114" s="1939"/>
      <c r="H114" s="1939"/>
      <c r="I114" s="1939"/>
      <c r="J114" s="1939"/>
      <c r="K114" s="1803"/>
      <c r="L114" s="1936" t="s">
        <v>3</v>
      </c>
      <c r="M114" s="1936" t="s">
        <v>4</v>
      </c>
      <c r="N114" s="1936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1931"/>
      <c r="D115" s="1934"/>
      <c r="E115" s="1936"/>
      <c r="F115" s="1936" t="s">
        <v>6</v>
      </c>
      <c r="G115" s="1937" t="s">
        <v>7</v>
      </c>
      <c r="H115" s="1937"/>
      <c r="I115" s="1937"/>
      <c r="J115" s="1937"/>
      <c r="K115" s="1936" t="s">
        <v>25</v>
      </c>
      <c r="L115" s="1936"/>
      <c r="M115" s="1936"/>
      <c r="N115" s="1936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1931"/>
      <c r="D116" s="1934"/>
      <c r="E116" s="1936"/>
      <c r="F116" s="1803"/>
      <c r="G116" s="1936" t="s">
        <v>9</v>
      </c>
      <c r="H116" s="1939" t="s">
        <v>10</v>
      </c>
      <c r="I116" s="1803"/>
      <c r="J116" s="1803"/>
      <c r="K116" s="1803"/>
      <c r="L116" s="1936"/>
      <c r="M116" s="1936"/>
      <c r="N116" s="1936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1931"/>
      <c r="D117" s="1934"/>
      <c r="E117" s="1936"/>
      <c r="F117" s="1803"/>
      <c r="G117" s="1938"/>
      <c r="H117" s="1940" t="s">
        <v>26</v>
      </c>
      <c r="I117" s="1940" t="s">
        <v>27</v>
      </c>
      <c r="J117" s="1940" t="s">
        <v>28</v>
      </c>
      <c r="K117" s="1803"/>
      <c r="L117" s="1936"/>
      <c r="M117" s="1936"/>
      <c r="N117" s="1936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1931"/>
      <c r="D118" s="1934"/>
      <c r="E118" s="1936"/>
      <c r="F118" s="1803"/>
      <c r="G118" s="1938"/>
      <c r="H118" s="1940"/>
      <c r="I118" s="1940"/>
      <c r="J118" s="1940"/>
      <c r="K118" s="1803"/>
      <c r="L118" s="1936"/>
      <c r="M118" s="1936"/>
      <c r="N118" s="1936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1931"/>
      <c r="D119" s="1934"/>
      <c r="E119" s="1936"/>
      <c r="F119" s="1803"/>
      <c r="G119" s="1938"/>
      <c r="H119" s="1940"/>
      <c r="I119" s="1940"/>
      <c r="J119" s="1940"/>
      <c r="K119" s="1803"/>
      <c r="L119" s="1936"/>
      <c r="M119" s="1936"/>
      <c r="N119" s="1936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1932"/>
      <c r="D120" s="1935"/>
      <c r="E120" s="1936"/>
      <c r="F120" s="1803"/>
      <c r="G120" s="1938"/>
      <c r="H120" s="1940"/>
      <c r="I120" s="1940"/>
      <c r="J120" s="1940"/>
      <c r="K120" s="1803"/>
      <c r="L120" s="1936"/>
      <c r="M120" s="1936"/>
      <c r="N120" s="1936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469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22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22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22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339</v>
      </c>
      <c r="Z124" s="68" t="s">
        <v>340</v>
      </c>
      <c r="AC124" s="11"/>
      <c r="AD124" s="11"/>
      <c r="AE124" s="11"/>
      <c r="AF124" s="11"/>
      <c r="AG124" s="1122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423</v>
      </c>
      <c r="R125" s="12">
        <v>7</v>
      </c>
      <c r="V125" s="10"/>
      <c r="W125" s="10"/>
      <c r="X125" s="23" t="s">
        <v>47</v>
      </c>
      <c r="Y125" s="479"/>
      <c r="Z125" s="479"/>
      <c r="AC125" s="11"/>
      <c r="AD125" s="11"/>
      <c r="AE125" s="11"/>
      <c r="AF125" s="11"/>
      <c r="AG125" s="1122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26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75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7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26">
        <f>SUMIFS(E$121:E$131,A$121:A$131,$A$144,B$121:B$131,$B$144)</f>
        <v>0</v>
      </c>
      <c r="Z126" s="727">
        <f>SUMIFS(D$121:D$131,A$121:A$131,$A$144,B$121:B$131,$B$144)</f>
        <v>0</v>
      </c>
      <c r="AC126" s="11"/>
      <c r="AD126" s="11"/>
      <c r="AE126" s="11"/>
      <c r="AF126" s="11"/>
      <c r="AG126" s="1122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26">
        <v>2.5</v>
      </c>
      <c r="F127" s="10">
        <f t="shared" si="15"/>
        <v>75</v>
      </c>
      <c r="G127" s="10">
        <f t="shared" si="16"/>
        <v>26</v>
      </c>
      <c r="H127" s="1075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7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26">
        <f>SUMIFS(E$121:E$131,A$121:A$131,$A$145,B$121:B$131,$B$145)</f>
        <v>3</v>
      </c>
      <c r="Z127" s="726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22">
        <f t="shared" si="13"/>
        <v>4</v>
      </c>
      <c r="AH127" s="1117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26"/>
      <c r="Z128" s="727"/>
      <c r="AC128" s="11"/>
      <c r="AD128" s="11"/>
      <c r="AE128" s="11"/>
      <c r="AF128" s="11"/>
      <c r="AG128" s="1122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26">
        <f>SUMIFS(E$121:E$131,A$121:A$131,$A$147,B$121:B$131,$B$147)</f>
        <v>13</v>
      </c>
      <c r="Z129" s="727">
        <f>SUMIFS(D$121:D$131,A$121:A$131,$A$147,B$121:B$131,$B$147)</f>
        <v>0</v>
      </c>
      <c r="AC129" s="11"/>
      <c r="AD129" s="11"/>
      <c r="AE129" s="11"/>
      <c r="AF129" s="11"/>
      <c r="AG129" s="1122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26">
        <f>SUMIFS(E$121:E$131,A$121:A$131,$A$148,B$121:B$131,$B$148)</f>
        <v>14</v>
      </c>
      <c r="Z130" s="727">
        <f>SUMIFS(D$121:D$131,A$121:A$131,$A$148,B$121:B$131,$B$148)</f>
        <v>4</v>
      </c>
      <c r="AC130" s="11"/>
      <c r="AD130" s="11"/>
      <c r="AE130" s="11"/>
      <c r="AF130" s="11"/>
      <c r="AG130" s="1122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26">
        <f>SUM(Y126:Y130)</f>
        <v>30</v>
      </c>
      <c r="Z131" s="726">
        <f>SUM(Z126:Z130)</f>
        <v>4</v>
      </c>
      <c r="AC131" s="11"/>
      <c r="AD131" s="11"/>
      <c r="AE131" s="11"/>
      <c r="AF131" s="11"/>
      <c r="AG131" s="1122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54">
        <f>SUM(L121:L131)</f>
        <v>16</v>
      </c>
      <c r="M132" s="37"/>
      <c r="N132" s="29"/>
      <c r="AG132" s="1122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15">
        <f>SUM(AG10:AG132)</f>
        <v>240</v>
      </c>
      <c r="AH133" s="1115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84">
        <f ca="1">M139/$E$139*100</f>
        <v>3.3898305084745761</v>
      </c>
      <c r="Q139" s="11"/>
      <c r="V139" s="68"/>
      <c r="W139" s="68"/>
      <c r="X139" s="68"/>
      <c r="Y139" s="68" t="s">
        <v>339</v>
      </c>
      <c r="Z139" s="68" t="s">
        <v>340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84">
        <f t="shared" ref="O140:O148" ca="1" si="20">M140/$E$139*100</f>
        <v>0</v>
      </c>
      <c r="Q140" s="11"/>
      <c r="V140" s="10"/>
      <c r="W140" s="10"/>
      <c r="X140" s="23" t="s">
        <v>47</v>
      </c>
      <c r="Y140" s="479"/>
      <c r="Z140" s="479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84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26">
        <f>Y17+Y63+Y100+Y126</f>
        <v>21</v>
      </c>
      <c r="Z141" s="726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84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26">
        <f>Y19+Y65+Y101+Y127</f>
        <v>9</v>
      </c>
      <c r="Z142" s="726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84">
        <f t="shared" ca="1" si="20"/>
        <v>2.5423728813559325</v>
      </c>
      <c r="Q143" s="11"/>
      <c r="V143" s="10"/>
      <c r="W143" s="10"/>
      <c r="X143" s="23" t="s">
        <v>48</v>
      </c>
      <c r="Y143" s="726">
        <f>Y21+Y67+Y102+Y128</f>
        <v>0</v>
      </c>
      <c r="Z143" s="726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84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26">
        <f>Y23+Y69+Y103+Y129</f>
        <v>59</v>
      </c>
      <c r="Z144" s="726">
        <f>Z23+Z69+Z103+Z129</f>
        <v>41</v>
      </c>
      <c r="AA144" s="12">
        <f>SUM(Y144:Z144)</f>
        <v>100</v>
      </c>
      <c r="AB144" s="731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84">
        <f t="shared" ca="1" si="20"/>
        <v>0</v>
      </c>
      <c r="V145" s="10" t="s">
        <v>13</v>
      </c>
      <c r="W145" s="10" t="s">
        <v>31</v>
      </c>
      <c r="X145" s="23" t="s">
        <v>42</v>
      </c>
      <c r="Y145" s="726" t="e">
        <f>Y25+#REF!+Y104+Y130</f>
        <v>#REF!</v>
      </c>
      <c r="Z145" s="726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84">
        <f t="shared" ca="1" si="20"/>
        <v>1.6949152542372881</v>
      </c>
      <c r="V146" s="68"/>
      <c r="W146" s="68"/>
      <c r="X146" s="68"/>
      <c r="Y146" s="726" t="e">
        <f>SUM(Y141:Y145)</f>
        <v>#REF!</v>
      </c>
      <c r="Z146" s="726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84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84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31">
        <f>Z144-D97-D56-D35</f>
        <v>27.5</v>
      </c>
      <c r="AA150" s="47">
        <f>SUM(Y150:Z150)</f>
        <v>74.5</v>
      </c>
    </row>
  </sheetData>
  <mergeCells count="61"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F90:K90"/>
    <mergeCell ref="K50:K55"/>
    <mergeCell ref="G51:G55"/>
    <mergeCell ref="G50:J50"/>
    <mergeCell ref="M3:M9"/>
    <mergeCell ref="D3:D9"/>
    <mergeCell ref="F4:F9"/>
    <mergeCell ref="G4:J4"/>
    <mergeCell ref="H5:J5"/>
    <mergeCell ref="I6:I9"/>
    <mergeCell ref="J6:J9"/>
    <mergeCell ref="C114:C120"/>
    <mergeCell ref="C90:C96"/>
    <mergeCell ref="C49:C55"/>
    <mergeCell ref="E49:E55"/>
    <mergeCell ref="D114:D120"/>
    <mergeCell ref="E114:E120"/>
    <mergeCell ref="D90:D96"/>
    <mergeCell ref="D49:D55"/>
    <mergeCell ref="E90:E96"/>
    <mergeCell ref="G91:J91"/>
    <mergeCell ref="G92:G96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H92:J92"/>
    <mergeCell ref="J93:J96"/>
    <mergeCell ref="F49:K49"/>
    <mergeCell ref="F50:F55"/>
    <mergeCell ref="K91:K96"/>
    <mergeCell ref="H51:J51"/>
    <mergeCell ref="H52:H55"/>
    <mergeCell ref="I52:I55"/>
    <mergeCell ref="J52:J55"/>
    <mergeCell ref="F115:F120"/>
    <mergeCell ref="G115:J115"/>
    <mergeCell ref="H93:H96"/>
    <mergeCell ref="I93:I96"/>
    <mergeCell ref="F114:K114"/>
    <mergeCell ref="I117:I120"/>
    <mergeCell ref="G116:G120"/>
    <mergeCell ref="H116:J116"/>
    <mergeCell ref="K115:K120"/>
    <mergeCell ref="H117:H120"/>
    <mergeCell ref="J117:J120"/>
    <mergeCell ref="F91:F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Normal="10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15"/>
    <col min="34" max="34" width="9.85546875" style="1115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1963" t="s">
        <v>87</v>
      </c>
      <c r="D1" s="1963"/>
      <c r="E1" s="1963"/>
      <c r="F1" s="1963"/>
      <c r="G1" s="1963"/>
      <c r="H1" s="1963"/>
      <c r="I1" s="1963"/>
      <c r="J1" s="1963"/>
      <c r="K1" s="1963"/>
      <c r="L1" s="1963"/>
      <c r="M1" s="1963"/>
      <c r="N1" s="1963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930" t="s">
        <v>0</v>
      </c>
      <c r="D3" s="1933" t="s">
        <v>74</v>
      </c>
      <c r="E3" s="1936" t="s">
        <v>75</v>
      </c>
      <c r="F3" s="1939" t="s">
        <v>2</v>
      </c>
      <c r="G3" s="1939"/>
      <c r="H3" s="1939"/>
      <c r="I3" s="1939"/>
      <c r="J3" s="1939"/>
      <c r="K3" s="1803"/>
      <c r="L3" s="1936" t="s">
        <v>3</v>
      </c>
      <c r="M3" s="1936" t="s">
        <v>4</v>
      </c>
      <c r="N3" s="1936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931"/>
      <c r="D4" s="1934"/>
      <c r="E4" s="1936"/>
      <c r="F4" s="1936" t="s">
        <v>6</v>
      </c>
      <c r="G4" s="1937" t="s">
        <v>7</v>
      </c>
      <c r="H4" s="1937"/>
      <c r="I4" s="1937"/>
      <c r="J4" s="1937"/>
      <c r="K4" s="1936" t="s">
        <v>8</v>
      </c>
      <c r="L4" s="1936"/>
      <c r="M4" s="1936"/>
      <c r="N4" s="1936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931"/>
      <c r="D5" s="1934"/>
      <c r="E5" s="1936"/>
      <c r="F5" s="1803"/>
      <c r="G5" s="1936" t="s">
        <v>9</v>
      </c>
      <c r="H5" s="1939" t="s">
        <v>10</v>
      </c>
      <c r="I5" s="1803"/>
      <c r="J5" s="1803"/>
      <c r="K5" s="1803"/>
      <c r="L5" s="1936"/>
      <c r="M5" s="1936"/>
      <c r="N5" s="1936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1931"/>
      <c r="D6" s="1934"/>
      <c r="E6" s="1936"/>
      <c r="F6" s="1803"/>
      <c r="G6" s="1938"/>
      <c r="H6" s="1936" t="s">
        <v>11</v>
      </c>
      <c r="I6" s="1936" t="s">
        <v>12</v>
      </c>
      <c r="J6" s="1936" t="s">
        <v>13</v>
      </c>
      <c r="K6" s="1803"/>
      <c r="L6" s="1936"/>
      <c r="M6" s="1936"/>
      <c r="N6" s="1936"/>
      <c r="AD6" s="11"/>
      <c r="AE6" s="11"/>
      <c r="AF6" s="11"/>
      <c r="AG6" s="39" t="s">
        <v>470</v>
      </c>
      <c r="AH6" s="30" t="s">
        <v>471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931"/>
      <c r="D7" s="1934"/>
      <c r="E7" s="1936"/>
      <c r="F7" s="1803"/>
      <c r="G7" s="1938"/>
      <c r="H7" s="1936"/>
      <c r="I7" s="1936"/>
      <c r="J7" s="1936"/>
      <c r="K7" s="1803"/>
      <c r="L7" s="1936"/>
      <c r="M7" s="1936"/>
      <c r="N7" s="1936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931"/>
      <c r="D8" s="1934"/>
      <c r="E8" s="1936"/>
      <c r="F8" s="1803"/>
      <c r="G8" s="1938"/>
      <c r="H8" s="1936"/>
      <c r="I8" s="1936"/>
      <c r="J8" s="1936"/>
      <c r="K8" s="1803"/>
      <c r="L8" s="1936"/>
      <c r="M8" s="1936"/>
      <c r="N8" s="1936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932"/>
      <c r="D9" s="1935"/>
      <c r="E9" s="1936"/>
      <c r="F9" s="1803"/>
      <c r="G9" s="1938"/>
      <c r="H9" s="1936"/>
      <c r="I9" s="1936"/>
      <c r="J9" s="1936"/>
      <c r="K9" s="1803"/>
      <c r="L9" s="1936"/>
      <c r="M9" s="1936"/>
      <c r="N9" s="1936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85" t="s">
        <v>16</v>
      </c>
      <c r="B10" s="1085" t="s">
        <v>14</v>
      </c>
      <c r="C10" s="1088" t="s">
        <v>424</v>
      </c>
      <c r="D10" s="1089">
        <v>13</v>
      </c>
      <c r="E10" s="1086"/>
      <c r="F10" s="1078"/>
      <c r="G10" s="1080"/>
      <c r="H10" s="1077"/>
      <c r="I10" s="1077"/>
      <c r="J10" s="1077"/>
      <c r="K10" s="1078"/>
      <c r="L10" s="1077"/>
      <c r="M10" s="1077"/>
      <c r="N10" s="1077"/>
      <c r="AD10" s="11"/>
      <c r="AE10" s="11"/>
      <c r="AF10" s="11"/>
      <c r="AG10" s="1122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22">
        <f>D11+E11</f>
        <v>3</v>
      </c>
      <c r="AH11" s="1115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22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60">
        <v>9.5</v>
      </c>
      <c r="E13" s="1061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350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339</v>
      </c>
      <c r="Z13" s="68" t="s">
        <v>340</v>
      </c>
      <c r="AG13" s="1116">
        <f>'Семестровка уск виправлено (2)'!D13+'Семестровка уск виправлено (2)'!E13+'Семестровка уск виправлено (2)'!E59</f>
        <v>13.5</v>
      </c>
      <c r="AH13" s="1115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60"/>
      <c r="E14" s="1061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16"/>
      <c r="AI14" s="42"/>
      <c r="AN14" s="11"/>
      <c r="AO14" s="11"/>
      <c r="AP14" s="11"/>
    </row>
    <row r="15" spans="1:42" s="477" customFormat="1" x14ac:dyDescent="0.25">
      <c r="A15" s="722" t="s">
        <v>16</v>
      </c>
      <c r="B15" s="723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8"/>
      <c r="Q15" s="478"/>
      <c r="R15" s="479" t="s">
        <v>59</v>
      </c>
      <c r="S15" s="480">
        <f>E19+E33</f>
        <v>3</v>
      </c>
      <c r="T15" s="479">
        <v>3.5</v>
      </c>
      <c r="U15" s="478"/>
      <c r="V15" s="10"/>
      <c r="W15" s="10"/>
      <c r="X15" s="23" t="s">
        <v>47</v>
      </c>
      <c r="Y15" s="479"/>
      <c r="Z15" s="479"/>
      <c r="AA15" s="478"/>
      <c r="AB15" s="478"/>
      <c r="AC15" s="478"/>
      <c r="AD15" s="478"/>
      <c r="AE15" s="478"/>
      <c r="AF15" s="478"/>
      <c r="AG15" s="1118"/>
      <c r="AH15" s="1117"/>
      <c r="AI15" s="42">
        <f t="shared" si="0"/>
        <v>0</v>
      </c>
      <c r="AJ15" s="478"/>
      <c r="AK15" s="478"/>
      <c r="AL15" s="478"/>
      <c r="AM15" s="478"/>
    </row>
    <row r="16" spans="1:42" s="477" customFormat="1" x14ac:dyDescent="0.25">
      <c r="A16" s="722"/>
      <c r="B16" s="723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8"/>
      <c r="Q16" s="478"/>
      <c r="R16" s="479"/>
      <c r="S16" s="480"/>
      <c r="T16" s="479"/>
      <c r="U16" s="478"/>
      <c r="V16" s="10"/>
      <c r="W16" s="10"/>
      <c r="X16" s="23"/>
      <c r="Y16" s="479"/>
      <c r="Z16" s="479"/>
      <c r="AA16" s="478"/>
      <c r="AB16" s="478"/>
      <c r="AC16" s="478"/>
      <c r="AD16" s="478"/>
      <c r="AE16" s="478"/>
      <c r="AF16" s="478"/>
      <c r="AG16" s="1118"/>
      <c r="AH16" s="1117"/>
      <c r="AI16" s="42"/>
      <c r="AJ16" s="478"/>
      <c r="AK16" s="478"/>
      <c r="AL16" s="478"/>
      <c r="AM16" s="478"/>
    </row>
    <row r="17" spans="1:42" s="477" customFormat="1" x14ac:dyDescent="0.25">
      <c r="A17" s="722" t="s">
        <v>16</v>
      </c>
      <c r="B17" s="723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8"/>
      <c r="Q17" s="478"/>
      <c r="R17" s="479" t="s">
        <v>68</v>
      </c>
      <c r="S17" s="480">
        <f>E13+E59</f>
        <v>4</v>
      </c>
      <c r="T17" s="479">
        <v>4.5</v>
      </c>
      <c r="U17" s="478"/>
      <c r="V17" s="10" t="s">
        <v>16</v>
      </c>
      <c r="W17" s="10" t="s">
        <v>14</v>
      </c>
      <c r="X17" s="23" t="s">
        <v>41</v>
      </c>
      <c r="Y17" s="726">
        <f>SUMIFS(E$11:E$45,A$11:A$45,$A$144,B$11:B$45,$B$144)</f>
        <v>14</v>
      </c>
      <c r="Z17" s="727">
        <f>SUMIFS(D$10:D$45,A$10:A$45,$A$144,B$10:B$45,$B$144)</f>
        <v>47.5</v>
      </c>
      <c r="AA17" s="719">
        <f>D13+D17+D19+D23+D25+D29+D31+D33+D37+D39+D41</f>
        <v>34.5</v>
      </c>
      <c r="AB17" s="719">
        <f>E13+E17+E19+E23+E25+E29+E31+E33+E37+E39+E41</f>
        <v>18</v>
      </c>
      <c r="AC17" s="478"/>
      <c r="AD17" s="478"/>
      <c r="AE17" s="719">
        <f>E13+E17+E19</f>
        <v>3.5</v>
      </c>
      <c r="AF17" s="478"/>
      <c r="AG17" s="1118">
        <f>D17+D19+E19</f>
        <v>7</v>
      </c>
      <c r="AH17" s="1117">
        <f>'семестровка 4 р'!D13</f>
        <v>7</v>
      </c>
      <c r="AI17" s="42">
        <f t="shared" si="0"/>
        <v>0</v>
      </c>
      <c r="AJ17" s="478"/>
      <c r="AK17" s="478"/>
      <c r="AL17" s="478"/>
      <c r="AM17" s="478"/>
    </row>
    <row r="18" spans="1:42" s="477" customFormat="1" x14ac:dyDescent="0.25">
      <c r="A18" s="722"/>
      <c r="B18" s="723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8"/>
      <c r="Q18" s="478"/>
      <c r="R18" s="479"/>
      <c r="S18" s="480"/>
      <c r="T18" s="479"/>
      <c r="U18" s="478"/>
      <c r="V18" s="10"/>
      <c r="W18" s="10"/>
      <c r="X18" s="23"/>
      <c r="Y18" s="726"/>
      <c r="Z18" s="727"/>
      <c r="AA18" s="719"/>
      <c r="AB18" s="719"/>
      <c r="AC18" s="478"/>
      <c r="AD18" s="478"/>
      <c r="AE18" s="719"/>
      <c r="AF18" s="478"/>
      <c r="AG18" s="1118"/>
      <c r="AH18" s="1117"/>
      <c r="AI18" s="42"/>
      <c r="AJ18" s="478"/>
      <c r="AK18" s="478"/>
      <c r="AL18" s="478"/>
      <c r="AM18" s="478"/>
    </row>
    <row r="19" spans="1:42" s="477" customFormat="1" x14ac:dyDescent="0.25">
      <c r="A19" s="722" t="s">
        <v>16</v>
      </c>
      <c r="B19" s="723" t="s">
        <v>14</v>
      </c>
      <c r="C19" s="23" t="s">
        <v>103</v>
      </c>
      <c r="D19" s="1060">
        <v>1.5</v>
      </c>
      <c r="E19" s="1061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8"/>
      <c r="Q19" s="478"/>
      <c r="R19" s="479" t="s">
        <v>78</v>
      </c>
      <c r="S19" s="480">
        <f>E27+E43+E67+E69+E71+E73+E81+E83+E99+E100+E101+E102+E103+E104+E105+E106+E107+E124+E125+E126+E127+E128+E129+E130+E131</f>
        <v>77</v>
      </c>
      <c r="T19" s="479">
        <v>82</v>
      </c>
      <c r="U19" s="478"/>
      <c r="V19" s="10" t="s">
        <v>16</v>
      </c>
      <c r="W19" s="10" t="s">
        <v>31</v>
      </c>
      <c r="X19" s="23" t="s">
        <v>42</v>
      </c>
      <c r="Y19" s="726">
        <f>SUMIFS(E$11:E$45,A$11:A$45,$A$145,B$11:B$45,$B$145)</f>
        <v>2</v>
      </c>
      <c r="Z19" s="726">
        <f>SUMIFS(D$11:D$45,A$11:A$45,$A$145,B$11:B$45,$B$145)</f>
        <v>1</v>
      </c>
      <c r="AA19" s="720">
        <f>D11</f>
        <v>1</v>
      </c>
      <c r="AB19" s="720">
        <f>E11</f>
        <v>2</v>
      </c>
      <c r="AC19" s="478"/>
      <c r="AD19" s="478"/>
      <c r="AE19" s="478"/>
      <c r="AF19" s="478"/>
      <c r="AG19" s="1118"/>
      <c r="AH19" s="1117"/>
      <c r="AI19" s="42">
        <f t="shared" si="0"/>
        <v>0</v>
      </c>
      <c r="AJ19" s="478"/>
      <c r="AK19" s="478"/>
      <c r="AL19" s="478"/>
      <c r="AM19" s="478"/>
    </row>
    <row r="20" spans="1:42" s="477" customFormat="1" x14ac:dyDescent="0.25">
      <c r="A20" s="722"/>
      <c r="B20" s="723"/>
      <c r="C20" s="23"/>
      <c r="D20" s="1060"/>
      <c r="E20" s="1061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8"/>
      <c r="Q20" s="478"/>
      <c r="R20" s="479"/>
      <c r="S20" s="480"/>
      <c r="T20" s="479"/>
      <c r="U20" s="478"/>
      <c r="V20" s="10"/>
      <c r="W20" s="10"/>
      <c r="X20" s="23"/>
      <c r="Y20" s="726"/>
      <c r="Z20" s="726"/>
      <c r="AA20" s="720"/>
      <c r="AB20" s="720"/>
      <c r="AC20" s="478"/>
      <c r="AD20" s="478"/>
      <c r="AE20" s="478"/>
      <c r="AF20" s="478"/>
      <c r="AG20" s="1118"/>
      <c r="AH20" s="1117"/>
      <c r="AI20" s="42"/>
      <c r="AJ20" s="478"/>
      <c r="AK20" s="478"/>
      <c r="AL20" s="478"/>
      <c r="AM20" s="478"/>
    </row>
    <row r="21" spans="1:42" x14ac:dyDescent="0.25">
      <c r="A21" s="724" t="s">
        <v>16</v>
      </c>
      <c r="B21" s="725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26"/>
      <c r="Z21" s="727"/>
      <c r="AA21" s="721"/>
      <c r="AB21" s="721"/>
      <c r="AG21" s="1116"/>
      <c r="AI21" s="42">
        <f t="shared" si="0"/>
        <v>0</v>
      </c>
      <c r="AN21" s="11"/>
      <c r="AO21" s="11"/>
      <c r="AP21" s="11"/>
    </row>
    <row r="22" spans="1:42" x14ac:dyDescent="0.25">
      <c r="A22" s="724"/>
      <c r="B22" s="725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26"/>
      <c r="Z22" s="727"/>
      <c r="AA22" s="721"/>
      <c r="AB22" s="721"/>
      <c r="AG22" s="1116"/>
      <c r="AI22" s="42"/>
      <c r="AN22" s="11"/>
      <c r="AO22" s="11"/>
      <c r="AP22" s="11"/>
    </row>
    <row r="23" spans="1:42" x14ac:dyDescent="0.25">
      <c r="A23" s="1062" t="s">
        <v>16</v>
      </c>
      <c r="B23" s="1063" t="s">
        <v>14</v>
      </c>
      <c r="C23" s="1081" t="s">
        <v>19</v>
      </c>
      <c r="D23" s="1060">
        <v>4</v>
      </c>
      <c r="E23" s="1061">
        <v>2</v>
      </c>
      <c r="F23" s="1064">
        <f t="shared" ref="F23:F33" si="1">E23*30</f>
        <v>60</v>
      </c>
      <c r="G23" s="1064">
        <f>H23+I23+J23</f>
        <v>30</v>
      </c>
      <c r="H23" s="1064">
        <v>15</v>
      </c>
      <c r="I23" s="1064"/>
      <c r="J23" s="1064">
        <v>15</v>
      </c>
      <c r="K23" s="1064">
        <f t="shared" ref="K23:K33" si="2">F23-G23</f>
        <v>30</v>
      </c>
      <c r="L23" s="1061">
        <f>G23/15</f>
        <v>2</v>
      </c>
      <c r="M23" s="1064" t="s">
        <v>18</v>
      </c>
      <c r="N23" s="1061">
        <f t="shared" ref="N23:N33" si="3">G23/F23*100</f>
        <v>50</v>
      </c>
      <c r="O23" s="1065" t="s">
        <v>69</v>
      </c>
      <c r="P23" s="1066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26">
        <f>SUMIFS(E$11:E$45,A$11:A$45,$A$147,B$11:B$45,$B$147)</f>
        <v>14</v>
      </c>
      <c r="Z23" s="727">
        <f>SUMIFS(D$11:D$45,A$11:A$45,$A$147,B$11:B$45,$B$147)</f>
        <v>11.5</v>
      </c>
      <c r="AA23" s="721">
        <f>D27+D35+D43+D45</f>
        <v>11.5</v>
      </c>
      <c r="AB23" s="721">
        <f>E27+E35+E43+E45</f>
        <v>10</v>
      </c>
      <c r="AG23" s="1122">
        <f>D23+E23</f>
        <v>6</v>
      </c>
      <c r="AH23" s="1115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62"/>
      <c r="B24" s="1131"/>
      <c r="C24" s="1081"/>
      <c r="D24" s="1060"/>
      <c r="E24" s="1061"/>
      <c r="F24" s="1064"/>
      <c r="G24" s="1064"/>
      <c r="H24" s="1064"/>
      <c r="I24" s="1064"/>
      <c r="J24" s="1064"/>
      <c r="K24" s="1064"/>
      <c r="L24" s="1061"/>
      <c r="M24" s="1064"/>
      <c r="N24" s="1061"/>
      <c r="O24" s="1065"/>
      <c r="P24" s="1066"/>
      <c r="R24" s="68"/>
      <c r="S24" s="69"/>
      <c r="T24" s="68"/>
      <c r="V24" s="10"/>
      <c r="W24" s="10"/>
      <c r="X24" s="23"/>
      <c r="Y24" s="726"/>
      <c r="Z24" s="727"/>
      <c r="AA24" s="721"/>
      <c r="AB24" s="721"/>
      <c r="AG24" s="1122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7">
        <v>30</v>
      </c>
      <c r="I25" s="1087"/>
      <c r="J25" s="1087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26">
        <f>SUMIFS(E$11:E$45,A$11:A$45,$A$148,B$11:B$45,$B$148)</f>
        <v>0</v>
      </c>
      <c r="Z25" s="727">
        <f>SUMIFS(D$11:D$45,A$11:A$45,$A$148,B$11:B$45,$B$148)</f>
        <v>0</v>
      </c>
      <c r="AA25" s="721"/>
      <c r="AB25" s="721"/>
      <c r="AG25" s="1122">
        <f t="shared" ref="AG25:AG45" si="4">D25+E25</f>
        <v>4</v>
      </c>
      <c r="AH25" s="1115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7"/>
      <c r="I26" s="1087"/>
      <c r="J26" s="1087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26"/>
      <c r="Z26" s="727"/>
      <c r="AA26" s="721"/>
      <c r="AB26" s="721"/>
      <c r="AG26" s="1122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74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26">
        <f>SUM(Y17:Y25)</f>
        <v>30</v>
      </c>
      <c r="Z27" s="726">
        <f>SUM(Z17:Z25)</f>
        <v>60</v>
      </c>
      <c r="AA27" s="719">
        <f>SUM(AA17:AA25)</f>
        <v>47</v>
      </c>
      <c r="AB27" s="719">
        <f>SUM(AB17:AB25)</f>
        <v>30</v>
      </c>
      <c r="AG27" s="1122">
        <f t="shared" si="4"/>
        <v>6</v>
      </c>
      <c r="AH27" s="1115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74"/>
      <c r="M28" s="10"/>
      <c r="N28" s="9"/>
      <c r="R28" s="68"/>
      <c r="S28" s="70"/>
      <c r="T28" s="68"/>
      <c r="V28" s="38"/>
      <c r="W28" s="38"/>
      <c r="X28" s="38"/>
      <c r="Y28" s="1059"/>
      <c r="Z28" s="1059"/>
      <c r="AA28" s="719"/>
      <c r="AB28" s="719"/>
      <c r="AG28" s="1122"/>
      <c r="AI28" s="42"/>
      <c r="AN28" s="11"/>
      <c r="AO28" s="11"/>
      <c r="AP28" s="11"/>
    </row>
    <row r="29" spans="1:42" x14ac:dyDescent="0.25">
      <c r="A29" s="1069" t="s">
        <v>16</v>
      </c>
      <c r="B29" s="1069" t="s">
        <v>14</v>
      </c>
      <c r="C29" s="1081" t="s">
        <v>21</v>
      </c>
      <c r="D29" s="1060">
        <v>4</v>
      </c>
      <c r="E29" s="1061">
        <v>1</v>
      </c>
      <c r="F29" s="1064">
        <f t="shared" si="1"/>
        <v>30</v>
      </c>
      <c r="G29" s="1064">
        <f>H29+I29+J29</f>
        <v>15</v>
      </c>
      <c r="H29" s="1087">
        <v>8</v>
      </c>
      <c r="I29" s="1064"/>
      <c r="J29" s="1064">
        <v>7</v>
      </c>
      <c r="K29" s="1064">
        <f t="shared" si="2"/>
        <v>15</v>
      </c>
      <c r="L29" s="1061">
        <v>1</v>
      </c>
      <c r="M29" s="1064" t="s">
        <v>16</v>
      </c>
      <c r="N29" s="1074">
        <f t="shared" si="3"/>
        <v>50</v>
      </c>
      <c r="O29" s="1065" t="s">
        <v>59</v>
      </c>
      <c r="P29" s="1066"/>
      <c r="R29" s="68" t="s">
        <v>69</v>
      </c>
      <c r="S29" s="69">
        <f>E25</f>
        <v>4</v>
      </c>
      <c r="T29" s="68">
        <v>5</v>
      </c>
      <c r="AG29" s="1122">
        <f t="shared" si="4"/>
        <v>5</v>
      </c>
      <c r="AH29" s="1115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9"/>
      <c r="B30" s="1069"/>
      <c r="C30" s="1081"/>
      <c r="D30" s="1060"/>
      <c r="E30" s="1061"/>
      <c r="F30" s="1064"/>
      <c r="G30" s="1064"/>
      <c r="H30" s="1087"/>
      <c r="I30" s="1064"/>
      <c r="J30" s="1064"/>
      <c r="K30" s="1064"/>
      <c r="L30" s="1061"/>
      <c r="M30" s="1064"/>
      <c r="N30" s="1074"/>
      <c r="O30" s="1065"/>
      <c r="P30" s="1066"/>
      <c r="R30" s="68"/>
      <c r="S30" s="69"/>
      <c r="T30" s="68"/>
      <c r="AG30" s="1122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22">
        <f t="shared" si="4"/>
        <v>1</v>
      </c>
      <c r="AH31" s="1115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32"/>
      <c r="T32" s="1132"/>
      <c r="AG32" s="1122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22">
        <f t="shared" si="4"/>
        <v>4</v>
      </c>
      <c r="AH33" s="1115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22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417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22">
        <f>D35+E35</f>
        <v>4.5</v>
      </c>
      <c r="AH35" s="1115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22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22">
        <f t="shared" si="4"/>
        <v>3</v>
      </c>
      <c r="AH37" s="1115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22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22">
        <f t="shared" si="4"/>
        <v>5</v>
      </c>
      <c r="AH39" s="1115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33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22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82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8">
        <v>4</v>
      </c>
      <c r="M41" s="10" t="s">
        <v>29</v>
      </c>
      <c r="N41" s="1074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22">
        <f t="shared" si="4"/>
        <v>6</v>
      </c>
      <c r="AH41" s="1119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82"/>
      <c r="D42" s="60"/>
      <c r="E42" s="60"/>
      <c r="F42" s="10"/>
      <c r="G42" s="10"/>
      <c r="H42" s="10"/>
      <c r="I42" s="10"/>
      <c r="J42" s="10"/>
      <c r="K42" s="10"/>
      <c r="L42" s="748"/>
      <c r="M42" s="10"/>
      <c r="N42" s="1074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22"/>
      <c r="AH42" s="1119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74">
        <v>4</v>
      </c>
      <c r="F43" s="10">
        <f>E43*30</f>
        <v>120</v>
      </c>
      <c r="G43" s="10">
        <f>H43+I43+J43</f>
        <v>60</v>
      </c>
      <c r="H43" s="1075">
        <v>30</v>
      </c>
      <c r="I43" s="1075"/>
      <c r="J43" s="1075">
        <v>30</v>
      </c>
      <c r="K43" s="10">
        <f>F43-G43</f>
        <v>60</v>
      </c>
      <c r="L43" s="9">
        <f>G43/15</f>
        <v>4</v>
      </c>
      <c r="M43" s="10" t="s">
        <v>29</v>
      </c>
      <c r="N43" s="547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22">
        <f t="shared" si="4"/>
        <v>5</v>
      </c>
      <c r="AH43" s="1119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34"/>
      <c r="E44" s="1074"/>
      <c r="F44" s="10"/>
      <c r="G44" s="10"/>
      <c r="H44" s="1075"/>
      <c r="I44" s="1075"/>
      <c r="J44" s="1075"/>
      <c r="K44" s="10"/>
      <c r="L44" s="9"/>
      <c r="M44" s="10"/>
      <c r="N44" s="547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22"/>
      <c r="AH44" s="1119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82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22">
        <f t="shared" si="4"/>
        <v>6</v>
      </c>
      <c r="AH45" s="1119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63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1930" t="s">
        <v>0</v>
      </c>
      <c r="D49" s="1933" t="s">
        <v>74</v>
      </c>
      <c r="E49" s="1936" t="s">
        <v>1</v>
      </c>
      <c r="F49" s="1939" t="s">
        <v>2</v>
      </c>
      <c r="G49" s="1939"/>
      <c r="H49" s="1939"/>
      <c r="I49" s="1939"/>
      <c r="J49" s="1939"/>
      <c r="K49" s="1803"/>
      <c r="L49" s="1936" t="s">
        <v>3</v>
      </c>
      <c r="M49" s="1936" t="s">
        <v>4</v>
      </c>
      <c r="N49" s="1936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1931"/>
      <c r="D50" s="1934"/>
      <c r="E50" s="1936"/>
      <c r="F50" s="1936" t="s">
        <v>6</v>
      </c>
      <c r="G50" s="1937" t="s">
        <v>7</v>
      </c>
      <c r="H50" s="1937"/>
      <c r="I50" s="1937"/>
      <c r="J50" s="1937"/>
      <c r="K50" s="1936" t="s">
        <v>25</v>
      </c>
      <c r="L50" s="1936"/>
      <c r="M50" s="1936"/>
      <c r="N50" s="1936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1931"/>
      <c r="D51" s="1934"/>
      <c r="E51" s="1936"/>
      <c r="F51" s="1803"/>
      <c r="G51" s="1936" t="s">
        <v>9</v>
      </c>
      <c r="H51" s="1939" t="s">
        <v>10</v>
      </c>
      <c r="I51" s="1803"/>
      <c r="J51" s="1803"/>
      <c r="K51" s="1803"/>
      <c r="L51" s="1936"/>
      <c r="M51" s="1936"/>
      <c r="N51" s="1936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1931"/>
      <c r="D52" s="1934"/>
      <c r="E52" s="1936"/>
      <c r="F52" s="1803"/>
      <c r="G52" s="1938"/>
      <c r="H52" s="1940" t="s">
        <v>26</v>
      </c>
      <c r="I52" s="1940" t="s">
        <v>27</v>
      </c>
      <c r="J52" s="1940" t="s">
        <v>28</v>
      </c>
      <c r="K52" s="1803"/>
      <c r="L52" s="1936"/>
      <c r="M52" s="1936"/>
      <c r="N52" s="1936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1931"/>
      <c r="D53" s="1934"/>
      <c r="E53" s="1936"/>
      <c r="F53" s="1803"/>
      <c r="G53" s="1938"/>
      <c r="H53" s="1940"/>
      <c r="I53" s="1940"/>
      <c r="J53" s="1940"/>
      <c r="K53" s="1803"/>
      <c r="L53" s="1936"/>
      <c r="M53" s="1936"/>
      <c r="N53" s="1936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1931"/>
      <c r="D54" s="1934"/>
      <c r="E54" s="1936"/>
      <c r="F54" s="1803"/>
      <c r="G54" s="1938"/>
      <c r="H54" s="1940"/>
      <c r="I54" s="1940"/>
      <c r="J54" s="1940"/>
      <c r="K54" s="1803"/>
      <c r="L54" s="1936"/>
      <c r="M54" s="1936"/>
      <c r="N54" s="1936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1932"/>
      <c r="D55" s="1935"/>
      <c r="E55" s="1936"/>
      <c r="F55" s="1803"/>
      <c r="G55" s="1938"/>
      <c r="H55" s="1940"/>
      <c r="I55" s="1940"/>
      <c r="J55" s="1940"/>
      <c r="K55" s="1803"/>
      <c r="L55" s="1936"/>
      <c r="M55" s="1936"/>
      <c r="N55" s="1936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22">
        <f t="shared" ref="AG56:AG85" si="5">D56+E56</f>
        <v>4.5</v>
      </c>
      <c r="AH56" s="1115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7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339</v>
      </c>
      <c r="Z57" s="68" t="s">
        <v>340</v>
      </c>
      <c r="AG57" s="1122">
        <f t="shared" si="5"/>
        <v>4</v>
      </c>
      <c r="AH57" s="1115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62" t="s">
        <v>16</v>
      </c>
      <c r="B58" s="1063" t="s">
        <v>14</v>
      </c>
      <c r="C58" s="1081" t="s">
        <v>33</v>
      </c>
      <c r="D58" s="1071">
        <v>3</v>
      </c>
      <c r="E58" s="1061">
        <v>3</v>
      </c>
      <c r="F58" s="1064">
        <f>E58*30</f>
        <v>90</v>
      </c>
      <c r="G58" s="1064">
        <f>H58+I58+J58</f>
        <v>36</v>
      </c>
      <c r="H58" s="1064">
        <v>18</v>
      </c>
      <c r="I58" s="1064"/>
      <c r="J58" s="1064">
        <v>18</v>
      </c>
      <c r="K58" s="1064">
        <f>F58-G58</f>
        <v>54</v>
      </c>
      <c r="L58" s="1061">
        <f>G58/9</f>
        <v>4</v>
      </c>
      <c r="M58" s="1064" t="s">
        <v>16</v>
      </c>
      <c r="N58" s="1061">
        <f>G58/F58*100</f>
        <v>40</v>
      </c>
      <c r="O58" s="1065" t="s">
        <v>69</v>
      </c>
      <c r="P58" s="1072" t="s">
        <v>63</v>
      </c>
      <c r="V58" s="68"/>
      <c r="W58" s="68"/>
      <c r="X58" s="68"/>
      <c r="Y58" s="68"/>
      <c r="Z58" s="68"/>
      <c r="AG58" s="1122">
        <f t="shared" si="5"/>
        <v>6</v>
      </c>
      <c r="AH58" s="1115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350</v>
      </c>
      <c r="M59" s="10" t="s">
        <v>16</v>
      </c>
      <c r="N59" s="9">
        <f>G59/F59*100</f>
        <v>60</v>
      </c>
      <c r="O59" s="11" t="s">
        <v>68</v>
      </c>
      <c r="P59" s="12" t="s">
        <v>348</v>
      </c>
      <c r="V59" s="10"/>
      <c r="W59" s="10"/>
      <c r="X59" s="23" t="s">
        <v>47</v>
      </c>
      <c r="Y59" s="479"/>
      <c r="Z59" s="479"/>
      <c r="AG59" s="1122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9"/>
      <c r="Z60" s="479"/>
      <c r="AG60" s="1122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26">
        <f>SUMIFS(E$56:E$86,A$56:A$86,$A$144,B$56:B$86,$B$144)</f>
        <v>5</v>
      </c>
      <c r="Z61" s="727">
        <f>SUMIFS(D$56:D$86,A$56:A$86,$A$144,B$56:B$86,$B$144)</f>
        <v>8</v>
      </c>
      <c r="AG61" s="1122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26"/>
      <c r="Z62" s="727"/>
      <c r="AG62" s="1122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472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26">
        <f>SUMIFS(E$56:E$86,A$56:A$86,$A$145,B$56:B$86,$B$145)</f>
        <v>2</v>
      </c>
      <c r="Z63" s="726">
        <f>SUMIFS(D$56:D$86,A$56:A$86,$A$145,B$56:B$86,$B$145)</f>
        <v>8.5</v>
      </c>
      <c r="AG63" s="1122">
        <f t="shared" si="5"/>
        <v>3.5</v>
      </c>
      <c r="AH63" s="1115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26"/>
      <c r="Z64" s="726"/>
      <c r="AG64" s="1122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26"/>
      <c r="Z65" s="727"/>
      <c r="AG65" s="1122">
        <f t="shared" si="5"/>
        <v>3</v>
      </c>
      <c r="AH65" s="1115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53"/>
      <c r="V66" s="10"/>
      <c r="W66" s="10"/>
      <c r="X66" s="23"/>
      <c r="Y66" s="726"/>
      <c r="Z66" s="727"/>
      <c r="AG66" s="1122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26">
        <f>SUMIFS(E$56:E$86,A$56:A$86,$A$147,B$56:B$86,$B$147)</f>
        <v>18</v>
      </c>
      <c r="Z67" s="727">
        <f>SUMIFS(D$56:D$86,A$56:A$86,$A$147,B$56:B$86,$B$147)</f>
        <v>13</v>
      </c>
      <c r="AA67" s="47"/>
      <c r="AG67" s="1122">
        <f t="shared" si="5"/>
        <v>5.5</v>
      </c>
      <c r="AH67" s="1115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26"/>
      <c r="Z68" s="727"/>
      <c r="AA68" s="47"/>
      <c r="AG68" s="1122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26">
        <f>SUMIFS(E$56:E$86,A$56:A$86,$A$148,B$56:B$86,$B$148)</f>
        <v>5</v>
      </c>
      <c r="Z69" s="727">
        <f>SUMIFS(D$56:D$86,A$56:A$86,$A$148,B$56:B$86,$B$148)</f>
        <v>0</v>
      </c>
      <c r="AG69" s="1122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26"/>
      <c r="Z70" s="727"/>
      <c r="AG70" s="1122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26">
        <f>SUM(Y61:Y69)</f>
        <v>30</v>
      </c>
      <c r="Z71" s="726">
        <f>SUM(Z61:Z69)</f>
        <v>29.5</v>
      </c>
      <c r="AA71" s="33"/>
      <c r="AB71" s="33"/>
      <c r="AC71" s="33"/>
      <c r="AD71" s="33"/>
      <c r="AE71" s="33"/>
      <c r="AF71" s="33"/>
      <c r="AG71" s="1122">
        <f t="shared" si="5"/>
        <v>1</v>
      </c>
      <c r="AH71" s="1115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9"/>
      <c r="Z72" s="1059"/>
      <c r="AA72" s="33"/>
      <c r="AB72" s="33"/>
      <c r="AC72" s="33"/>
      <c r="AD72" s="33"/>
      <c r="AE72" s="33"/>
      <c r="AF72" s="33"/>
      <c r="AG72" s="1122">
        <f t="shared" si="5"/>
        <v>0</v>
      </c>
      <c r="AH72" s="1115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74">
        <v>0</v>
      </c>
      <c r="E73" s="1074">
        <v>5</v>
      </c>
      <c r="F73" s="10">
        <f>E73*30</f>
        <v>150</v>
      </c>
      <c r="G73" s="10">
        <f>H73+I73+J73</f>
        <v>63</v>
      </c>
      <c r="H73" s="1075">
        <v>36</v>
      </c>
      <c r="I73" s="10"/>
      <c r="J73" s="1075">
        <v>27</v>
      </c>
      <c r="K73" s="10">
        <f>F73-G73</f>
        <v>87</v>
      </c>
      <c r="L73" s="9">
        <f>G73/9</f>
        <v>7</v>
      </c>
      <c r="M73" s="10" t="s">
        <v>18</v>
      </c>
      <c r="N73" s="547">
        <f>G73/F73*100</f>
        <v>42</v>
      </c>
      <c r="O73" s="11" t="s">
        <v>78</v>
      </c>
      <c r="P73" s="12" t="s">
        <v>64</v>
      </c>
      <c r="AG73" s="1122">
        <f t="shared" si="5"/>
        <v>5</v>
      </c>
      <c r="AH73" s="1115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7"/>
      <c r="AG74" s="1122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22">
        <f t="shared" si="5"/>
        <v>4</v>
      </c>
      <c r="AH75" s="1115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22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22">
        <f t="shared" si="5"/>
        <v>5</v>
      </c>
      <c r="AH77" s="1115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22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22">
        <f t="shared" si="5"/>
        <v>5</v>
      </c>
      <c r="AH79" s="1115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22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74">
        <v>0</v>
      </c>
      <c r="E81" s="1074">
        <v>5</v>
      </c>
      <c r="F81" s="10">
        <f>E81*30</f>
        <v>150</v>
      </c>
      <c r="G81" s="10">
        <f>H81+I81+J81</f>
        <v>54</v>
      </c>
      <c r="H81" s="1075">
        <v>27</v>
      </c>
      <c r="I81" s="10"/>
      <c r="J81" s="1075">
        <v>27</v>
      </c>
      <c r="K81" s="10">
        <f>F81-G81</f>
        <v>96</v>
      </c>
      <c r="L81" s="9">
        <f>G81/9</f>
        <v>6</v>
      </c>
      <c r="M81" s="10" t="s">
        <v>29</v>
      </c>
      <c r="N81" s="547">
        <f>G81/F81*100</f>
        <v>36</v>
      </c>
      <c r="O81" s="11" t="s">
        <v>78</v>
      </c>
      <c r="P81" s="12" t="s">
        <v>64</v>
      </c>
      <c r="AG81" s="1122">
        <f t="shared" si="5"/>
        <v>5</v>
      </c>
      <c r="AH81" s="1115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7"/>
      <c r="AG82" s="1122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22">
        <f t="shared" si="5"/>
        <v>1</v>
      </c>
      <c r="AH83" s="1115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9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22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9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22">
        <f t="shared" si="5"/>
        <v>5</v>
      </c>
      <c r="AH85" s="1115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53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83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1930" t="s">
        <v>0</v>
      </c>
      <c r="D90" s="1933" t="s">
        <v>74</v>
      </c>
      <c r="E90" s="1936" t="s">
        <v>1</v>
      </c>
      <c r="F90" s="1939" t="s">
        <v>2</v>
      </c>
      <c r="G90" s="1939"/>
      <c r="H90" s="1939"/>
      <c r="I90" s="1939"/>
      <c r="J90" s="1939"/>
      <c r="K90" s="1803"/>
      <c r="L90" s="1936" t="s">
        <v>3</v>
      </c>
      <c r="M90" s="1936" t="s">
        <v>4</v>
      </c>
      <c r="N90" s="1936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1931"/>
      <c r="D91" s="1934"/>
      <c r="E91" s="1936"/>
      <c r="F91" s="1936" t="s">
        <v>6</v>
      </c>
      <c r="G91" s="1937" t="s">
        <v>7</v>
      </c>
      <c r="H91" s="1937"/>
      <c r="I91" s="1937"/>
      <c r="J91" s="1937"/>
      <c r="K91" s="1936" t="s">
        <v>25</v>
      </c>
      <c r="L91" s="1936"/>
      <c r="M91" s="1936"/>
      <c r="N91" s="1936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1931"/>
      <c r="D92" s="1934"/>
      <c r="E92" s="1936"/>
      <c r="F92" s="1803"/>
      <c r="G92" s="1936" t="s">
        <v>9</v>
      </c>
      <c r="H92" s="1939" t="s">
        <v>10</v>
      </c>
      <c r="I92" s="1803"/>
      <c r="J92" s="1803"/>
      <c r="K92" s="1803"/>
      <c r="L92" s="1936"/>
      <c r="M92" s="1936"/>
      <c r="N92" s="1936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1931"/>
      <c r="D93" s="1934"/>
      <c r="E93" s="1936"/>
      <c r="F93" s="1803"/>
      <c r="G93" s="1938"/>
      <c r="H93" s="1940" t="s">
        <v>26</v>
      </c>
      <c r="I93" s="1940" t="s">
        <v>27</v>
      </c>
      <c r="J93" s="1940" t="s">
        <v>28</v>
      </c>
      <c r="K93" s="1803"/>
      <c r="L93" s="1936"/>
      <c r="M93" s="1936"/>
      <c r="N93" s="1936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1931"/>
      <c r="D94" s="1934"/>
      <c r="E94" s="1936"/>
      <c r="F94" s="1803"/>
      <c r="G94" s="1938"/>
      <c r="H94" s="1940"/>
      <c r="I94" s="1940"/>
      <c r="J94" s="1940"/>
      <c r="K94" s="1803"/>
      <c r="L94" s="1936"/>
      <c r="M94" s="1936"/>
      <c r="N94" s="1936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1931"/>
      <c r="D95" s="1934"/>
      <c r="E95" s="1936"/>
      <c r="F95" s="1803"/>
      <c r="G95" s="1938"/>
      <c r="H95" s="1940"/>
      <c r="I95" s="1940"/>
      <c r="J95" s="1940"/>
      <c r="K95" s="1803"/>
      <c r="L95" s="1936"/>
      <c r="M95" s="1936"/>
      <c r="N95" s="1936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1932"/>
      <c r="D96" s="1935"/>
      <c r="E96" s="1936"/>
      <c r="F96" s="1803"/>
      <c r="G96" s="1938"/>
      <c r="H96" s="1940"/>
      <c r="I96" s="1940"/>
      <c r="J96" s="1940"/>
      <c r="K96" s="1803"/>
      <c r="L96" s="1936"/>
      <c r="M96" s="1936"/>
      <c r="N96" s="1936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22">
        <f t="shared" ref="AG97:AG109" si="7">D97+E97</f>
        <v>4.5</v>
      </c>
      <c r="AH97" s="1115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339</v>
      </c>
      <c r="Z98" s="68" t="s">
        <v>340</v>
      </c>
      <c r="AG98" s="1122">
        <f t="shared" si="7"/>
        <v>3</v>
      </c>
      <c r="AH98" s="1115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75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7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9"/>
      <c r="Z99" s="479"/>
      <c r="AA99" s="7"/>
      <c r="AB99" s="7"/>
      <c r="AC99" s="7"/>
      <c r="AD99" s="7"/>
      <c r="AE99" s="7"/>
      <c r="AF99" s="7"/>
      <c r="AG99" s="1122">
        <f t="shared" si="7"/>
        <v>5</v>
      </c>
      <c r="AH99" s="1120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75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7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26">
        <f>SUMIFS(E$97:E$109,A$97:A$109,$A$144,B$97:B$109,$B$144)</f>
        <v>2</v>
      </c>
      <c r="Z100" s="727">
        <f>SUMIFS(D$97:D$109,A$97:A$109,$A$144,B$97:B$109,$B$144)</f>
        <v>1</v>
      </c>
      <c r="AA100" s="7"/>
      <c r="AB100" s="7"/>
      <c r="AG100" s="1122">
        <f t="shared" si="7"/>
        <v>5</v>
      </c>
      <c r="AH100" s="1121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24">
        <v>3</v>
      </c>
      <c r="E101" s="1125">
        <v>3</v>
      </c>
      <c r="F101" s="10">
        <f t="shared" si="11"/>
        <v>90</v>
      </c>
      <c r="G101" s="10">
        <f t="shared" si="8"/>
        <v>45</v>
      </c>
      <c r="H101" s="1075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7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26">
        <f>SUMIFS(E$97:E$109,A$97:A$109,$A$145,B$97:B$109,$B$145)</f>
        <v>2</v>
      </c>
      <c r="Z101" s="726">
        <f>SUMIFS(D$97:D$108,A$97:A$108,$A$145,B$97:B$108,$B$145)</f>
        <v>1</v>
      </c>
      <c r="AA101" s="7"/>
      <c r="AB101" s="7"/>
      <c r="AG101" s="1122">
        <f t="shared" si="7"/>
        <v>6</v>
      </c>
      <c r="AH101" s="1121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24">
        <v>1.5</v>
      </c>
      <c r="E102" s="1125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76" t="s">
        <v>18</v>
      </c>
      <c r="N102" s="9">
        <f t="shared" si="12"/>
        <v>42.857142857142854</v>
      </c>
      <c r="O102" s="11" t="s">
        <v>78</v>
      </c>
      <c r="P102" s="12" t="s">
        <v>421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26"/>
      <c r="Z102" s="727"/>
      <c r="AA102" s="7"/>
      <c r="AB102" s="7"/>
      <c r="AC102" s="7"/>
      <c r="AD102" s="7"/>
      <c r="AE102" s="7"/>
      <c r="AF102" s="7"/>
      <c r="AG102" s="1122">
        <f t="shared" si="7"/>
        <v>5</v>
      </c>
      <c r="AH102" s="1120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26">
        <f>SUMIFS(E$97:E$109,A$97:A$109,$A$147,B$97:B$109,$B$147)</f>
        <v>14</v>
      </c>
      <c r="Z103" s="727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22">
        <f t="shared" si="7"/>
        <v>5</v>
      </c>
      <c r="AH103" s="1120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24">
        <v>1.5</v>
      </c>
      <c r="E104" s="1125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26">
        <f>SUMIFS(E$97:E$109,A$97:A$109,$A$148,B$97:B$109,$B$148)</f>
        <v>12</v>
      </c>
      <c r="Z104" s="727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22">
        <f t="shared" si="7"/>
        <v>5</v>
      </c>
      <c r="AH104" s="1120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26">
        <f>SUM(Y100:Y104)</f>
        <v>30</v>
      </c>
      <c r="Z105" s="726">
        <f>SUM(Z100:Z104)</f>
        <v>26.5</v>
      </c>
      <c r="AA105" s="7"/>
      <c r="AB105" s="7"/>
      <c r="AC105" s="7"/>
      <c r="AD105" s="7"/>
      <c r="AE105" s="7"/>
      <c r="AF105" s="7"/>
      <c r="AG105" s="1122">
        <f t="shared" si="7"/>
        <v>5</v>
      </c>
      <c r="AH105" s="1120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422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22">
        <f t="shared" si="7"/>
        <v>1</v>
      </c>
      <c r="AH106" s="1120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75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7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22">
        <f t="shared" si="7"/>
        <v>5</v>
      </c>
      <c r="AH107" s="1120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22">
        <f t="shared" si="7"/>
        <v>4</v>
      </c>
      <c r="AH108" s="1120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8">
        <v>1</v>
      </c>
      <c r="E109" s="1123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22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473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54">
        <f>SUM(L98:L110)</f>
        <v>22.5</v>
      </c>
      <c r="M111" s="37"/>
      <c r="N111" s="29"/>
      <c r="O111" s="1083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83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83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930" t="s">
        <v>0</v>
      </c>
      <c r="D114" s="1933" t="s">
        <v>74</v>
      </c>
      <c r="E114" s="1936" t="s">
        <v>1</v>
      </c>
      <c r="F114" s="1939" t="s">
        <v>2</v>
      </c>
      <c r="G114" s="1939"/>
      <c r="H114" s="1939"/>
      <c r="I114" s="1939"/>
      <c r="J114" s="1939"/>
      <c r="K114" s="1803"/>
      <c r="L114" s="1936" t="s">
        <v>3</v>
      </c>
      <c r="M114" s="1936" t="s">
        <v>4</v>
      </c>
      <c r="N114" s="1936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1931"/>
      <c r="D115" s="1934"/>
      <c r="E115" s="1936"/>
      <c r="F115" s="1936" t="s">
        <v>6</v>
      </c>
      <c r="G115" s="1937" t="s">
        <v>7</v>
      </c>
      <c r="H115" s="1937"/>
      <c r="I115" s="1937"/>
      <c r="J115" s="1937"/>
      <c r="K115" s="1936" t="s">
        <v>25</v>
      </c>
      <c r="L115" s="1936"/>
      <c r="M115" s="1936"/>
      <c r="N115" s="1936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1931"/>
      <c r="D116" s="1934"/>
      <c r="E116" s="1936"/>
      <c r="F116" s="1803"/>
      <c r="G116" s="1936" t="s">
        <v>9</v>
      </c>
      <c r="H116" s="1939" t="s">
        <v>10</v>
      </c>
      <c r="I116" s="1803"/>
      <c r="J116" s="1803"/>
      <c r="K116" s="1803"/>
      <c r="L116" s="1936"/>
      <c r="M116" s="1936"/>
      <c r="N116" s="1936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1931"/>
      <c r="D117" s="1934"/>
      <c r="E117" s="1936"/>
      <c r="F117" s="1803"/>
      <c r="G117" s="1938"/>
      <c r="H117" s="1940" t="s">
        <v>26</v>
      </c>
      <c r="I117" s="1940" t="s">
        <v>27</v>
      </c>
      <c r="J117" s="1940" t="s">
        <v>28</v>
      </c>
      <c r="K117" s="1803"/>
      <c r="L117" s="1936"/>
      <c r="M117" s="1936"/>
      <c r="N117" s="1936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1931"/>
      <c r="D118" s="1934"/>
      <c r="E118" s="1936"/>
      <c r="F118" s="1803"/>
      <c r="G118" s="1938"/>
      <c r="H118" s="1940"/>
      <c r="I118" s="1940"/>
      <c r="J118" s="1940"/>
      <c r="K118" s="1803"/>
      <c r="L118" s="1936"/>
      <c r="M118" s="1936"/>
      <c r="N118" s="1936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1931"/>
      <c r="D119" s="1934"/>
      <c r="E119" s="1936"/>
      <c r="F119" s="1803"/>
      <c r="G119" s="1938"/>
      <c r="H119" s="1940"/>
      <c r="I119" s="1940"/>
      <c r="J119" s="1940"/>
      <c r="K119" s="1803"/>
      <c r="L119" s="1936"/>
      <c r="M119" s="1936"/>
      <c r="N119" s="1936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1932"/>
      <c r="D120" s="1935"/>
      <c r="E120" s="1936"/>
      <c r="F120" s="1803"/>
      <c r="G120" s="1938"/>
      <c r="H120" s="1940"/>
      <c r="I120" s="1940"/>
      <c r="J120" s="1940"/>
      <c r="K120" s="1803"/>
      <c r="L120" s="1936"/>
      <c r="M120" s="1936"/>
      <c r="N120" s="1936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469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22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22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22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339</v>
      </c>
      <c r="Z124" s="68" t="s">
        <v>340</v>
      </c>
      <c r="AC124" s="11"/>
      <c r="AD124" s="11"/>
      <c r="AE124" s="11"/>
      <c r="AF124" s="11"/>
      <c r="AG124" s="1122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423</v>
      </c>
      <c r="R125" s="12">
        <v>7</v>
      </c>
      <c r="V125" s="10"/>
      <c r="W125" s="10"/>
      <c r="X125" s="23" t="s">
        <v>47</v>
      </c>
      <c r="Y125" s="479"/>
      <c r="Z125" s="479"/>
      <c r="AC125" s="11"/>
      <c r="AD125" s="11"/>
      <c r="AE125" s="11"/>
      <c r="AF125" s="11"/>
      <c r="AG125" s="1122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26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75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7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26">
        <f>SUMIFS(E$121:E$131,A$121:A$131,$A$144,B$121:B$131,$B$144)</f>
        <v>0</v>
      </c>
      <c r="Z126" s="727">
        <f>SUMIFS(D$121:D$131,A$121:A$131,$A$144,B$121:B$131,$B$144)</f>
        <v>0</v>
      </c>
      <c r="AC126" s="11"/>
      <c r="AD126" s="11"/>
      <c r="AE126" s="11"/>
      <c r="AF126" s="11"/>
      <c r="AG126" s="1122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26">
        <v>2.5</v>
      </c>
      <c r="F127" s="10">
        <f t="shared" si="15"/>
        <v>75</v>
      </c>
      <c r="G127" s="10">
        <f t="shared" si="16"/>
        <v>26</v>
      </c>
      <c r="H127" s="1075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7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26">
        <f>SUMIFS(E$121:E$131,A$121:A$131,$A$145,B$121:B$131,$B$145)</f>
        <v>3</v>
      </c>
      <c r="Z127" s="726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22">
        <f t="shared" si="13"/>
        <v>4</v>
      </c>
      <c r="AH127" s="1117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26"/>
      <c r="Z128" s="727"/>
      <c r="AC128" s="11"/>
      <c r="AD128" s="11"/>
      <c r="AE128" s="11"/>
      <c r="AF128" s="11"/>
      <c r="AG128" s="1122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26">
        <f>SUMIFS(E$121:E$131,A$121:A$131,$A$147,B$121:B$131,$B$147)</f>
        <v>13</v>
      </c>
      <c r="Z129" s="727">
        <f>SUMIFS(D$121:D$131,A$121:A$131,$A$147,B$121:B$131,$B$147)</f>
        <v>0</v>
      </c>
      <c r="AC129" s="11"/>
      <c r="AD129" s="11"/>
      <c r="AE129" s="11"/>
      <c r="AF129" s="11"/>
      <c r="AG129" s="1122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26">
        <f>SUMIFS(E$121:E$131,A$121:A$131,$A$148,B$121:B$131,$B$148)</f>
        <v>14</v>
      </c>
      <c r="Z130" s="727">
        <f>SUMIFS(D$121:D$131,A$121:A$131,$A$148,B$121:B$131,$B$148)</f>
        <v>4</v>
      </c>
      <c r="AC130" s="11"/>
      <c r="AD130" s="11"/>
      <c r="AE130" s="11"/>
      <c r="AF130" s="11"/>
      <c r="AG130" s="1122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26">
        <f>SUM(Y126:Y130)</f>
        <v>30</v>
      </c>
      <c r="Z131" s="726">
        <f>SUM(Z126:Z130)</f>
        <v>4</v>
      </c>
      <c r="AC131" s="11"/>
      <c r="AD131" s="11"/>
      <c r="AE131" s="11"/>
      <c r="AF131" s="11"/>
      <c r="AG131" s="1122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54">
        <f>SUM(L121:L131)</f>
        <v>16</v>
      </c>
      <c r="M132" s="37"/>
      <c r="N132" s="29"/>
      <c r="AG132" s="1122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15">
        <f>SUM(AG10:AG132)</f>
        <v>240</v>
      </c>
      <c r="AH133" s="1115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84">
        <f ca="1">M139/$E$139*100</f>
        <v>3.3898305084745761</v>
      </c>
      <c r="Q139" s="11"/>
      <c r="V139" s="68"/>
      <c r="W139" s="68"/>
      <c r="X139" s="68"/>
      <c r="Y139" s="68" t="s">
        <v>339</v>
      </c>
      <c r="Z139" s="68" t="s">
        <v>340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84">
        <f t="shared" ref="O140:O148" ca="1" si="20">M140/$E$139*100</f>
        <v>0</v>
      </c>
      <c r="Q140" s="11"/>
      <c r="V140" s="10"/>
      <c r="W140" s="10"/>
      <c r="X140" s="23" t="s">
        <v>47</v>
      </c>
      <c r="Y140" s="479"/>
      <c r="Z140" s="479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84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26">
        <f>Y17+Y61+Y100+Y126</f>
        <v>21</v>
      </c>
      <c r="Z141" s="726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84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26">
        <f>Y19+Y63+Y101+Y127</f>
        <v>9</v>
      </c>
      <c r="Z142" s="726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84">
        <f t="shared" ca="1" si="20"/>
        <v>2.5423728813559325</v>
      </c>
      <c r="Q143" s="11"/>
      <c r="V143" s="10"/>
      <c r="W143" s="10"/>
      <c r="X143" s="23" t="s">
        <v>48</v>
      </c>
      <c r="Y143" s="726">
        <f>Y21+Y65+Y102+Y128</f>
        <v>0</v>
      </c>
      <c r="Z143" s="726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84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26">
        <f>Y23+Y67+Y103+Y129</f>
        <v>59</v>
      </c>
      <c r="Z144" s="726">
        <f>Z23+Z67+Z103+Z129</f>
        <v>41</v>
      </c>
      <c r="AA144" s="12">
        <f>SUM(Y144:Z144)</f>
        <v>100</v>
      </c>
      <c r="AB144" s="731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84">
        <f t="shared" ca="1" si="20"/>
        <v>0</v>
      </c>
      <c r="V145" s="10" t="s">
        <v>13</v>
      </c>
      <c r="W145" s="10" t="s">
        <v>31</v>
      </c>
      <c r="X145" s="23" t="s">
        <v>42</v>
      </c>
      <c r="Y145" s="726">
        <f>Y25+Y69+Y104+Y130</f>
        <v>31</v>
      </c>
      <c r="Z145" s="726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84">
        <f t="shared" ca="1" si="20"/>
        <v>1.6949152542372881</v>
      </c>
      <c r="V146" s="68"/>
      <c r="W146" s="68"/>
      <c r="X146" s="68"/>
      <c r="Y146" s="726">
        <f>SUM(Y141:Y145)</f>
        <v>120</v>
      </c>
      <c r="Z146" s="726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84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84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31">
        <f>Z144-D97-D56-D35</f>
        <v>27.5</v>
      </c>
      <c r="AA150" s="47">
        <f>SUM(Y150:Z150)</f>
        <v>74.5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I117:I120"/>
    <mergeCell ref="J117:J120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N90:N96"/>
    <mergeCell ref="K91:K96"/>
    <mergeCell ref="G92:G96"/>
    <mergeCell ref="N49:N55"/>
    <mergeCell ref="G50:J50"/>
    <mergeCell ref="K50:K55"/>
    <mergeCell ref="G51:G55"/>
    <mergeCell ref="H51:J51"/>
    <mergeCell ref="H52:H55"/>
    <mergeCell ref="M49:M55"/>
    <mergeCell ref="L49:L5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072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2020-05-05T15:40:53Z</cp:lastPrinted>
  <dcterms:created xsi:type="dcterms:W3CDTF">2018-09-25T13:00:18Z</dcterms:created>
  <dcterms:modified xsi:type="dcterms:W3CDTF">2020-05-08T07:52:58Z</dcterms:modified>
</cp:coreProperties>
</file>