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2 Фінанси\"/>
    </mc:Choice>
  </mc:AlternateContent>
  <bookViews>
    <workbookView xWindow="4350" yWindow="1530" windowWidth="21600" windowHeight="11385" activeTab="1"/>
  </bookViews>
  <sheets>
    <sheet name="титульний заочн" sheetId="4" r:id="rId1"/>
    <sheet name="План 072" sheetId="3" r:id="rId2"/>
    <sheet name="семестровка" sheetId="1" state="hidden" r:id="rId3"/>
  </sheets>
  <definedNames>
    <definedName name="_xlnm.Print_Area" localSheetId="1">'План 072'!$A$1:$X$135</definedName>
    <definedName name="_xlnm.Print_Area" localSheetId="2">семестровка!$A$1:$O$152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10" i="3" l="1"/>
  <c r="AF83" i="3"/>
  <c r="AE81" i="3"/>
  <c r="G30" i="3"/>
  <c r="H30" i="3" s="1"/>
  <c r="H39" i="3"/>
  <c r="G89" i="3"/>
  <c r="G92" i="3"/>
  <c r="G94" i="3"/>
  <c r="G96" i="3"/>
  <c r="G98" i="3"/>
  <c r="G100" i="3"/>
  <c r="G102" i="3"/>
  <c r="G104" i="3"/>
  <c r="G106" i="3"/>
  <c r="G75" i="3"/>
  <c r="G77" i="3"/>
  <c r="G79" i="3"/>
  <c r="G81" i="3"/>
  <c r="G83" i="3"/>
  <c r="G85" i="3"/>
  <c r="G14" i="3"/>
  <c r="G11" i="3" s="1"/>
  <c r="G15" i="3"/>
  <c r="G34" i="3"/>
  <c r="G35" i="3"/>
  <c r="G36" i="3"/>
  <c r="G38" i="3"/>
  <c r="G39" i="3"/>
  <c r="G40" i="3"/>
  <c r="G41" i="3"/>
  <c r="G42" i="3"/>
  <c r="G43" i="3"/>
  <c r="G46" i="3"/>
  <c r="G45" i="3" s="1"/>
  <c r="G47" i="3"/>
  <c r="G48" i="3"/>
  <c r="G50" i="3"/>
  <c r="G51" i="3"/>
  <c r="G52" i="3"/>
  <c r="G53" i="3"/>
  <c r="G54" i="3"/>
  <c r="G56" i="3"/>
  <c r="G57" i="3"/>
  <c r="G55" i="3" s="1"/>
  <c r="L72" i="3"/>
  <c r="AE53" i="3"/>
  <c r="J40" i="3"/>
  <c r="J41" i="3"/>
  <c r="J42" i="3"/>
  <c r="J43" i="3"/>
  <c r="G71" i="3"/>
  <c r="H69" i="3"/>
  <c r="H71" i="3" s="1"/>
  <c r="I69" i="3"/>
  <c r="J71" i="3"/>
  <c r="J72" i="3" s="1"/>
  <c r="K71" i="3"/>
  <c r="L71" i="3"/>
  <c r="N71" i="3"/>
  <c r="O71" i="3"/>
  <c r="P71" i="3"/>
  <c r="Q71" i="3"/>
  <c r="R71" i="3"/>
  <c r="S71" i="3"/>
  <c r="T71" i="3"/>
  <c r="U71" i="3"/>
  <c r="U67" i="3"/>
  <c r="T67" i="3"/>
  <c r="S67" i="3"/>
  <c r="R67" i="3"/>
  <c r="Q67" i="3"/>
  <c r="P67" i="3"/>
  <c r="O67" i="3"/>
  <c r="N67" i="3"/>
  <c r="H66" i="3"/>
  <c r="I66" i="3"/>
  <c r="I67" i="3" s="1"/>
  <c r="M66" i="3"/>
  <c r="M67" i="3" s="1"/>
  <c r="L67" i="3"/>
  <c r="K67" i="3"/>
  <c r="J67" i="3"/>
  <c r="H67" i="3"/>
  <c r="G67" i="3"/>
  <c r="AE14" i="3"/>
  <c r="J52" i="3"/>
  <c r="H44" i="3"/>
  <c r="M44" i="3" s="1"/>
  <c r="M26" i="3"/>
  <c r="H26" i="3"/>
  <c r="H27" i="3"/>
  <c r="M27" i="3" s="1"/>
  <c r="H33" i="3"/>
  <c r="H29" i="3"/>
  <c r="M29" i="3" s="1"/>
  <c r="H31" i="3"/>
  <c r="M31" i="3" s="1"/>
  <c r="H32" i="3"/>
  <c r="M32" i="3" s="1"/>
  <c r="H28" i="3"/>
  <c r="M28" i="3" s="1"/>
  <c r="H25" i="3"/>
  <c r="M25" i="3" s="1"/>
  <c r="H24" i="3"/>
  <c r="M24" i="3" s="1"/>
  <c r="H12" i="3"/>
  <c r="F77" i="1"/>
  <c r="J77" i="1" s="1"/>
  <c r="E77" i="1"/>
  <c r="D78" i="1"/>
  <c r="F30" i="1"/>
  <c r="E30" i="1"/>
  <c r="F12" i="1"/>
  <c r="E12" i="1"/>
  <c r="J12" i="1" s="1"/>
  <c r="F11" i="1"/>
  <c r="H124" i="3"/>
  <c r="I124" i="3"/>
  <c r="M124" i="3"/>
  <c r="H123" i="3"/>
  <c r="I123" i="3"/>
  <c r="M123" i="3"/>
  <c r="H122" i="3"/>
  <c r="I122" i="3"/>
  <c r="H121" i="3"/>
  <c r="M121" i="3" s="1"/>
  <c r="I121" i="3"/>
  <c r="I120" i="3" s="1"/>
  <c r="L120" i="3"/>
  <c r="K120" i="3"/>
  <c r="J120" i="3"/>
  <c r="G120" i="3"/>
  <c r="T32" i="4"/>
  <c r="F32" i="4"/>
  <c r="C32" i="4"/>
  <c r="W30" i="4"/>
  <c r="W29" i="4"/>
  <c r="W28" i="4"/>
  <c r="W27" i="4"/>
  <c r="W32" i="4"/>
  <c r="T89" i="3"/>
  <c r="V52" i="3"/>
  <c r="F54" i="1"/>
  <c r="I40" i="3" s="1"/>
  <c r="T41" i="3"/>
  <c r="L41" i="3"/>
  <c r="W208" i="1"/>
  <c r="X205" i="1"/>
  <c r="Y205" i="1"/>
  <c r="Z205" i="1"/>
  <c r="AH205" i="1" s="1"/>
  <c r="AA205" i="1"/>
  <c r="AB205" i="1"/>
  <c r="W205" i="1"/>
  <c r="X204" i="1"/>
  <c r="Y204" i="1"/>
  <c r="Z204" i="1"/>
  <c r="AH204" i="1" s="1"/>
  <c r="AJ204" i="1" s="1"/>
  <c r="AA204" i="1"/>
  <c r="AB204" i="1"/>
  <c r="W204" i="1"/>
  <c r="X203" i="1"/>
  <c r="Y203" i="1"/>
  <c r="Z203" i="1"/>
  <c r="Z247" i="1" s="1"/>
  <c r="AA203" i="1"/>
  <c r="AB203" i="1"/>
  <c r="W203" i="1"/>
  <c r="X202" i="1"/>
  <c r="Y202" i="1"/>
  <c r="Z202" i="1"/>
  <c r="AA202" i="1"/>
  <c r="AB202" i="1"/>
  <c r="W202" i="1"/>
  <c r="X199" i="1"/>
  <c r="Y199" i="1"/>
  <c r="Z199" i="1"/>
  <c r="AH199" i="1" s="1"/>
  <c r="AA199" i="1"/>
  <c r="AB199" i="1"/>
  <c r="W199" i="1"/>
  <c r="X198" i="1"/>
  <c r="Y198" i="1"/>
  <c r="Z198" i="1"/>
  <c r="AH198" i="1" s="1"/>
  <c r="AJ198" i="1" s="1"/>
  <c r="AA198" i="1"/>
  <c r="AB198" i="1"/>
  <c r="W198" i="1"/>
  <c r="X197" i="1"/>
  <c r="Y197" i="1"/>
  <c r="Z197" i="1"/>
  <c r="AA197" i="1"/>
  <c r="AB197" i="1"/>
  <c r="W197" i="1"/>
  <c r="X196" i="1"/>
  <c r="Y196" i="1"/>
  <c r="Z196" i="1"/>
  <c r="AA196" i="1"/>
  <c r="AB196" i="1"/>
  <c r="AC196" i="1"/>
  <c r="AD196" i="1"/>
  <c r="W196" i="1"/>
  <c r="X187" i="1"/>
  <c r="Y187" i="1"/>
  <c r="Z187" i="1"/>
  <c r="AA187" i="1"/>
  <c r="AB187" i="1"/>
  <c r="AC187" i="1"/>
  <c r="AD187" i="1"/>
  <c r="W187" i="1"/>
  <c r="X186" i="1"/>
  <c r="Y186" i="1"/>
  <c r="Z186" i="1"/>
  <c r="AA186" i="1"/>
  <c r="AB186" i="1"/>
  <c r="W186" i="1"/>
  <c r="X185" i="1"/>
  <c r="Y185" i="1"/>
  <c r="Y238" i="1" s="1"/>
  <c r="Z185" i="1"/>
  <c r="AA185" i="1"/>
  <c r="AB185" i="1"/>
  <c r="AC185" i="1"/>
  <c r="W185" i="1"/>
  <c r="W238" i="1" s="1"/>
  <c r="X184" i="1"/>
  <c r="Y184" i="1"/>
  <c r="Z184" i="1"/>
  <c r="AA184" i="1"/>
  <c r="AB184" i="1"/>
  <c r="W184" i="1"/>
  <c r="X181" i="1"/>
  <c r="Y181" i="1"/>
  <c r="Z181" i="1"/>
  <c r="AA181" i="1"/>
  <c r="AB181" i="1"/>
  <c r="AC181" i="1"/>
  <c r="AD181" i="1"/>
  <c r="W181" i="1"/>
  <c r="X180" i="1"/>
  <c r="Y180" i="1"/>
  <c r="AH180" i="1" s="1"/>
  <c r="Z180" i="1"/>
  <c r="AA180" i="1"/>
  <c r="AB180" i="1"/>
  <c r="W180" i="1"/>
  <c r="X179" i="1"/>
  <c r="Y179" i="1"/>
  <c r="Z179" i="1"/>
  <c r="AA179" i="1"/>
  <c r="AB179" i="1"/>
  <c r="W179" i="1"/>
  <c r="X178" i="1"/>
  <c r="Y178" i="1"/>
  <c r="Z178" i="1"/>
  <c r="AA178" i="1"/>
  <c r="AB178" i="1"/>
  <c r="W178" i="1"/>
  <c r="W172" i="1"/>
  <c r="AC174" i="1"/>
  <c r="AC173" i="1"/>
  <c r="AD173" i="1"/>
  <c r="AD174" i="1"/>
  <c r="AD175" i="1"/>
  <c r="AB172" i="1"/>
  <c r="AB218" i="1" s="1"/>
  <c r="AB224" i="1" s="1"/>
  <c r="AA172" i="1"/>
  <c r="L37" i="1"/>
  <c r="W166" i="1"/>
  <c r="AB211" i="1"/>
  <c r="AA211" i="1"/>
  <c r="Z211" i="1"/>
  <c r="Y211" i="1"/>
  <c r="X211" i="1"/>
  <c r="W211" i="1"/>
  <c r="AG211" i="1"/>
  <c r="AB210" i="1"/>
  <c r="AA210" i="1"/>
  <c r="AI210" i="1" s="1"/>
  <c r="Z210" i="1"/>
  <c r="AH210" i="1" s="1"/>
  <c r="Y210" i="1"/>
  <c r="X210" i="1"/>
  <c r="W210" i="1"/>
  <c r="AB209" i="1"/>
  <c r="AA209" i="1"/>
  <c r="AA250" i="1"/>
  <c r="Z209" i="1"/>
  <c r="Z250" i="1"/>
  <c r="Y209" i="1"/>
  <c r="X209" i="1"/>
  <c r="X250" i="1"/>
  <c r="W209" i="1"/>
  <c r="W250" i="1" s="1"/>
  <c r="AD208" i="1"/>
  <c r="AC208" i="1"/>
  <c r="AB208" i="1"/>
  <c r="AB249" i="1"/>
  <c r="AA208" i="1"/>
  <c r="AA249" i="1" s="1"/>
  <c r="Z208" i="1"/>
  <c r="Z249" i="1"/>
  <c r="Y208" i="1"/>
  <c r="Y249" i="1" s="1"/>
  <c r="X208" i="1"/>
  <c r="X249" i="1"/>
  <c r="AI207" i="1"/>
  <c r="AH207" i="1"/>
  <c r="AG207" i="1"/>
  <c r="AJ207" i="1" s="1"/>
  <c r="AF207" i="1"/>
  <c r="AI205" i="1"/>
  <c r="AG205" i="1"/>
  <c r="AI204" i="1"/>
  <c r="AG204" i="1"/>
  <c r="AB247" i="1"/>
  <c r="AA247" i="1"/>
  <c r="Y247" i="1"/>
  <c r="X247" i="1"/>
  <c r="W247" i="1"/>
  <c r="AB246" i="1"/>
  <c r="AA246" i="1"/>
  <c r="Y246" i="1"/>
  <c r="X246" i="1"/>
  <c r="W246" i="1"/>
  <c r="AI201" i="1"/>
  <c r="AH201" i="1"/>
  <c r="AG201" i="1"/>
  <c r="AJ201" i="1" s="1"/>
  <c r="AF201" i="1"/>
  <c r="AI199" i="1"/>
  <c r="AG199" i="1"/>
  <c r="AI198" i="1"/>
  <c r="AG198" i="1"/>
  <c r="AB244" i="1"/>
  <c r="AA244" i="1"/>
  <c r="Z244" i="1"/>
  <c r="Y244" i="1"/>
  <c r="X244" i="1"/>
  <c r="W244" i="1"/>
  <c r="AB243" i="1"/>
  <c r="AA243" i="1"/>
  <c r="Z243" i="1"/>
  <c r="Y243" i="1"/>
  <c r="X243" i="1"/>
  <c r="W243" i="1"/>
  <c r="AI195" i="1"/>
  <c r="AJ195" i="1" s="1"/>
  <c r="AH195" i="1"/>
  <c r="AG195" i="1"/>
  <c r="AF195" i="1"/>
  <c r="AB193" i="1"/>
  <c r="AA193" i="1"/>
  <c r="Z193" i="1"/>
  <c r="Y193" i="1"/>
  <c r="AH193" i="1" s="1"/>
  <c r="X193" i="1"/>
  <c r="W193" i="1"/>
  <c r="AG193" i="1"/>
  <c r="AB192" i="1"/>
  <c r="AA192" i="1"/>
  <c r="AI192" i="1"/>
  <c r="Z192" i="1"/>
  <c r="Y192" i="1"/>
  <c r="X192" i="1"/>
  <c r="W192" i="1"/>
  <c r="AG192" i="1"/>
  <c r="AB191" i="1"/>
  <c r="AB241" i="1" s="1"/>
  <c r="AA191" i="1"/>
  <c r="AA241" i="1" s="1"/>
  <c r="Z191" i="1"/>
  <c r="Z241" i="1"/>
  <c r="Y191" i="1"/>
  <c r="Y241" i="1" s="1"/>
  <c r="X191" i="1"/>
  <c r="X241" i="1" s="1"/>
  <c r="W191" i="1"/>
  <c r="AD190" i="1"/>
  <c r="AC190" i="1"/>
  <c r="AB190" i="1"/>
  <c r="AA190" i="1"/>
  <c r="AA240" i="1" s="1"/>
  <c r="Z190" i="1"/>
  <c r="Y190" i="1"/>
  <c r="Y240" i="1" s="1"/>
  <c r="X190" i="1"/>
  <c r="X240" i="1" s="1"/>
  <c r="W190" i="1"/>
  <c r="AI189" i="1"/>
  <c r="AH189" i="1"/>
  <c r="AG189" i="1"/>
  <c r="AF189" i="1"/>
  <c r="AF187" i="1"/>
  <c r="AI186" i="1"/>
  <c r="AH186" i="1"/>
  <c r="AG186" i="1"/>
  <c r="AB238" i="1"/>
  <c r="AA238" i="1"/>
  <c r="Z238" i="1"/>
  <c r="X238" i="1"/>
  <c r="AI183" i="1"/>
  <c r="AH183" i="1"/>
  <c r="AJ183" i="1" s="1"/>
  <c r="AG183" i="1"/>
  <c r="AF183" i="1"/>
  <c r="AF181" i="1"/>
  <c r="AI181" i="1"/>
  <c r="AH181" i="1"/>
  <c r="AI180" i="1"/>
  <c r="AJ180" i="1" s="1"/>
  <c r="AG180" i="1"/>
  <c r="AB235" i="1"/>
  <c r="AA235" i="1"/>
  <c r="Z235" i="1"/>
  <c r="Y235" i="1"/>
  <c r="X235" i="1"/>
  <c r="AB234" i="1"/>
  <c r="AA234" i="1"/>
  <c r="Z234" i="1"/>
  <c r="X234" i="1"/>
  <c r="W234" i="1"/>
  <c r="AI177" i="1"/>
  <c r="AH177" i="1"/>
  <c r="AG177" i="1"/>
  <c r="AF177" i="1"/>
  <c r="AB175" i="1"/>
  <c r="AA175" i="1"/>
  <c r="Z175" i="1"/>
  <c r="Y175" i="1"/>
  <c r="X175" i="1"/>
  <c r="W175" i="1"/>
  <c r="AB174" i="1"/>
  <c r="AA174" i="1"/>
  <c r="AA231" i="1" s="1"/>
  <c r="Z174" i="1"/>
  <c r="AH174" i="1" s="1"/>
  <c r="Y174" i="1"/>
  <c r="X174" i="1"/>
  <c r="W174" i="1"/>
  <c r="AD232" i="1"/>
  <c r="AB173" i="1"/>
  <c r="AA173" i="1"/>
  <c r="Z173" i="1"/>
  <c r="Y173" i="1"/>
  <c r="Y232" i="1"/>
  <c r="X173" i="1"/>
  <c r="X232" i="1"/>
  <c r="W173" i="1"/>
  <c r="W232" i="1"/>
  <c r="Z172" i="1"/>
  <c r="Y172" i="1"/>
  <c r="Y231" i="1" s="1"/>
  <c r="X172" i="1"/>
  <c r="X231" i="1" s="1"/>
  <c r="AI171" i="1"/>
  <c r="AH171" i="1"/>
  <c r="AG171" i="1"/>
  <c r="AF171" i="1"/>
  <c r="AD169" i="1"/>
  <c r="AC169" i="1"/>
  <c r="AB169" i="1"/>
  <c r="AA169" i="1"/>
  <c r="AA221" i="1" s="1"/>
  <c r="Z169" i="1"/>
  <c r="Y169" i="1"/>
  <c r="Y221" i="1" s="1"/>
  <c r="X169" i="1"/>
  <c r="X221" i="1" s="1"/>
  <c r="W169" i="1"/>
  <c r="AD168" i="1"/>
  <c r="AC168" i="1"/>
  <c r="AB168" i="1"/>
  <c r="AB220" i="1" s="1"/>
  <c r="AA168" i="1"/>
  <c r="Z168" i="1"/>
  <c r="Y168" i="1"/>
  <c r="X168" i="1"/>
  <c r="X220" i="1" s="1"/>
  <c r="W168" i="1"/>
  <c r="AD167" i="1"/>
  <c r="AD229" i="1" s="1"/>
  <c r="AC167" i="1"/>
  <c r="AB167" i="1"/>
  <c r="AA167" i="1"/>
  <c r="Z167" i="1"/>
  <c r="AH167" i="1" s="1"/>
  <c r="Y167" i="1"/>
  <c r="X167" i="1"/>
  <c r="W167" i="1"/>
  <c r="AB166" i="1"/>
  <c r="AA166" i="1"/>
  <c r="Z166" i="1"/>
  <c r="Y166" i="1"/>
  <c r="X166" i="1"/>
  <c r="X228" i="1" s="1"/>
  <c r="X106" i="3"/>
  <c r="L106" i="3"/>
  <c r="J106" i="3"/>
  <c r="X104" i="3"/>
  <c r="K104" i="3"/>
  <c r="J104" i="3"/>
  <c r="X57" i="3"/>
  <c r="X56" i="3"/>
  <c r="L57" i="3"/>
  <c r="L56" i="3"/>
  <c r="J56" i="3"/>
  <c r="X85" i="3"/>
  <c r="L85" i="3"/>
  <c r="J86" i="3"/>
  <c r="V151" i="1"/>
  <c r="W151" i="1"/>
  <c r="X151" i="1"/>
  <c r="Y151" i="1"/>
  <c r="Z151" i="1"/>
  <c r="U151" i="1"/>
  <c r="AB150" i="1"/>
  <c r="AA150" i="1"/>
  <c r="AB147" i="1"/>
  <c r="AA147" i="1"/>
  <c r="AB148" i="1"/>
  <c r="AA148" i="1"/>
  <c r="F148" i="1"/>
  <c r="I57" i="3" s="1"/>
  <c r="AB144" i="1"/>
  <c r="AB145" i="1"/>
  <c r="AB146" i="1"/>
  <c r="AD209" i="1" s="1"/>
  <c r="AB149" i="1"/>
  <c r="AD211" i="1" s="1"/>
  <c r="AA144" i="1"/>
  <c r="AA145" i="1"/>
  <c r="AA146" i="1"/>
  <c r="AC209" i="1" s="1"/>
  <c r="AA149" i="1"/>
  <c r="AB143" i="1"/>
  <c r="AD210" i="1" s="1"/>
  <c r="AD249" i="1" s="1"/>
  <c r="AA143" i="1"/>
  <c r="W35" i="3"/>
  <c r="J35" i="3"/>
  <c r="W102" i="3"/>
  <c r="J102" i="3"/>
  <c r="W98" i="3"/>
  <c r="J98" i="3"/>
  <c r="V51" i="3"/>
  <c r="L51" i="3"/>
  <c r="F112" i="1"/>
  <c r="I51" i="3" s="1"/>
  <c r="W54" i="3"/>
  <c r="L54" i="3"/>
  <c r="J54" i="3"/>
  <c r="V133" i="1"/>
  <c r="W133" i="1"/>
  <c r="X133" i="1"/>
  <c r="Y133" i="1"/>
  <c r="Z133" i="1"/>
  <c r="U133" i="1"/>
  <c r="AB126" i="1"/>
  <c r="AB127" i="1"/>
  <c r="AD204" i="1" s="1"/>
  <c r="AB128" i="1"/>
  <c r="AB129" i="1"/>
  <c r="AB130" i="1"/>
  <c r="AD205" i="1" s="1"/>
  <c r="AB131" i="1"/>
  <c r="AD202" i="1" s="1"/>
  <c r="AD246" i="1" s="1"/>
  <c r="AB132" i="1"/>
  <c r="AA132" i="1"/>
  <c r="AA131" i="1"/>
  <c r="AC202" i="1" s="1"/>
  <c r="AC246" i="1" s="1"/>
  <c r="AA130" i="1"/>
  <c r="AA129" i="1"/>
  <c r="AA128" i="1"/>
  <c r="AA127" i="1"/>
  <c r="AC204" i="1" s="1"/>
  <c r="W83" i="3"/>
  <c r="L83" i="3"/>
  <c r="J84" i="3"/>
  <c r="AA126" i="1"/>
  <c r="AC203" i="1" s="1"/>
  <c r="V53" i="3"/>
  <c r="L53" i="3"/>
  <c r="J53" i="3"/>
  <c r="L52" i="3"/>
  <c r="V92" i="3"/>
  <c r="L92" i="3"/>
  <c r="J92" i="3"/>
  <c r="L89" i="3"/>
  <c r="J89" i="3"/>
  <c r="V94" i="3"/>
  <c r="L94" i="3"/>
  <c r="J94" i="3"/>
  <c r="V81" i="3"/>
  <c r="L81" i="3"/>
  <c r="J82" i="3" s="1"/>
  <c r="V116" i="1"/>
  <c r="W116" i="1"/>
  <c r="X116" i="1"/>
  <c r="Y116" i="1"/>
  <c r="Z116" i="1"/>
  <c r="U116" i="1"/>
  <c r="AB115" i="1"/>
  <c r="AA115" i="1"/>
  <c r="AB114" i="1"/>
  <c r="AA114" i="1"/>
  <c r="AB113" i="1"/>
  <c r="AD199" i="1" s="1"/>
  <c r="AF199" i="1" s="1"/>
  <c r="AA113" i="1"/>
  <c r="AB111" i="1"/>
  <c r="AB112" i="1"/>
  <c r="AA111" i="1"/>
  <c r="AC199" i="1" s="1"/>
  <c r="AA112" i="1"/>
  <c r="AC198" i="1" s="1"/>
  <c r="AC243" i="1" s="1"/>
  <c r="AB110" i="1"/>
  <c r="AD197" i="1" s="1"/>
  <c r="AA110" i="1"/>
  <c r="AC197" i="1" s="1"/>
  <c r="V97" i="1"/>
  <c r="W97" i="1"/>
  <c r="X97" i="1"/>
  <c r="Y97" i="1"/>
  <c r="Z97" i="1"/>
  <c r="U97" i="1"/>
  <c r="T50" i="3"/>
  <c r="L50" i="3"/>
  <c r="J50" i="3"/>
  <c r="T48" i="3"/>
  <c r="L48" i="3"/>
  <c r="J48" i="3"/>
  <c r="T47" i="3"/>
  <c r="L47" i="3"/>
  <c r="T46" i="3"/>
  <c r="J46" i="3"/>
  <c r="T79" i="3"/>
  <c r="L79" i="3"/>
  <c r="J80" i="3" s="1"/>
  <c r="H80" i="3"/>
  <c r="AB95" i="1"/>
  <c r="AA95" i="1"/>
  <c r="AB94" i="1"/>
  <c r="AD193" i="1" s="1"/>
  <c r="AD221" i="1" s="1"/>
  <c r="AA94" i="1"/>
  <c r="AC193" i="1" s="1"/>
  <c r="AF193" i="1" s="1"/>
  <c r="V78" i="1"/>
  <c r="W78" i="1"/>
  <c r="X78" i="1"/>
  <c r="Y78" i="1"/>
  <c r="Z78" i="1"/>
  <c r="U78" i="1"/>
  <c r="V18" i="1"/>
  <c r="W18" i="1"/>
  <c r="X18" i="1"/>
  <c r="Y18" i="1"/>
  <c r="Z18" i="1"/>
  <c r="U18" i="1"/>
  <c r="V37" i="1"/>
  <c r="W37" i="1"/>
  <c r="X37" i="1"/>
  <c r="Y37" i="1"/>
  <c r="Z37" i="1"/>
  <c r="U37" i="1"/>
  <c r="V59" i="1"/>
  <c r="W59" i="1"/>
  <c r="X59" i="1"/>
  <c r="Y59" i="1"/>
  <c r="Z59" i="1"/>
  <c r="U59" i="1"/>
  <c r="AB92" i="1"/>
  <c r="AA92" i="1"/>
  <c r="F92" i="1"/>
  <c r="I48" i="3" s="1"/>
  <c r="AE47" i="3" s="1"/>
  <c r="AB93" i="1"/>
  <c r="AB96" i="1"/>
  <c r="AA93" i="1"/>
  <c r="AA96" i="1"/>
  <c r="F93" i="1"/>
  <c r="I41" i="3" s="1"/>
  <c r="AB91" i="1"/>
  <c r="AA91" i="1"/>
  <c r="AC192" i="1" s="1"/>
  <c r="F91" i="1"/>
  <c r="I46" i="3" s="1"/>
  <c r="AB90" i="1"/>
  <c r="AA90" i="1"/>
  <c r="F90" i="1"/>
  <c r="I79" i="3" s="1"/>
  <c r="I80" i="3" s="1"/>
  <c r="E90" i="1"/>
  <c r="H79" i="3" s="1"/>
  <c r="W235" i="1"/>
  <c r="AJ205" i="1"/>
  <c r="AJ199" i="1"/>
  <c r="AJ186" i="1"/>
  <c r="AG181" i="1"/>
  <c r="AJ181" i="1"/>
  <c r="AA228" i="1"/>
  <c r="AA218" i="1"/>
  <c r="Z219" i="1"/>
  <c r="AF168" i="1"/>
  <c r="AG169" i="1"/>
  <c r="W170" i="1"/>
  <c r="AA170" i="1"/>
  <c r="AH172" i="1"/>
  <c r="AG173" i="1"/>
  <c r="AI173" i="1"/>
  <c r="AJ173" i="1" s="1"/>
  <c r="Y176" i="1"/>
  <c r="AG179" i="1"/>
  <c r="AI179" i="1"/>
  <c r="W182" i="1"/>
  <c r="AA182" i="1"/>
  <c r="W237" i="1"/>
  <c r="W188" i="1"/>
  <c r="Y237" i="1"/>
  <c r="Y188" i="1"/>
  <c r="AA237" i="1"/>
  <c r="AA188" i="1"/>
  <c r="AH184" i="1"/>
  <c r="AG185" i="1"/>
  <c r="AI185" i="1"/>
  <c r="X218" i="1"/>
  <c r="X224" i="1" s="1"/>
  <c r="AB228" i="1"/>
  <c r="AG166" i="1"/>
  <c r="AI166" i="1"/>
  <c r="W229" i="1"/>
  <c r="Y229" i="1"/>
  <c r="Y219" i="1"/>
  <c r="Y225" i="1" s="1"/>
  <c r="AA229" i="1"/>
  <c r="AC229" i="1"/>
  <c r="AG168" i="1"/>
  <c r="AF169" i="1"/>
  <c r="AG172" i="1"/>
  <c r="AH173" i="1"/>
  <c r="X176" i="1"/>
  <c r="Z176" i="1"/>
  <c r="AG178" i="1"/>
  <c r="AI178" i="1"/>
  <c r="AH179" i="1"/>
  <c r="X182" i="1"/>
  <c r="Z182" i="1"/>
  <c r="AB182" i="1"/>
  <c r="X237" i="1"/>
  <c r="X188" i="1"/>
  <c r="Z237" i="1"/>
  <c r="Z188" i="1"/>
  <c r="AB237" i="1"/>
  <c r="AB188" i="1"/>
  <c r="AG184" i="1"/>
  <c r="AI184" i="1"/>
  <c r="AH185" i="1"/>
  <c r="AG187" i="1"/>
  <c r="AH187" i="1"/>
  <c r="AJ187" i="1" s="1"/>
  <c r="AI187" i="1"/>
  <c r="AI190" i="1"/>
  <c r="AH191" i="1"/>
  <c r="X194" i="1"/>
  <c r="AG196" i="1"/>
  <c r="AI196" i="1"/>
  <c r="AH197" i="1"/>
  <c r="X200" i="1"/>
  <c r="Z200" i="1"/>
  <c r="AH200" i="1" s="1"/>
  <c r="AB200" i="1"/>
  <c r="AG202" i="1"/>
  <c r="AI202" i="1"/>
  <c r="AJ202" i="1" s="1"/>
  <c r="AH203" i="1"/>
  <c r="X206" i="1"/>
  <c r="Z206" i="1"/>
  <c r="AB206" i="1"/>
  <c r="AG208" i="1"/>
  <c r="AJ208" i="1"/>
  <c r="AI208" i="1"/>
  <c r="AH209" i="1"/>
  <c r="X212" i="1"/>
  <c r="Z212" i="1"/>
  <c r="AH190" i="1"/>
  <c r="AG191" i="1"/>
  <c r="AJ191" i="1" s="1"/>
  <c r="AI191" i="1"/>
  <c r="Y194" i="1"/>
  <c r="AA194" i="1"/>
  <c r="AF196" i="1"/>
  <c r="AH196" i="1"/>
  <c r="AG197" i="1"/>
  <c r="AJ197" i="1" s="1"/>
  <c r="AI197" i="1"/>
  <c r="W200" i="1"/>
  <c r="AG200" i="1"/>
  <c r="AJ200" i="1" s="1"/>
  <c r="Y200" i="1"/>
  <c r="AA200" i="1"/>
  <c r="AI200" i="1"/>
  <c r="AF202" i="1"/>
  <c r="AH202" i="1"/>
  <c r="AG203" i="1"/>
  <c r="AI203" i="1"/>
  <c r="W206" i="1"/>
  <c r="AG206" i="1"/>
  <c r="Y206" i="1"/>
  <c r="AH206" i="1"/>
  <c r="AA206" i="1"/>
  <c r="AI206" i="1"/>
  <c r="AF208" i="1"/>
  <c r="AH208" i="1"/>
  <c r="AG209" i="1"/>
  <c r="AJ209" i="1" s="1"/>
  <c r="AI209" i="1"/>
  <c r="W212" i="1"/>
  <c r="AG212" i="1"/>
  <c r="Y212" i="1"/>
  <c r="AH212" i="1"/>
  <c r="AA212" i="1"/>
  <c r="AA116" i="1"/>
  <c r="S77" i="3"/>
  <c r="K77" i="3"/>
  <c r="L77" i="3"/>
  <c r="J77" i="3"/>
  <c r="S43" i="3"/>
  <c r="S42" i="3"/>
  <c r="L42" i="3"/>
  <c r="S39" i="3"/>
  <c r="L39" i="3"/>
  <c r="J39" i="3"/>
  <c r="S15" i="3"/>
  <c r="L15" i="3"/>
  <c r="AB76" i="1"/>
  <c r="AD185" i="1" s="1"/>
  <c r="AD238" i="1" s="1"/>
  <c r="AA76" i="1"/>
  <c r="F76" i="1"/>
  <c r="E76" i="1"/>
  <c r="H77" i="3" s="1"/>
  <c r="AB75" i="1"/>
  <c r="AA75" i="1"/>
  <c r="F75" i="1"/>
  <c r="I43" i="3" s="1"/>
  <c r="E75" i="1"/>
  <c r="H43" i="3" s="1"/>
  <c r="AB74" i="1"/>
  <c r="AA74" i="1"/>
  <c r="F74" i="1"/>
  <c r="E74" i="1"/>
  <c r="H42" i="3" s="1"/>
  <c r="AB73" i="1"/>
  <c r="AD186" i="1" s="1"/>
  <c r="AA73" i="1"/>
  <c r="AC186" i="1" s="1"/>
  <c r="AF186" i="1" s="1"/>
  <c r="F73" i="1"/>
  <c r="I39" i="3" s="1"/>
  <c r="E73" i="1"/>
  <c r="AB71" i="1"/>
  <c r="AA71" i="1"/>
  <c r="F71" i="1"/>
  <c r="E71" i="1"/>
  <c r="H15" i="3" s="1"/>
  <c r="Q75" i="3"/>
  <c r="K75" i="3"/>
  <c r="L75" i="3"/>
  <c r="J75" i="3"/>
  <c r="Q40" i="3"/>
  <c r="L40" i="3"/>
  <c r="Q38" i="3"/>
  <c r="L38" i="3"/>
  <c r="J38" i="3"/>
  <c r="Q34" i="3"/>
  <c r="L34" i="3"/>
  <c r="J34" i="3"/>
  <c r="Q30" i="3"/>
  <c r="L30" i="3"/>
  <c r="J30" i="3"/>
  <c r="AB53" i="1"/>
  <c r="AA53" i="1"/>
  <c r="Q14" i="3"/>
  <c r="L14" i="3"/>
  <c r="AB57" i="1"/>
  <c r="AD179" i="1" s="1"/>
  <c r="AD235" i="1" s="1"/>
  <c r="AA57" i="1"/>
  <c r="AC179" i="1" s="1"/>
  <c r="AB56" i="1"/>
  <c r="AB59" i="1" s="1"/>
  <c r="AA56" i="1"/>
  <c r="AC178" i="1" s="1"/>
  <c r="AB55" i="1"/>
  <c r="AD180" i="1" s="1"/>
  <c r="AA55" i="1"/>
  <c r="F57" i="1"/>
  <c r="I75" i="3" s="1"/>
  <c r="E57" i="1"/>
  <c r="F56" i="1"/>
  <c r="I34" i="3" s="1"/>
  <c r="E56" i="1"/>
  <c r="H34" i="3" s="1"/>
  <c r="M34" i="3" s="1"/>
  <c r="J56" i="1"/>
  <c r="F55" i="1"/>
  <c r="I38" i="3" s="1"/>
  <c r="E55" i="1"/>
  <c r="H38" i="3" s="1"/>
  <c r="J55" i="1"/>
  <c r="AA54" i="1"/>
  <c r="AC180" i="1" s="1"/>
  <c r="E54" i="1"/>
  <c r="H40" i="3" s="1"/>
  <c r="M40" i="3" s="1"/>
  <c r="AB51" i="1"/>
  <c r="AA51" i="1"/>
  <c r="F51" i="1"/>
  <c r="E51" i="1"/>
  <c r="H14" i="3" s="1"/>
  <c r="P33" i="3"/>
  <c r="AJ196" i="1"/>
  <c r="AI188" i="1"/>
  <c r="AG188" i="1"/>
  <c r="AH176" i="1"/>
  <c r="AJ184" i="1"/>
  <c r="AJ185" i="1"/>
  <c r="AI182" i="1"/>
  <c r="AG182" i="1"/>
  <c r="AJ179" i="1"/>
  <c r="J51" i="1"/>
  <c r="J54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A37" i="1"/>
  <c r="F35" i="1"/>
  <c r="J35" i="1" s="1"/>
  <c r="E35" i="1"/>
  <c r="F33" i="1"/>
  <c r="E33" i="1"/>
  <c r="F32" i="1"/>
  <c r="E32" i="1"/>
  <c r="J32" i="1"/>
  <c r="F31" i="1"/>
  <c r="E31" i="1"/>
  <c r="J31" i="1"/>
  <c r="F29" i="1"/>
  <c r="J29" i="1" s="1"/>
  <c r="E29" i="1"/>
  <c r="AB16" i="1"/>
  <c r="AD166" i="1"/>
  <c r="AA16" i="1"/>
  <c r="AB15" i="1"/>
  <c r="AA15" i="1"/>
  <c r="AB14" i="1"/>
  <c r="AA14" i="1"/>
  <c r="AB13" i="1"/>
  <c r="AA13" i="1"/>
  <c r="AB12" i="1"/>
  <c r="AA12" i="1"/>
  <c r="AB11" i="1"/>
  <c r="AB18" i="1" s="1"/>
  <c r="AA11" i="1"/>
  <c r="L18" i="1"/>
  <c r="F16" i="1"/>
  <c r="E16" i="1"/>
  <c r="F15" i="1"/>
  <c r="E15" i="1"/>
  <c r="F14" i="1"/>
  <c r="E14" i="1"/>
  <c r="E18" i="1" s="1"/>
  <c r="F13" i="1"/>
  <c r="E13" i="1"/>
  <c r="E11" i="1"/>
  <c r="K55" i="3"/>
  <c r="K49" i="3"/>
  <c r="AC111" i="3"/>
  <c r="AB111" i="3"/>
  <c r="AA111" i="3"/>
  <c r="Z111" i="3"/>
  <c r="Y111" i="3"/>
  <c r="AC108" i="3"/>
  <c r="AB108" i="3"/>
  <c r="AB109" i="3" s="1"/>
  <c r="AA108" i="3"/>
  <c r="AA109" i="3" s="1"/>
  <c r="Z108" i="3"/>
  <c r="Y108" i="3"/>
  <c r="U108" i="3"/>
  <c r="U109" i="3" s="1"/>
  <c r="S108" i="3"/>
  <c r="R108" i="3"/>
  <c r="R109" i="3" s="1"/>
  <c r="Q108" i="3"/>
  <c r="P108" i="3"/>
  <c r="O108" i="3"/>
  <c r="O109" i="3" s="1"/>
  <c r="N108" i="3"/>
  <c r="K90" i="3"/>
  <c r="AC87" i="3"/>
  <c r="AB87" i="3"/>
  <c r="AA87" i="3"/>
  <c r="Z87" i="3"/>
  <c r="Y87" i="3"/>
  <c r="Y109" i="3" s="1"/>
  <c r="U87" i="3"/>
  <c r="R87" i="3"/>
  <c r="P87" i="3"/>
  <c r="P109" i="3"/>
  <c r="O87" i="3"/>
  <c r="N87" i="3"/>
  <c r="N109" i="3"/>
  <c r="H86" i="3"/>
  <c r="H84" i="3"/>
  <c r="H82" i="3"/>
  <c r="X71" i="3"/>
  <c r="W71" i="3"/>
  <c r="V71" i="3"/>
  <c r="AC58" i="3"/>
  <c r="AB58" i="3"/>
  <c r="AA58" i="3"/>
  <c r="Z58" i="3"/>
  <c r="Y58" i="3"/>
  <c r="K45" i="3"/>
  <c r="AC36" i="3"/>
  <c r="AB36" i="3"/>
  <c r="AA36" i="3"/>
  <c r="Z36" i="3"/>
  <c r="Y36" i="3"/>
  <c r="AC109" i="3"/>
  <c r="Z109" i="3"/>
  <c r="K109" i="3"/>
  <c r="E112" i="1"/>
  <c r="E148" i="1"/>
  <c r="N155" i="1"/>
  <c r="N156" i="1"/>
  <c r="N157" i="1"/>
  <c r="N158" i="1"/>
  <c r="N154" i="1"/>
  <c r="D37" i="1"/>
  <c r="D163" i="1"/>
  <c r="E163" i="1"/>
  <c r="D162" i="1"/>
  <c r="E162" i="1" s="1"/>
  <c r="D160" i="1"/>
  <c r="E160" i="1" s="1"/>
  <c r="D159" i="1"/>
  <c r="E159" i="1" s="1"/>
  <c r="E158" i="1" s="1"/>
  <c r="D156" i="1"/>
  <c r="E156" i="1"/>
  <c r="D155" i="1"/>
  <c r="D154" i="1" s="1"/>
  <c r="E155" i="1"/>
  <c r="L151" i="1"/>
  <c r="I151" i="1"/>
  <c r="H151" i="1"/>
  <c r="G151" i="1"/>
  <c r="D151" i="1"/>
  <c r="D152" i="1"/>
  <c r="F150" i="1"/>
  <c r="I106" i="3" s="1"/>
  <c r="E150" i="1"/>
  <c r="H106" i="3" s="1"/>
  <c r="M106" i="3" s="1"/>
  <c r="F149" i="1"/>
  <c r="I104" i="3" s="1"/>
  <c r="E149" i="1"/>
  <c r="H104" i="3" s="1"/>
  <c r="M104" i="3" s="1"/>
  <c r="F147" i="1"/>
  <c r="I56" i="3" s="1"/>
  <c r="I55" i="3" s="1"/>
  <c r="E147" i="1"/>
  <c r="F146" i="1"/>
  <c r="I85" i="3" s="1"/>
  <c r="I86" i="3" s="1"/>
  <c r="E146" i="1"/>
  <c r="H85" i="3" s="1"/>
  <c r="F145" i="1"/>
  <c r="K145" i="1"/>
  <c r="E145" i="1"/>
  <c r="J145" i="1" s="1"/>
  <c r="F144" i="1"/>
  <c r="E144" i="1"/>
  <c r="J144" i="1" s="1"/>
  <c r="L133" i="1"/>
  <c r="I133" i="1"/>
  <c r="H133" i="1"/>
  <c r="G133" i="1"/>
  <c r="D133" i="1"/>
  <c r="D134" i="1" s="1"/>
  <c r="F132" i="1"/>
  <c r="I102" i="3" s="1"/>
  <c r="E132" i="1"/>
  <c r="F131" i="1"/>
  <c r="I35" i="3" s="1"/>
  <c r="E131" i="1"/>
  <c r="H35" i="3" s="1"/>
  <c r="F130" i="1"/>
  <c r="I100" i="3" s="1"/>
  <c r="E130" i="1"/>
  <c r="H100" i="3" s="1"/>
  <c r="M100" i="3" s="1"/>
  <c r="F129" i="1"/>
  <c r="I98" i="3" s="1"/>
  <c r="E129" i="1"/>
  <c r="H98" i="3" s="1"/>
  <c r="M98" i="3" s="1"/>
  <c r="F128" i="1"/>
  <c r="I96" i="3" s="1"/>
  <c r="E128" i="1"/>
  <c r="H96" i="3" s="1"/>
  <c r="M96" i="3"/>
  <c r="F127" i="1"/>
  <c r="F133" i="1" s="1"/>
  <c r="E127" i="1"/>
  <c r="F126" i="1"/>
  <c r="I83" i="3" s="1"/>
  <c r="I84" i="3" s="1"/>
  <c r="E126" i="1"/>
  <c r="H83" i="3" s="1"/>
  <c r="M83" i="3" s="1"/>
  <c r="I116" i="1"/>
  <c r="H116" i="1"/>
  <c r="G116" i="1"/>
  <c r="D116" i="1"/>
  <c r="D117" i="1" s="1"/>
  <c r="F115" i="1"/>
  <c r="I53" i="3" s="1"/>
  <c r="E115" i="1"/>
  <c r="H53" i="3" s="1"/>
  <c r="F114" i="1"/>
  <c r="I52" i="3" s="1"/>
  <c r="E114" i="1"/>
  <c r="H52" i="3" s="1"/>
  <c r="F113" i="1"/>
  <c r="E113" i="1"/>
  <c r="H92" i="3" s="1"/>
  <c r="F111" i="1"/>
  <c r="I94" i="3" s="1"/>
  <c r="E111" i="1"/>
  <c r="F110" i="1"/>
  <c r="I81" i="3" s="1"/>
  <c r="I82" i="3" s="1"/>
  <c r="E110" i="1"/>
  <c r="L97" i="1"/>
  <c r="I97" i="1"/>
  <c r="H97" i="1"/>
  <c r="G97" i="1"/>
  <c r="D97" i="1"/>
  <c r="D98" i="1" s="1"/>
  <c r="F95" i="1"/>
  <c r="I50" i="3" s="1"/>
  <c r="I49" i="3" s="1"/>
  <c r="E95" i="1"/>
  <c r="H50" i="3" s="1"/>
  <c r="F94" i="1"/>
  <c r="I89" i="3" s="1"/>
  <c r="E94" i="1"/>
  <c r="H89" i="3" s="1"/>
  <c r="E93" i="1"/>
  <c r="J93" i="1" s="1"/>
  <c r="E92" i="1"/>
  <c r="J92" i="1" s="1"/>
  <c r="E91" i="1"/>
  <c r="H46" i="3" s="1"/>
  <c r="I78" i="1"/>
  <c r="H78" i="1"/>
  <c r="G78" i="1"/>
  <c r="D79" i="1"/>
  <c r="F96" i="1"/>
  <c r="I47" i="3" s="1"/>
  <c r="E96" i="1"/>
  <c r="H47" i="3" s="1"/>
  <c r="L59" i="1"/>
  <c r="I59" i="1"/>
  <c r="H59" i="1"/>
  <c r="G59" i="1"/>
  <c r="D59" i="1"/>
  <c r="D60" i="1" s="1"/>
  <c r="F58" i="1"/>
  <c r="E58" i="1"/>
  <c r="F53" i="1"/>
  <c r="I30" i="3" s="1"/>
  <c r="E53" i="1"/>
  <c r="I37" i="1"/>
  <c r="H37" i="1"/>
  <c r="G37" i="1"/>
  <c r="D38" i="1"/>
  <c r="F36" i="1"/>
  <c r="K36" i="1" s="1"/>
  <c r="K37" i="1" s="1"/>
  <c r="E36" i="1"/>
  <c r="I18" i="1"/>
  <c r="H18" i="1"/>
  <c r="G18" i="1"/>
  <c r="D18" i="1"/>
  <c r="D19" i="1" s="1"/>
  <c r="J91" i="1"/>
  <c r="J114" i="1"/>
  <c r="J115" i="1"/>
  <c r="M53" i="3"/>
  <c r="M95" i="1"/>
  <c r="J95" i="1"/>
  <c r="K78" i="1"/>
  <c r="J132" i="1"/>
  <c r="J74" i="1"/>
  <c r="M54" i="1"/>
  <c r="M14" i="1"/>
  <c r="M32" i="1"/>
  <c r="M53" i="1"/>
  <c r="J147" i="1"/>
  <c r="J150" i="1"/>
  <c r="J128" i="1"/>
  <c r="J14" i="1"/>
  <c r="M96" i="1"/>
  <c r="M35" i="1"/>
  <c r="M71" i="1"/>
  <c r="M75" i="1"/>
  <c r="M91" i="1"/>
  <c r="M113" i="1"/>
  <c r="M128" i="1"/>
  <c r="M29" i="1"/>
  <c r="M33" i="1"/>
  <c r="J53" i="1"/>
  <c r="J73" i="1"/>
  <c r="J110" i="1"/>
  <c r="M111" i="1"/>
  <c r="M115" i="1"/>
  <c r="J130" i="1"/>
  <c r="J16" i="1"/>
  <c r="M13" i="1"/>
  <c r="J13" i="1"/>
  <c r="E151" i="1"/>
  <c r="M150" i="1"/>
  <c r="F18" i="1"/>
  <c r="M11" i="1"/>
  <c r="M76" i="1"/>
  <c r="M51" i="1"/>
  <c r="E78" i="1"/>
  <c r="M90" i="1"/>
  <c r="K133" i="1"/>
  <c r="M15" i="1"/>
  <c r="M16" i="1"/>
  <c r="M31" i="1"/>
  <c r="M73" i="1"/>
  <c r="F78" i="1"/>
  <c r="K116" i="1"/>
  <c r="J15" i="1"/>
  <c r="M55" i="1"/>
  <c r="M56" i="1"/>
  <c r="E59" i="1"/>
  <c r="M144" i="1"/>
  <c r="M149" i="1"/>
  <c r="E161" i="1"/>
  <c r="F163" i="1" s="1"/>
  <c r="J11" i="1"/>
  <c r="J18" i="1" s="1"/>
  <c r="M114" i="1"/>
  <c r="F116" i="1"/>
  <c r="M131" i="1"/>
  <c r="M146" i="1"/>
  <c r="D161" i="1"/>
  <c r="F161" i="1"/>
  <c r="K18" i="1"/>
  <c r="K97" i="1"/>
  <c r="K59" i="1"/>
  <c r="F158" i="1" l="1"/>
  <c r="F160" i="1"/>
  <c r="AC234" i="1"/>
  <c r="AC182" i="1"/>
  <c r="M86" i="3"/>
  <c r="M85" i="3"/>
  <c r="D158" i="1"/>
  <c r="H81" i="3"/>
  <c r="E116" i="1"/>
  <c r="H102" i="3"/>
  <c r="M102" i="3" s="1"/>
  <c r="M132" i="1"/>
  <c r="F155" i="1"/>
  <c r="J33" i="1"/>
  <c r="E37" i="1"/>
  <c r="H75" i="3"/>
  <c r="J57" i="1"/>
  <c r="J59" i="1" s="1"/>
  <c r="M57" i="1"/>
  <c r="I15" i="3"/>
  <c r="J71" i="1"/>
  <c r="I42" i="3"/>
  <c r="M74" i="1"/>
  <c r="I77" i="3"/>
  <c r="J76" i="1"/>
  <c r="AJ168" i="1"/>
  <c r="M110" i="1"/>
  <c r="E154" i="1"/>
  <c r="M94" i="1"/>
  <c r="F37" i="1"/>
  <c r="J129" i="1"/>
  <c r="F97" i="1"/>
  <c r="J126" i="1"/>
  <c r="J133" i="1" s="1"/>
  <c r="J96" i="1"/>
  <c r="M130" i="1"/>
  <c r="M145" i="1"/>
  <c r="J131" i="1"/>
  <c r="J75" i="1"/>
  <c r="J146" i="1"/>
  <c r="J151" i="1" s="1"/>
  <c r="J94" i="1"/>
  <c r="M89" i="3"/>
  <c r="M108" i="3" s="1"/>
  <c r="M47" i="3"/>
  <c r="M50" i="3"/>
  <c r="K144" i="1"/>
  <c r="K151" i="1" s="1"/>
  <c r="F151" i="1"/>
  <c r="N159" i="1"/>
  <c r="I14" i="3"/>
  <c r="I11" i="3" s="1"/>
  <c r="I36" i="3" s="1"/>
  <c r="F59" i="1"/>
  <c r="Z240" i="1"/>
  <c r="Z194" i="1"/>
  <c r="AH194" i="1" s="1"/>
  <c r="F159" i="1"/>
  <c r="J149" i="1"/>
  <c r="M129" i="1"/>
  <c r="E133" i="1"/>
  <c r="M126" i="1"/>
  <c r="J36" i="1"/>
  <c r="H41" i="3"/>
  <c r="M41" i="3" s="1"/>
  <c r="M93" i="1"/>
  <c r="H94" i="3"/>
  <c r="M94" i="3" s="1"/>
  <c r="J111" i="1"/>
  <c r="I92" i="3"/>
  <c r="M92" i="3" s="1"/>
  <c r="J113" i="1"/>
  <c r="H54" i="3"/>
  <c r="J127" i="1"/>
  <c r="F162" i="1"/>
  <c r="J148" i="1"/>
  <c r="H57" i="3"/>
  <c r="M57" i="3" s="1"/>
  <c r="AD170" i="1"/>
  <c r="AD228" i="1"/>
  <c r="AD172" i="1"/>
  <c r="AB37" i="1"/>
  <c r="W240" i="1"/>
  <c r="W194" i="1"/>
  <c r="AG194" i="1" s="1"/>
  <c r="AJ194" i="1" s="1"/>
  <c r="AG190" i="1"/>
  <c r="AJ190" i="1" s="1"/>
  <c r="AF190" i="1"/>
  <c r="H48" i="3"/>
  <c r="M48" i="3" s="1"/>
  <c r="E97" i="1"/>
  <c r="M92" i="1"/>
  <c r="M84" i="3"/>
  <c r="M52" i="3"/>
  <c r="I54" i="3"/>
  <c r="M127" i="1"/>
  <c r="H56" i="3"/>
  <c r="M147" i="1"/>
  <c r="H51" i="3"/>
  <c r="M51" i="3" s="1"/>
  <c r="J112" i="1"/>
  <c r="AA18" i="1"/>
  <c r="AC166" i="1"/>
  <c r="AF209" i="1"/>
  <c r="AD250" i="1"/>
  <c r="AD212" i="1"/>
  <c r="AH166" i="1"/>
  <c r="AJ166" i="1" s="1"/>
  <c r="Z170" i="1"/>
  <c r="Z218" i="1"/>
  <c r="Z228" i="1"/>
  <c r="X219" i="1"/>
  <c r="X225" i="1" s="1"/>
  <c r="AG167" i="1"/>
  <c r="X170" i="1"/>
  <c r="X215" i="1" s="1"/>
  <c r="X229" i="1"/>
  <c r="AF167" i="1"/>
  <c r="AB219" i="1"/>
  <c r="AI167" i="1"/>
  <c r="AB229" i="1"/>
  <c r="AB170" i="1"/>
  <c r="AI211" i="1"/>
  <c r="AB212" i="1"/>
  <c r="AI212" i="1" s="1"/>
  <c r="AJ212" i="1" s="1"/>
  <c r="AB250" i="1"/>
  <c r="AB231" i="1"/>
  <c r="AB176" i="1"/>
  <c r="AI172" i="1"/>
  <c r="AJ172" i="1" s="1"/>
  <c r="AC232" i="1"/>
  <c r="AF173" i="1"/>
  <c r="Y234" i="1"/>
  <c r="Y218" i="1"/>
  <c r="Y224" i="1" s="1"/>
  <c r="AH178" i="1"/>
  <c r="AJ178" i="1" s="1"/>
  <c r="Y182" i="1"/>
  <c r="AH182" i="1" s="1"/>
  <c r="AJ182" i="1" s="1"/>
  <c r="AA59" i="1"/>
  <c r="AC220" i="1"/>
  <c r="AF180" i="1"/>
  <c r="AA78" i="1"/>
  <c r="AC184" i="1"/>
  <c r="AJ203" i="1"/>
  <c r="I87" i="3"/>
  <c r="M80" i="3"/>
  <c r="AC210" i="1"/>
  <c r="AF210" i="1" s="1"/>
  <c r="AA151" i="1"/>
  <c r="Y220" i="1"/>
  <c r="AH168" i="1"/>
  <c r="Y170" i="1"/>
  <c r="Y228" i="1"/>
  <c r="AB221" i="1"/>
  <c r="AI169" i="1"/>
  <c r="AJ171" i="1"/>
  <c r="AG174" i="1"/>
  <c r="AJ174" i="1" s="1"/>
  <c r="W176" i="1"/>
  <c r="AG176" i="1" s="1"/>
  <c r="W241" i="1"/>
  <c r="W219" i="1"/>
  <c r="AC238" i="1"/>
  <c r="AF185" i="1"/>
  <c r="AC172" i="1"/>
  <c r="AF179" i="1"/>
  <c r="AC235" i="1"/>
  <c r="AD184" i="1"/>
  <c r="AB78" i="1"/>
  <c r="AJ206" i="1"/>
  <c r="AC191" i="1"/>
  <c r="AA97" i="1"/>
  <c r="AC244" i="1"/>
  <c r="AF197" i="1"/>
  <c r="AC200" i="1"/>
  <c r="AD198" i="1"/>
  <c r="AC206" i="1"/>
  <c r="AD203" i="1"/>
  <c r="AB133" i="1"/>
  <c r="Z220" i="1"/>
  <c r="Z231" i="1"/>
  <c r="AA232" i="1"/>
  <c r="AA176" i="1"/>
  <c r="AA219" i="1"/>
  <c r="AA225" i="1" s="1"/>
  <c r="AB240" i="1"/>
  <c r="AB194" i="1"/>
  <c r="AI194" i="1" s="1"/>
  <c r="M122" i="3"/>
  <c r="M120" i="3" s="1"/>
  <c r="H120" i="3"/>
  <c r="M39" i="3"/>
  <c r="H45" i="3"/>
  <c r="M46" i="3"/>
  <c r="M45" i="3" s="1"/>
  <c r="H108" i="3"/>
  <c r="M35" i="3"/>
  <c r="AD178" i="1"/>
  <c r="M38" i="3"/>
  <c r="M15" i="3"/>
  <c r="M43" i="3"/>
  <c r="M77" i="3"/>
  <c r="AH188" i="1"/>
  <c r="AJ188" i="1" s="1"/>
  <c r="J90" i="1"/>
  <c r="J97" i="1" s="1"/>
  <c r="AD191" i="1"/>
  <c r="AB97" i="1"/>
  <c r="AD244" i="1"/>
  <c r="AC205" i="1"/>
  <c r="AA133" i="1"/>
  <c r="W220" i="1"/>
  <c r="W228" i="1"/>
  <c r="AA220" i="1"/>
  <c r="AA224" i="1" s="1"/>
  <c r="AI168" i="1"/>
  <c r="Z221" i="1"/>
  <c r="Z225" i="1" s="1"/>
  <c r="Z229" i="1"/>
  <c r="AH169" i="1"/>
  <c r="AJ169" i="1" s="1"/>
  <c r="AF175" i="1"/>
  <c r="W221" i="1"/>
  <c r="AG175" i="1"/>
  <c r="I45" i="3"/>
  <c r="I58" i="3" s="1"/>
  <c r="AB116" i="1"/>
  <c r="AB151" i="1"/>
  <c r="AB232" i="1"/>
  <c r="AI174" i="1"/>
  <c r="AI175" i="1"/>
  <c r="AJ177" i="1"/>
  <c r="AJ189" i="1"/>
  <c r="AC240" i="1"/>
  <c r="AF198" i="1"/>
  <c r="AH211" i="1"/>
  <c r="AJ211" i="1" s="1"/>
  <c r="Y250" i="1"/>
  <c r="W218" i="1"/>
  <c r="W224" i="1" s="1"/>
  <c r="G49" i="3"/>
  <c r="G58" i="3" s="1"/>
  <c r="G72" i="3" s="1"/>
  <c r="G87" i="3"/>
  <c r="Z232" i="1"/>
  <c r="AJ193" i="1"/>
  <c r="AF174" i="1"/>
  <c r="W231" i="1"/>
  <c r="Z246" i="1"/>
  <c r="J30" i="1"/>
  <c r="J37" i="1" s="1"/>
  <c r="M30" i="3"/>
  <c r="M42" i="3"/>
  <c r="M79" i="3"/>
  <c r="AD192" i="1"/>
  <c r="AF204" i="1"/>
  <c r="AC211" i="1"/>
  <c r="AF211" i="1" s="1"/>
  <c r="AH175" i="1"/>
  <c r="AH192" i="1"/>
  <c r="AJ192" i="1" s="1"/>
  <c r="AI193" i="1"/>
  <c r="AG210" i="1"/>
  <c r="AJ210" i="1" s="1"/>
  <c r="W249" i="1"/>
  <c r="H11" i="3"/>
  <c r="H36" i="3" s="1"/>
  <c r="G108" i="3"/>
  <c r="G109" i="3" s="1"/>
  <c r="I71" i="3"/>
  <c r="M12" i="3"/>
  <c r="M69" i="3"/>
  <c r="M71" i="3" s="1"/>
  <c r="Y72" i="3" l="1"/>
  <c r="AD231" i="1"/>
  <c r="AD176" i="1"/>
  <c r="AD215" i="1" s="1"/>
  <c r="AD218" i="1"/>
  <c r="M81" i="3"/>
  <c r="M82" i="3"/>
  <c r="AD243" i="1"/>
  <c r="AD200" i="1"/>
  <c r="AF172" i="1"/>
  <c r="AC176" i="1"/>
  <c r="AF176" i="1" s="1"/>
  <c r="AC231" i="1"/>
  <c r="W225" i="1"/>
  <c r="Y215" i="1"/>
  <c r="AH170" i="1"/>
  <c r="AC237" i="1"/>
  <c r="AF184" i="1"/>
  <c r="AC188" i="1"/>
  <c r="Z224" i="1"/>
  <c r="AF166" i="1"/>
  <c r="AC218" i="1"/>
  <c r="AC224" i="1" s="1"/>
  <c r="AC228" i="1"/>
  <c r="AC170" i="1"/>
  <c r="AG170" i="1"/>
  <c r="M49" i="3"/>
  <c r="M151" i="1"/>
  <c r="F154" i="1"/>
  <c r="F156" i="1"/>
  <c r="I108" i="3"/>
  <c r="I109" i="3" s="1"/>
  <c r="I72" i="3"/>
  <c r="AD240" i="1"/>
  <c r="AF192" i="1"/>
  <c r="AF205" i="1"/>
  <c r="AC247" i="1"/>
  <c r="AC221" i="1"/>
  <c r="AC241" i="1"/>
  <c r="AF191" i="1"/>
  <c r="AC194" i="1"/>
  <c r="AD237" i="1"/>
  <c r="AD188" i="1"/>
  <c r="AC219" i="1"/>
  <c r="AB225" i="1"/>
  <c r="AJ167" i="1"/>
  <c r="Z215" i="1"/>
  <c r="H55" i="3"/>
  <c r="M56" i="3"/>
  <c r="M55" i="3" s="1"/>
  <c r="AD220" i="1"/>
  <c r="J116" i="1"/>
  <c r="O158" i="1"/>
  <c r="O159" i="1"/>
  <c r="O157" i="1"/>
  <c r="O154" i="1"/>
  <c r="O155" i="1"/>
  <c r="H49" i="3"/>
  <c r="H58" i="3" s="1"/>
  <c r="AE65" i="3" s="1"/>
  <c r="J78" i="1"/>
  <c r="H87" i="3"/>
  <c r="H109" i="3" s="1"/>
  <c r="M75" i="3"/>
  <c r="M87" i="3" s="1"/>
  <c r="M109" i="3" s="1"/>
  <c r="AF182" i="1"/>
  <c r="G110" i="3"/>
  <c r="Q116" i="3" s="1"/>
  <c r="Y116" i="3" s="1"/>
  <c r="W116" i="3"/>
  <c r="AC250" i="1"/>
  <c r="AD241" i="1"/>
  <c r="AD194" i="1"/>
  <c r="AD219" i="1"/>
  <c r="AD225" i="1" s="1"/>
  <c r="M58" i="3"/>
  <c r="AD234" i="1"/>
  <c r="AD182" i="1"/>
  <c r="AI176" i="1"/>
  <c r="AA215" i="1"/>
  <c r="AI215" i="1" s="1"/>
  <c r="AF200" i="1"/>
  <c r="AC249" i="1"/>
  <c r="AJ175" i="1"/>
  <c r="M14" i="3"/>
  <c r="M11" i="3" s="1"/>
  <c r="M36" i="3" s="1"/>
  <c r="M72" i="3" s="1"/>
  <c r="AD247" i="1"/>
  <c r="AF203" i="1"/>
  <c r="AD206" i="1"/>
  <c r="AF206" i="1" s="1"/>
  <c r="AJ176" i="1"/>
  <c r="K58" i="3"/>
  <c r="K72" i="3" s="1"/>
  <c r="K110" i="3" s="1"/>
  <c r="AB215" i="1"/>
  <c r="AI170" i="1"/>
  <c r="AC212" i="1"/>
  <c r="AF212" i="1" s="1"/>
  <c r="M97" i="1"/>
  <c r="M54" i="3"/>
  <c r="M133" i="1"/>
  <c r="W215" i="1"/>
  <c r="AG215" i="1" s="1"/>
  <c r="O156" i="1"/>
  <c r="AF178" i="1"/>
  <c r="M110" i="3" l="1"/>
  <c r="AC215" i="1"/>
  <c r="AF170" i="1"/>
  <c r="H72" i="3"/>
  <c r="H110" i="3" s="1"/>
  <c r="AF194" i="1"/>
  <c r="AF188" i="1"/>
  <c r="AH215" i="1"/>
  <c r="AJ215" i="1" s="1"/>
  <c r="AC225" i="1"/>
  <c r="I110" i="3"/>
  <c r="AJ170" i="1"/>
  <c r="AD224" i="1"/>
</calcChain>
</file>

<file path=xl/sharedStrings.xml><?xml version="1.0" encoding="utf-8"?>
<sst xmlns="http://schemas.openxmlformats.org/spreadsheetml/2006/main" count="1324" uniqueCount="371">
  <si>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</si>
  <si>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</si>
  <si>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</si>
  <si>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</si>
  <si>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</si>
  <si>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</si>
  <si>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</si>
  <si>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</si>
  <si>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</si>
  <si>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</si>
  <si>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</si>
  <si>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</si>
  <si>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</si>
  <si>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</si>
  <si>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</si>
  <si>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</si>
  <si>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</si>
  <si>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</si>
  <si>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</si>
  <si>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</si>
  <si>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</si>
  <si>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</si>
  <si>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</si>
  <si>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</si>
  <si>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</si>
  <si>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</si>
  <si>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</si>
  <si>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</si>
  <si>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</si>
  <si>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</si>
  <si>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</si>
  <si>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</si>
  <si>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</si>
  <si>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</si>
  <si>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</si>
  <si>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</si>
  <si>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</si>
  <si>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</si>
  <si>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</si>
  <si>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</si>
  <si>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</si>
  <si>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</si>
  <si>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</si>
  <si>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</si>
  <si>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</si>
  <si>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</si>
  <si>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</si>
  <si>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</si>
  <si>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</si>
  <si>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</si>
  <si>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</si>
  <si>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</si>
  <si>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</si>
  <si>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</si>
  <si>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</si>
  <si>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</si>
  <si>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</si>
  <si>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</si>
  <si>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К</t>
  </si>
  <si>
    <t>А</t>
  </si>
  <si>
    <t>Теоретичне навчання</t>
  </si>
  <si>
    <t>Канікули</t>
  </si>
  <si>
    <t>Усього</t>
  </si>
  <si>
    <t>Семестр</t>
  </si>
  <si>
    <t>Назва навчальної дисципліни</t>
  </si>
  <si>
    <t>Ректор ________________________</t>
  </si>
  <si>
    <t xml:space="preserve">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</si>
  <si>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</si>
  <si>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</si>
  <si>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</si>
  <si>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</si>
  <si>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</si>
  <si>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</si>
  <si>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</si>
  <si>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</si>
  <si>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</si>
  <si>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</si>
  <si>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</si>
  <si>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</si>
  <si>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</si>
  <si>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</si>
  <si>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</si>
  <si>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</si>
  <si>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</si>
  <si>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</si>
  <si>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</si>
  <si>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</si>
  <si>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</si>
  <si>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</si>
  <si>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</si>
  <si>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</si>
  <si>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</si>
  <si>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</si>
  <si>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1.1.3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</si>
  <si>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</si>
  <si>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</si>
  <si>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</si>
  <si>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</si>
  <si>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</si>
  <si>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</si>
  <si>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</si>
  <si>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</si>
  <si>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</si>
  <si>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</si>
  <si>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</si>
  <si>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</si>
  <si>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</si>
  <si>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</si>
  <si>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</si>
  <si>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</si>
  <si>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</si>
  <si>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</si>
  <si>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</si>
  <si>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</si>
  <si>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</si>
  <si>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</si>
  <si>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</si>
  <si>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</si>
  <si>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</si>
  <si>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</si>
  <si>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</si>
  <si>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</si>
  <si>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</si>
  <si>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</si>
  <si>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</si>
  <si>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1.1.10</t>
  </si>
  <si>
    <t>1.1.11</t>
  </si>
  <si>
    <t>1.1.12</t>
  </si>
  <si>
    <t>1.2.2</t>
  </si>
  <si>
    <t>1.2.3</t>
  </si>
  <si>
    <t>1.2.4</t>
  </si>
  <si>
    <t>1.2.5</t>
  </si>
  <si>
    <t>1.2.6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</si>
  <si>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</si>
  <si>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</si>
  <si>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</si>
  <si>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</si>
  <si>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</si>
  <si>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</si>
  <si>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</si>
  <si>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</si>
  <si>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</si>
  <si>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</si>
  <si>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</si>
  <si>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</si>
  <si>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</si>
  <si>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</si>
  <si>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</si>
  <si>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</si>
  <si>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</si>
  <si>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Разом п. 2.2</t>
  </si>
  <si>
    <t>Разом п.1.2</t>
  </si>
  <si>
    <t>1.3. Практична підготовка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</si>
  <si>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</si>
  <si>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</si>
  <si>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</si>
  <si>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</si>
  <si>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</si>
  <si>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</si>
  <si>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</si>
  <si>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</si>
  <si>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</si>
  <si>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</si>
  <si>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</si>
  <si>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1.2.8.1</t>
  </si>
  <si>
    <t>1.2.8.2</t>
  </si>
  <si>
    <t>Конституційне право</t>
  </si>
  <si>
    <t>Соціологія</t>
  </si>
  <si>
    <t>2.2.  Цикл професійної підготовки</t>
  </si>
  <si>
    <t>Д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</si>
  <si>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</si>
  <si>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</si>
  <si>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</si>
  <si>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</si>
  <si>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</si>
  <si>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</si>
  <si>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</si>
  <si>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Договірне право / Фінансове право</t>
  </si>
  <si>
    <t>3д</t>
  </si>
  <si>
    <t>Фінансове право</t>
  </si>
  <si>
    <t>Фінансова діяльність суб'єктів господарювання</t>
  </si>
  <si>
    <t>Міжнародні стандарти фінансової звітності</t>
  </si>
  <si>
    <t>Голова проектної групи</t>
  </si>
  <si>
    <t>Зав. кафедри</t>
  </si>
  <si>
    <t>Професійна етика</t>
  </si>
  <si>
    <t>Історія України та української культури</t>
  </si>
  <si>
    <t>Іноземна мова (за професійним спрямуванням) / Професійна етика</t>
  </si>
  <si>
    <t>Г</t>
  </si>
  <si>
    <t>М</t>
  </si>
  <si>
    <t>ОА</t>
  </si>
  <si>
    <t>ЕП</t>
  </si>
  <si>
    <t>Ф</t>
  </si>
  <si>
    <t>Бухгалтерський облік</t>
  </si>
  <si>
    <t>Банківська система</t>
  </si>
  <si>
    <t>Страхування</t>
  </si>
  <si>
    <t>Курсова робота "Фінанси"</t>
  </si>
  <si>
    <t>Фінансовий аналіз</t>
  </si>
  <si>
    <t>Інформаційні системи та технології у фінансах / Програмне забезпечення обробки комп'ютерної інформації</t>
  </si>
  <si>
    <t>Курсова робота "Фінансовий аналіз"</t>
  </si>
  <si>
    <t>Аналіз банківської діяльності / Центральний банк та грошово-кредитна політика</t>
  </si>
  <si>
    <t>Бюджетна система</t>
  </si>
  <si>
    <t>Маркетинг</t>
  </si>
  <si>
    <t>Податкова система та оподаткування</t>
  </si>
  <si>
    <t>Курсова робота "Банківська система"</t>
  </si>
  <si>
    <t>Фінансовий ринок / Біржова діяльність</t>
  </si>
  <si>
    <t>Місцеві фінанси / Казначейська справа</t>
  </si>
  <si>
    <t>Звітність субєктів господарювання та фінансово-кредитних установ / Міжнародні стандарти фінансової звітності</t>
  </si>
  <si>
    <t>Соціальне страхування та відповідальність  / Інвестиційне кредитування</t>
  </si>
  <si>
    <t>Фінансово-економічні ризики</t>
  </si>
  <si>
    <t>№ з/п</t>
  </si>
  <si>
    <t>2а</t>
  </si>
  <si>
    <t>4а</t>
  </si>
  <si>
    <t>6а</t>
  </si>
  <si>
    <t>1.1.4</t>
  </si>
  <si>
    <t>Мікро- та макроекономіка</t>
  </si>
  <si>
    <t>1.2.12</t>
  </si>
  <si>
    <t>1.2.10.1</t>
  </si>
  <si>
    <t>1.2.10.2</t>
  </si>
  <si>
    <t>1.2.13</t>
  </si>
  <si>
    <t>1.2.14</t>
  </si>
  <si>
    <t>1.2.14.1</t>
  </si>
  <si>
    <t>1.2.14.2</t>
  </si>
  <si>
    <t>Інвестування</t>
  </si>
  <si>
    <t>Бізнес-моделювання</t>
  </si>
  <si>
    <t>Аналіз банківської діяльності</t>
  </si>
  <si>
    <t>Центральний банк та грошово-кредитна політика</t>
  </si>
  <si>
    <t>Фінансовий ринок</t>
  </si>
  <si>
    <t>Біржова діяльність</t>
  </si>
  <si>
    <t>Місцеві фінанси</t>
  </si>
  <si>
    <t>Казначейська справа</t>
  </si>
  <si>
    <t>Контролінг та бюджетування діяльності суб'єктів підприємництва</t>
  </si>
  <si>
    <t>Звітність суб'єктів господарювання та фінансово-кредитних установ</t>
  </si>
  <si>
    <t>2.2.9</t>
  </si>
  <si>
    <t>Інформаційні системи і технології у фінансах</t>
  </si>
  <si>
    <t>Програмне забезпечення обробки комп'ютерної інформації</t>
  </si>
  <si>
    <t>Соціальне страхування та відповідальність</t>
  </si>
  <si>
    <t>Інвестиційне кредитування</t>
  </si>
  <si>
    <t>С.Я. Єлецьких</t>
  </si>
  <si>
    <t>Тренінг "Ділова карєра та технологія працевлаштування"</t>
  </si>
  <si>
    <t xml:space="preserve"> Фінансова діяльність суб'єктів господарювання</t>
  </si>
  <si>
    <t>Фінансово-економічні ризики / Фінанси зарубіжних корпорацій</t>
  </si>
  <si>
    <t>Контролінг та бюджетування діяльності субєктів підприємництва / Державний фінансовий контроль та державні закупівлі</t>
  </si>
  <si>
    <t>Фінанси зарубіжних корпорацій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</si>
  <si>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</si>
  <si>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</si>
  <si>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</si>
  <si>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</si>
  <si>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</si>
  <si>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</si>
  <si>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</si>
  <si>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</si>
  <si>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</si>
  <si>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Годин на наст сесії</t>
  </si>
  <si>
    <t>Годин у семестрі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</si>
  <si>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</si>
  <si>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</si>
  <si>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</si>
  <si>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</si>
  <si>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</si>
  <si>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</si>
  <si>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</si>
  <si>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</si>
  <si>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</si>
  <si>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</si>
  <si>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</si>
  <si>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</si>
  <si>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</si>
  <si>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у інших спеціальностей 5 кредитів</t>
  </si>
  <si>
    <t>1.3.1</t>
  </si>
  <si>
    <t>1 семестр</t>
  </si>
  <si>
    <t>ЗО</t>
  </si>
  <si>
    <t>ЗВ</t>
  </si>
  <si>
    <t>ПО</t>
  </si>
  <si>
    <t>ПВ</t>
  </si>
  <si>
    <t>разом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</si>
  <si>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</si>
  <si>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</si>
  <si>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</si>
  <si>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</si>
  <si>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</si>
  <si>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</si>
  <si>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</si>
  <si>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</si>
  <si>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</si>
  <si>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</si>
  <si>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</si>
  <si>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</si>
  <si>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</si>
  <si>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</si>
  <si>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</si>
  <si>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36/8</t>
  </si>
  <si>
    <t>20/6</t>
  </si>
  <si>
    <t>16/6</t>
  </si>
  <si>
    <t>36/4</t>
  </si>
  <si>
    <t>20/0</t>
  </si>
  <si>
    <t>36/12</t>
  </si>
  <si>
    <t>32/0</t>
  </si>
  <si>
    <t>8 (24)</t>
  </si>
  <si>
    <t>16 (0)</t>
  </si>
  <si>
    <t>24/0</t>
  </si>
  <si>
    <t>60(76)</t>
  </si>
  <si>
    <t>26(10)</t>
  </si>
  <si>
    <t>40/12</t>
  </si>
  <si>
    <t>36/0</t>
  </si>
  <si>
    <t>16/0</t>
  </si>
  <si>
    <t>12/2</t>
  </si>
  <si>
    <t>48/6</t>
  </si>
  <si>
    <t>40/0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</si>
  <si>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</si>
  <si>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галузь знань: 07 Управління та адміністрування</t>
  </si>
  <si>
    <t>Строк навчання - 3 роки 10 місяців</t>
  </si>
  <si>
    <t>на основі повної загальної середньої освіти</t>
  </si>
  <si>
    <t>форма навчання:   заочна</t>
  </si>
  <si>
    <t>I</t>
  </si>
  <si>
    <t>Т</t>
  </si>
  <si>
    <t>II</t>
  </si>
  <si>
    <t>III</t>
  </si>
  <si>
    <t>Н/</t>
  </si>
  <si>
    <t>С/Н</t>
  </si>
  <si>
    <t>/С</t>
  </si>
  <si>
    <t>IV</t>
  </si>
  <si>
    <t>-</t>
  </si>
  <si>
    <t>Настановна  сесія</t>
  </si>
  <si>
    <t>Екзаменаційна сесія</t>
  </si>
  <si>
    <t>спеціальність: спеціальність: 072 Фінанси, банківська справа та страхування</t>
  </si>
  <si>
    <t>освітня програма: Фінанси, банківська справа та страхування</t>
  </si>
  <si>
    <t xml:space="preserve">                                              Директор ЦДЗО</t>
  </si>
  <si>
    <t xml:space="preserve">        М.М. Федоров</t>
  </si>
  <si>
    <t xml:space="preserve">    Є.В. Мироненко</t>
  </si>
  <si>
    <t>протокол № _____</t>
  </si>
  <si>
    <t>"       "                 2020 р.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</si>
  <si>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</si>
  <si>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</si>
  <si>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</si>
  <si>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</si>
  <si>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</si>
  <si>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>І</t>
  </si>
  <si>
    <t>Soft skills: теорія і практика</t>
  </si>
  <si>
    <t>ДЗ</t>
  </si>
  <si>
    <t>і</t>
  </si>
  <si>
    <t>з</t>
  </si>
  <si>
    <t>КР</t>
  </si>
  <si>
    <t xml:space="preserve">Переддипломна практика </t>
  </si>
  <si>
    <t>І . ГРАФІК ОСВІТНЬОГО ПРОЦЕСУ</t>
  </si>
  <si>
    <t>II. ЗВЕДЕНІ ДАНІ ПРО БЮДЖЕТ ЧАСУ, тижні                                                                                         IV. АТЕСТАЦІЯ</t>
  </si>
  <si>
    <t>Форма  атестації (екзамен, дипломний проект (робота))</t>
  </si>
  <si>
    <t>Кваліфікаційна робота бакалавра</t>
  </si>
  <si>
    <t xml:space="preserve">V. План освітнього процесу                               </t>
  </si>
  <si>
    <t>Вступ до освітнього процесу</t>
  </si>
  <si>
    <t>1.1.13</t>
  </si>
  <si>
    <t>1.1.14</t>
  </si>
  <si>
    <t>1.2.7</t>
  </si>
  <si>
    <t>Тренінг "Ділова кар'єра та  технологія працевлаштування"</t>
  </si>
  <si>
    <t>Дисципліни з інших ОП ДДМА</t>
  </si>
  <si>
    <t>Інвестування / Бізнес-моделювання / Дисципліни з інших ОП ДДМА</t>
  </si>
  <si>
    <t>52/12</t>
  </si>
  <si>
    <t>Переддипломна практика</t>
  </si>
  <si>
    <t>Разом п. 1.3</t>
  </si>
  <si>
    <t>1.4 Атестація</t>
  </si>
  <si>
    <t>1.4.1</t>
  </si>
  <si>
    <t>Кваліфікаційна робота  бакалавра</t>
  </si>
  <si>
    <t>244
(260)</t>
  </si>
  <si>
    <t>118
(102)</t>
  </si>
  <si>
    <t>24/4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</si>
  <si>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</si>
  <si>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>ФІНАНСИ, БАНКІВСЬКА СПРАВА ТА СТРАХУВАННЯ 2020/2021</t>
  </si>
  <si>
    <t>Кількість аудиторних годин за семестрами</t>
  </si>
  <si>
    <t>Разом п.1.1</t>
  </si>
  <si>
    <t>Кваліфікація: бакалавр фінансів, банківської справи та страхування</t>
  </si>
  <si>
    <t>Виконання кваліф. роботи</t>
  </si>
  <si>
    <t>Атестація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</si>
</sst>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40"/>
      <name val="Times New Roman"/>
      <family val="1"/>
    </font>
    <font>
      <b/>
      <sz val="12"/>
      <color indexed="40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b/>
      <sz val="12"/>
      <name val="Times New Roman"/>
      <family val="1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21" fillId="0" borderId="0"/>
    <xf numFmtId="164" fontId="1" fillId="0" borderId="0" applyFont="0" applyFill="0" applyBorder="0" applyAlignment="0" applyProtection="0"/>
  </cellStyleXfs>
  <cellXfs count="9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4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0" xfId="1" applyFont="1"/>
    <xf numFmtId="0" fontId="13" fillId="0" borderId="0" xfId="1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1" applyFont="1"/>
    <xf numFmtId="0" fontId="7" fillId="0" borderId="0" xfId="1" applyFont="1"/>
    <xf numFmtId="170" fontId="6" fillId="0" borderId="0" xfId="2" applyNumberFormat="1" applyFont="1" applyFill="1" applyBorder="1" applyAlignment="1" applyProtection="1">
      <alignment vertical="center"/>
    </xf>
    <xf numFmtId="0" fontId="6" fillId="2" borderId="3" xfId="2" applyNumberFormat="1" applyFont="1" applyFill="1" applyBorder="1" applyAlignment="1" applyProtection="1">
      <alignment horizontal="center" vertical="center"/>
    </xf>
    <xf numFmtId="0" fontId="6" fillId="2" borderId="0" xfId="2" applyNumberFormat="1" applyFont="1" applyFill="1" applyBorder="1" applyAlignment="1" applyProtection="1">
      <alignment horizontal="center" vertical="center"/>
    </xf>
    <xf numFmtId="170" fontId="16" fillId="0" borderId="0" xfId="2" applyNumberFormat="1" applyFont="1" applyFill="1" applyBorder="1" applyAlignment="1" applyProtection="1">
      <alignment vertical="center"/>
    </xf>
    <xf numFmtId="170" fontId="18" fillId="0" borderId="0" xfId="2" applyNumberFormat="1" applyFont="1" applyFill="1" applyBorder="1" applyAlignment="1" applyProtection="1">
      <alignment vertical="center"/>
    </xf>
    <xf numFmtId="167" fontId="10" fillId="2" borderId="4" xfId="2" applyNumberFormat="1" applyFont="1" applyFill="1" applyBorder="1" applyAlignment="1">
      <alignment horizontal="center" vertical="center" wrapText="1"/>
    </xf>
    <xf numFmtId="1" fontId="10" fillId="2" borderId="4" xfId="2" applyNumberFormat="1" applyFont="1" applyFill="1" applyBorder="1" applyAlignment="1">
      <alignment horizontal="center" vertical="center" wrapText="1"/>
    </xf>
    <xf numFmtId="1" fontId="10" fillId="2" borderId="5" xfId="2" applyNumberFormat="1" applyFont="1" applyFill="1" applyBorder="1" applyAlignment="1">
      <alignment horizontal="center" vertical="center" wrapText="1"/>
    </xf>
    <xf numFmtId="167" fontId="10" fillId="2" borderId="4" xfId="2" applyNumberFormat="1" applyFont="1" applyFill="1" applyBorder="1" applyAlignment="1" applyProtection="1">
      <alignment horizontal="center" vertical="center"/>
    </xf>
    <xf numFmtId="1" fontId="10" fillId="2" borderId="4" xfId="2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3" fontId="6" fillId="0" borderId="0" xfId="2" applyNumberFormat="1" applyFont="1" applyFill="1" applyBorder="1" applyAlignment="1" applyProtection="1">
      <alignment vertical="center"/>
    </xf>
    <xf numFmtId="170" fontId="6" fillId="2" borderId="0" xfId="2" applyNumberFormat="1" applyFont="1" applyFill="1" applyBorder="1" applyAlignment="1" applyProtection="1">
      <alignment horizontal="right" vertical="center"/>
    </xf>
    <xf numFmtId="170" fontId="6" fillId="2" borderId="0" xfId="2" applyNumberFormat="1" applyFont="1" applyFill="1" applyBorder="1" applyAlignment="1" applyProtection="1">
      <alignment vertical="center"/>
    </xf>
    <xf numFmtId="0" fontId="6" fillId="2" borderId="0" xfId="2" applyFont="1" applyFill="1" applyBorder="1" applyAlignment="1">
      <alignment horizontal="left" wrapText="1"/>
    </xf>
    <xf numFmtId="0" fontId="6" fillId="2" borderId="0" xfId="2" applyFont="1" applyFill="1" applyBorder="1" applyAlignment="1">
      <alignment horizontal="center" wrapText="1"/>
    </xf>
    <xf numFmtId="0" fontId="16" fillId="2" borderId="0" xfId="2" applyNumberFormat="1" applyFont="1" applyFill="1" applyBorder="1" applyAlignment="1" applyProtection="1">
      <alignment horizontal="center" vertical="center"/>
    </xf>
    <xf numFmtId="170" fontId="18" fillId="2" borderId="0" xfId="2" applyNumberFormat="1" applyFont="1" applyFill="1" applyBorder="1" applyAlignment="1" applyProtection="1">
      <alignment vertical="center"/>
    </xf>
    <xf numFmtId="170" fontId="18" fillId="2" borderId="0" xfId="2" applyNumberFormat="1" applyFont="1" applyFill="1" applyBorder="1" applyAlignment="1" applyProtection="1">
      <alignment horizontal="center" vertical="center" wrapText="1"/>
    </xf>
    <xf numFmtId="0" fontId="18" fillId="2" borderId="0" xfId="2" applyNumberFormat="1" applyFont="1" applyFill="1" applyBorder="1" applyAlignment="1" applyProtection="1">
      <alignment horizontal="center" vertical="center" wrapText="1"/>
    </xf>
    <xf numFmtId="0" fontId="6" fillId="2" borderId="4" xfId="2" applyNumberFormat="1" applyFont="1" applyFill="1" applyBorder="1" applyAlignment="1" applyProtection="1">
      <alignment horizontal="center" vertical="center"/>
    </xf>
    <xf numFmtId="0" fontId="10" fillId="0" borderId="4" xfId="2" applyFont="1" applyFill="1" applyBorder="1" applyAlignment="1">
      <alignment horizontal="center" vertical="center" wrapText="1"/>
    </xf>
    <xf numFmtId="167" fontId="17" fillId="0" borderId="4" xfId="2" applyNumberFormat="1" applyFont="1" applyFill="1" applyBorder="1" applyAlignment="1">
      <alignment horizontal="center" vertical="center" wrapText="1"/>
    </xf>
    <xf numFmtId="1" fontId="17" fillId="0" borderId="4" xfId="2" applyNumberFormat="1" applyFont="1" applyFill="1" applyBorder="1" applyAlignment="1">
      <alignment horizontal="center" vertical="center" wrapText="1"/>
    </xf>
    <xf numFmtId="0" fontId="6" fillId="2" borderId="7" xfId="2" applyNumberFormat="1" applyFont="1" applyFill="1" applyBorder="1" applyAlignment="1" applyProtection="1">
      <alignment horizontal="center" vertical="center"/>
    </xf>
    <xf numFmtId="0" fontId="6" fillId="2" borderId="8" xfId="2" applyNumberFormat="1" applyFont="1" applyFill="1" applyBorder="1" applyAlignment="1" applyProtection="1">
      <alignment horizontal="center" vertical="center"/>
    </xf>
    <xf numFmtId="0" fontId="6" fillId="2" borderId="9" xfId="2" applyNumberFormat="1" applyFont="1" applyFill="1" applyBorder="1" applyAlignment="1" applyProtection="1">
      <alignment horizontal="center" vertical="center"/>
    </xf>
    <xf numFmtId="0" fontId="6" fillId="2" borderId="10" xfId="2" applyNumberFormat="1" applyFont="1" applyFill="1" applyBorder="1" applyAlignment="1" applyProtection="1">
      <alignment horizontal="center" vertical="center"/>
    </xf>
    <xf numFmtId="1" fontId="17" fillId="0" borderId="11" xfId="2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7" fontId="6" fillId="2" borderId="0" xfId="2" applyNumberFormat="1" applyFont="1" applyFill="1" applyBorder="1" applyAlignment="1" applyProtection="1">
      <alignment horizontal="center" vertical="center"/>
    </xf>
    <xf numFmtId="172" fontId="6" fillId="2" borderId="0" xfId="2" applyNumberFormat="1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wrapText="1"/>
    </xf>
    <xf numFmtId="167" fontId="2" fillId="3" borderId="0" xfId="0" applyNumberFormat="1" applyFont="1" applyFill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7" fontId="2" fillId="0" borderId="0" xfId="0" applyNumberFormat="1" applyFont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right" vertical="center"/>
    </xf>
    <xf numFmtId="0" fontId="6" fillId="2" borderId="13" xfId="2" applyNumberFormat="1" applyFont="1" applyFill="1" applyBorder="1" applyAlignment="1" applyProtection="1">
      <alignment horizontal="center" vertical="center"/>
    </xf>
    <xf numFmtId="0" fontId="6" fillId="2" borderId="14" xfId="2" applyNumberFormat="1" applyFont="1" applyFill="1" applyBorder="1" applyAlignment="1" applyProtection="1">
      <alignment horizontal="center" vertical="center"/>
    </xf>
    <xf numFmtId="0" fontId="6" fillId="2" borderId="15" xfId="2" applyNumberFormat="1" applyFont="1" applyFill="1" applyBorder="1" applyAlignment="1" applyProtection="1">
      <alignment horizontal="center" vertical="center"/>
    </xf>
    <xf numFmtId="1" fontId="10" fillId="2" borderId="6" xfId="2" applyNumberFormat="1" applyFont="1" applyFill="1" applyBorder="1" applyAlignment="1">
      <alignment horizontal="center" vertical="center" wrapText="1"/>
    </xf>
    <xf numFmtId="1" fontId="10" fillId="2" borderId="17" xfId="2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166" fontId="2" fillId="4" borderId="1" xfId="4" applyNumberFormat="1" applyFont="1" applyFill="1" applyBorder="1" applyAlignment="1" applyProtection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170" fontId="25" fillId="0" borderId="0" xfId="2" applyNumberFormat="1" applyFont="1" applyFill="1" applyBorder="1" applyAlignment="1" applyProtection="1">
      <alignment vertical="center"/>
    </xf>
    <xf numFmtId="170" fontId="24" fillId="0" borderId="0" xfId="2" applyNumberFormat="1" applyFont="1" applyFill="1" applyBorder="1" applyAlignment="1" applyProtection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7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/>
    <xf numFmtId="170" fontId="23" fillId="0" borderId="0" xfId="2" applyNumberFormat="1" applyFont="1" applyFill="1" applyBorder="1" applyAlignment="1" applyProtection="1">
      <alignment vertical="center"/>
    </xf>
    <xf numFmtId="170" fontId="26" fillId="0" borderId="0" xfId="2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>
      <alignment horizontal="left" wrapText="1"/>
    </xf>
    <xf numFmtId="49" fontId="17" fillId="0" borderId="4" xfId="2" applyNumberFormat="1" applyFont="1" applyFill="1" applyBorder="1" applyAlignment="1">
      <alignment horizontal="center" vertical="center" wrapText="1"/>
    </xf>
    <xf numFmtId="1" fontId="10" fillId="2" borderId="4" xfId="2" applyNumberFormat="1" applyFont="1" applyFill="1" applyBorder="1" applyAlignment="1" applyProtection="1">
      <alignment horizontal="center" vertical="center" wrapText="1"/>
    </xf>
    <xf numFmtId="0" fontId="6" fillId="0" borderId="0" xfId="1" applyFont="1"/>
    <xf numFmtId="0" fontId="27" fillId="0" borderId="0" xfId="1" applyFont="1" applyBorder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/>
    </xf>
    <xf numFmtId="0" fontId="6" fillId="0" borderId="22" xfId="1" applyFont="1" applyBorder="1" applyAlignment="1">
      <alignment horizontal="center" vertical="center"/>
    </xf>
    <xf numFmtId="0" fontId="6" fillId="0" borderId="1" xfId="1" applyFont="1" applyBorder="1"/>
    <xf numFmtId="0" fontId="6" fillId="0" borderId="2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9" fillId="0" borderId="1" xfId="0" applyFont="1" applyBorder="1"/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30" fillId="0" borderId="1" xfId="0" applyFont="1" applyBorder="1" applyAlignment="1">
      <alignment horizontal="right" vertical="center"/>
    </xf>
    <xf numFmtId="0" fontId="30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Border="1"/>
    <xf numFmtId="0" fontId="4" fillId="0" borderId="0" xfId="1" applyFont="1" applyAlignment="1">
      <alignment horizontal="center" vertical="center" wrapText="1"/>
    </xf>
    <xf numFmtId="0" fontId="12" fillId="0" borderId="0" xfId="1" applyAlignment="1">
      <alignment wrapText="1"/>
    </xf>
    <xf numFmtId="0" fontId="2" fillId="0" borderId="0" xfId="1" applyFont="1" applyAlignment="1">
      <alignment horizontal="center" vertical="center" wrapText="1"/>
    </xf>
    <xf numFmtId="0" fontId="12" fillId="0" borderId="0" xfId="1" applyFont="1" applyAlignment="1">
      <alignment wrapText="1"/>
    </xf>
    <xf numFmtId="0" fontId="2" fillId="0" borderId="0" xfId="1" applyFont="1" applyBorder="1" applyAlignment="1">
      <alignment horizontal="center" vertical="center" wrapText="1"/>
    </xf>
    <xf numFmtId="0" fontId="33" fillId="0" borderId="0" xfId="1" applyFont="1"/>
    <xf numFmtId="0" fontId="12" fillId="0" borderId="0" xfId="1" applyBorder="1" applyAlignment="1">
      <alignment horizontal="center" vertical="center"/>
    </xf>
    <xf numFmtId="0" fontId="10" fillId="0" borderId="0" xfId="1" applyFont="1" applyBorder="1" applyAlignment="1">
      <alignment horizontal="center" vertical="top"/>
    </xf>
    <xf numFmtId="0" fontId="32" fillId="0" borderId="0" xfId="1" applyFont="1" applyBorder="1" applyAlignment="1">
      <alignment horizontal="center" vertical="top"/>
    </xf>
    <xf numFmtId="0" fontId="9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3" fillId="0" borderId="0" xfId="1" applyFont="1" applyBorder="1" applyAlignment="1"/>
    <xf numFmtId="0" fontId="12" fillId="0" borderId="0" xfId="1" applyBorder="1" applyAlignment="1">
      <alignment vertical="center"/>
    </xf>
    <xf numFmtId="0" fontId="12" fillId="0" borderId="0" xfId="1" applyBorder="1" applyAlignment="1">
      <alignment horizontal="right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/>
    <xf numFmtId="0" fontId="12" fillId="0" borderId="0" xfId="1" applyBorder="1" applyAlignment="1">
      <alignment wrapText="1"/>
    </xf>
    <xf numFmtId="0" fontId="12" fillId="0" borderId="0" xfId="1" applyFont="1" applyBorder="1" applyAlignment="1">
      <alignment wrapText="1"/>
    </xf>
    <xf numFmtId="0" fontId="10" fillId="0" borderId="10" xfId="2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170" fontId="10" fillId="0" borderId="0" xfId="2" applyNumberFormat="1" applyFont="1" applyFill="1" applyBorder="1" applyAlignment="1" applyProtection="1">
      <alignment vertical="center"/>
    </xf>
    <xf numFmtId="49" fontId="10" fillId="0" borderId="24" xfId="0" applyNumberFormat="1" applyFont="1" applyFill="1" applyBorder="1" applyAlignment="1" applyProtection="1">
      <alignment horizontal="center" vertical="center"/>
    </xf>
    <xf numFmtId="49" fontId="10" fillId="0" borderId="25" xfId="0" applyNumberFormat="1" applyFont="1" applyFill="1" applyBorder="1" applyAlignment="1">
      <alignment horizontal="left" vertical="center" wrapText="1"/>
    </xf>
    <xf numFmtId="49" fontId="10" fillId="0" borderId="26" xfId="0" applyNumberFormat="1" applyFont="1" applyFill="1" applyBorder="1" applyAlignment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66" fontId="10" fillId="0" borderId="24" xfId="0" applyNumberFormat="1" applyFont="1" applyFill="1" applyBorder="1" applyAlignment="1" applyProtection="1">
      <alignment horizontal="center" vertical="center"/>
    </xf>
    <xf numFmtId="1" fontId="10" fillId="0" borderId="27" xfId="0" applyNumberFormat="1" applyFont="1" applyFill="1" applyBorder="1" applyAlignment="1">
      <alignment horizontal="center" vertical="center"/>
    </xf>
    <xf numFmtId="1" fontId="10" fillId="0" borderId="28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0" fontId="10" fillId="0" borderId="28" xfId="2" applyFont="1" applyFill="1" applyBorder="1" applyAlignment="1">
      <alignment horizontal="center" vertical="center" wrapText="1"/>
    </xf>
    <xf numFmtId="49" fontId="6" fillId="0" borderId="26" xfId="2" applyNumberFormat="1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10" fillId="0" borderId="26" xfId="2" applyFont="1" applyFill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center" vertical="center" wrapText="1"/>
    </xf>
    <xf numFmtId="0" fontId="10" fillId="0" borderId="29" xfId="2" applyFont="1" applyFill="1" applyBorder="1" applyAlignment="1">
      <alignment horizontal="center" vertical="center" wrapText="1"/>
    </xf>
    <xf numFmtId="49" fontId="16" fillId="0" borderId="30" xfId="0" applyNumberFormat="1" applyFont="1" applyFill="1" applyBorder="1" applyAlignment="1" applyProtection="1">
      <alignment horizontal="center" vertical="center"/>
    </xf>
    <xf numFmtId="49" fontId="6" fillId="0" borderId="20" xfId="2" applyNumberFormat="1" applyFont="1" applyFill="1" applyBorder="1" applyAlignment="1">
      <alignment vertical="center" wrapText="1"/>
    </xf>
    <xf numFmtId="1" fontId="6" fillId="0" borderId="3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32" xfId="2" applyNumberFormat="1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horizontal="center" vertical="center" wrapText="1"/>
    </xf>
    <xf numFmtId="0" fontId="6" fillId="0" borderId="20" xfId="2" applyNumberFormat="1" applyFont="1" applyFill="1" applyBorder="1" applyAlignment="1">
      <alignment horizontal="center" vertical="center" wrapText="1"/>
    </xf>
    <xf numFmtId="0" fontId="6" fillId="0" borderId="32" xfId="2" applyNumberFormat="1" applyFont="1" applyFill="1" applyBorder="1" applyAlignment="1">
      <alignment horizontal="center" vertical="center" wrapText="1"/>
    </xf>
    <xf numFmtId="0" fontId="6" fillId="0" borderId="31" xfId="2" applyNumberFormat="1" applyFont="1" applyFill="1" applyBorder="1" applyAlignment="1">
      <alignment horizontal="center" vertical="center" wrapText="1"/>
    </xf>
    <xf numFmtId="49" fontId="6" fillId="0" borderId="31" xfId="2" applyNumberFormat="1" applyFont="1" applyFill="1" applyBorder="1" applyAlignment="1">
      <alignment horizontal="center" vertical="center" wrapText="1"/>
    </xf>
    <xf numFmtId="49" fontId="6" fillId="0" borderId="32" xfId="2" applyNumberFormat="1" applyFont="1" applyFill="1" applyBorder="1" applyAlignment="1">
      <alignment horizontal="center" vertical="center" wrapText="1"/>
    </xf>
    <xf numFmtId="49" fontId="6" fillId="0" borderId="33" xfId="2" applyNumberFormat="1" applyFont="1" applyFill="1" applyBorder="1" applyAlignment="1">
      <alignment vertical="center" wrapText="1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172" fontId="6" fillId="0" borderId="36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49" fontId="6" fillId="0" borderId="38" xfId="2" applyNumberFormat="1" applyFont="1" applyFill="1" applyBorder="1" applyAlignment="1">
      <alignment vertical="center" wrapText="1"/>
    </xf>
    <xf numFmtId="49" fontId="6" fillId="0" borderId="27" xfId="2" applyNumberFormat="1" applyFont="1" applyFill="1" applyBorder="1" applyAlignment="1" applyProtection="1">
      <alignment horizontal="center" vertical="center"/>
    </xf>
    <xf numFmtId="1" fontId="6" fillId="0" borderId="28" xfId="2" applyNumberFormat="1" applyFont="1" applyFill="1" applyBorder="1" applyAlignment="1">
      <alignment horizontal="center" vertical="center" wrapText="1"/>
    </xf>
    <xf numFmtId="1" fontId="6" fillId="0" borderId="16" xfId="2" applyNumberFormat="1" applyFont="1" applyFill="1" applyBorder="1" applyAlignment="1">
      <alignment horizontal="center" vertical="center"/>
    </xf>
    <xf numFmtId="49" fontId="6" fillId="0" borderId="21" xfId="2" applyNumberFormat="1" applyFont="1" applyFill="1" applyBorder="1" applyAlignment="1">
      <alignment horizontal="center" vertical="center"/>
    </xf>
    <xf numFmtId="0" fontId="6" fillId="0" borderId="21" xfId="2" applyNumberFormat="1" applyFont="1" applyFill="1" applyBorder="1" applyAlignment="1">
      <alignment horizontal="center" vertical="center"/>
    </xf>
    <xf numFmtId="172" fontId="6" fillId="0" borderId="30" xfId="2" applyNumberFormat="1" applyFont="1" applyFill="1" applyBorder="1" applyAlignment="1" applyProtection="1">
      <alignment horizontal="center" vertical="center"/>
    </xf>
    <xf numFmtId="171" fontId="6" fillId="0" borderId="39" xfId="2" applyNumberFormat="1" applyFont="1" applyFill="1" applyBorder="1" applyAlignment="1" applyProtection="1">
      <alignment horizontal="center" vertical="center"/>
    </xf>
    <xf numFmtId="171" fontId="6" fillId="0" borderId="1" xfId="2" applyNumberFormat="1" applyFont="1" applyFill="1" applyBorder="1" applyAlignment="1" applyProtection="1">
      <alignment horizontal="center" vertical="center"/>
    </xf>
    <xf numFmtId="171" fontId="6" fillId="0" borderId="3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32" xfId="2" applyNumberFormat="1" applyFont="1" applyFill="1" applyBorder="1" applyAlignment="1">
      <alignment horizontal="center" vertical="center" wrapText="1"/>
    </xf>
    <xf numFmtId="1" fontId="6" fillId="0" borderId="39" xfId="2" applyNumberFormat="1" applyFont="1" applyFill="1" applyBorder="1" applyAlignment="1">
      <alignment horizontal="center" vertical="center"/>
    </xf>
    <xf numFmtId="1" fontId="6" fillId="0" borderId="31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21" xfId="2" applyNumberFormat="1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center" vertical="center" wrapText="1"/>
    </xf>
    <xf numFmtId="1" fontId="6" fillId="0" borderId="32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>
      <alignment horizontal="center" vertical="center" wrapText="1"/>
    </xf>
    <xf numFmtId="172" fontId="6" fillId="0" borderId="39" xfId="2" applyNumberFormat="1" applyFont="1" applyFill="1" applyBorder="1" applyAlignment="1" applyProtection="1">
      <alignment horizontal="center" vertical="center"/>
    </xf>
    <xf numFmtId="172" fontId="6" fillId="0" borderId="31" xfId="2" applyNumberFormat="1" applyFont="1" applyFill="1" applyBorder="1" applyAlignment="1" applyProtection="1">
      <alignment horizontal="center" vertical="center"/>
    </xf>
    <xf numFmtId="172" fontId="6" fillId="0" borderId="1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167" fontId="10" fillId="5" borderId="11" xfId="2" applyNumberFormat="1" applyFont="1" applyFill="1" applyBorder="1" applyAlignment="1" applyProtection="1">
      <alignment horizontal="center" vertical="center"/>
    </xf>
    <xf numFmtId="170" fontId="10" fillId="2" borderId="0" xfId="2" applyNumberFormat="1" applyFont="1" applyFill="1" applyBorder="1" applyAlignment="1" applyProtection="1">
      <alignment vertical="center"/>
    </xf>
    <xf numFmtId="170" fontId="10" fillId="2" borderId="0" xfId="2" applyNumberFormat="1" applyFont="1" applyFill="1" applyBorder="1" applyAlignment="1" applyProtection="1">
      <alignment horizontal="center" vertical="center" wrapText="1"/>
    </xf>
    <xf numFmtId="0" fontId="10" fillId="2" borderId="0" xfId="2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 applyProtection="1">
      <alignment horizontal="center" vertical="center" wrapText="1"/>
    </xf>
    <xf numFmtId="170" fontId="18" fillId="0" borderId="1" xfId="2" applyNumberFormat="1" applyFont="1" applyFill="1" applyBorder="1" applyAlignment="1" applyProtection="1">
      <alignment vertical="center"/>
    </xf>
    <xf numFmtId="49" fontId="16" fillId="0" borderId="1" xfId="2" applyNumberFormat="1" applyFont="1" applyFill="1" applyBorder="1" applyAlignment="1">
      <alignment horizontal="left" vertical="center" wrapText="1"/>
    </xf>
    <xf numFmtId="167" fontId="6" fillId="0" borderId="1" xfId="0" applyNumberFormat="1" applyFont="1" applyFill="1" applyBorder="1" applyAlignment="1" applyProtection="1">
      <alignment horizontal="center" vertical="center"/>
    </xf>
    <xf numFmtId="0" fontId="6" fillId="0" borderId="80" xfId="2" applyFont="1" applyFill="1" applyBorder="1" applyAlignment="1">
      <alignment horizontal="center" vertic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167" fontId="6" fillId="2" borderId="1" xfId="2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27" xfId="2" applyNumberFormat="1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 wrapText="1"/>
    </xf>
    <xf numFmtId="165" fontId="10" fillId="0" borderId="27" xfId="0" applyNumberFormat="1" applyFont="1" applyFill="1" applyBorder="1" applyAlignment="1" applyProtection="1">
      <alignment horizontal="center" vertical="center" wrapText="1"/>
    </xf>
    <xf numFmtId="167" fontId="10" fillId="0" borderId="27" xfId="0" applyNumberFormat="1" applyFont="1" applyFill="1" applyBorder="1" applyAlignment="1" applyProtection="1">
      <alignment horizontal="center" vertical="center"/>
    </xf>
    <xf numFmtId="167" fontId="10" fillId="0" borderId="81" xfId="0" applyNumberFormat="1" applyFont="1" applyFill="1" applyBorder="1" applyAlignment="1" applyProtection="1">
      <alignment horizontal="center" vertical="center"/>
    </xf>
    <xf numFmtId="0" fontId="16" fillId="0" borderId="27" xfId="2" applyFont="1" applyFill="1" applyBorder="1" applyAlignment="1">
      <alignment horizontal="center" vertical="center" wrapText="1"/>
    </xf>
    <xf numFmtId="170" fontId="18" fillId="0" borderId="27" xfId="2" applyNumberFormat="1" applyFont="1" applyFill="1" applyBorder="1" applyAlignment="1" applyProtection="1">
      <alignment vertical="center"/>
    </xf>
    <xf numFmtId="167" fontId="6" fillId="2" borderId="27" xfId="2" applyNumberFormat="1" applyFont="1" applyFill="1" applyBorder="1" applyAlignment="1" applyProtection="1">
      <alignment horizontal="center" vertical="center"/>
    </xf>
    <xf numFmtId="167" fontId="6" fillId="2" borderId="28" xfId="2" applyNumberFormat="1" applyFont="1" applyFill="1" applyBorder="1" applyAlignment="1" applyProtection="1">
      <alignment horizontal="center" vertical="center"/>
    </xf>
    <xf numFmtId="49" fontId="16" fillId="0" borderId="31" xfId="0" applyNumberFormat="1" applyFont="1" applyFill="1" applyBorder="1" applyAlignment="1" applyProtection="1">
      <alignment horizontal="center" vertical="center"/>
    </xf>
    <xf numFmtId="167" fontId="6" fillId="2" borderId="32" xfId="2" applyNumberFormat="1" applyFont="1" applyFill="1" applyBorder="1" applyAlignment="1" applyProtection="1">
      <alignment horizontal="center" vertical="center"/>
    </xf>
    <xf numFmtId="49" fontId="16" fillId="0" borderId="34" xfId="0" applyNumberFormat="1" applyFont="1" applyFill="1" applyBorder="1" applyAlignment="1" applyProtection="1">
      <alignment horizontal="center" vertical="center"/>
    </xf>
    <xf numFmtId="49" fontId="16" fillId="0" borderId="2" xfId="2" applyNumberFormat="1" applyFont="1" applyFill="1" applyBorder="1" applyAlignment="1">
      <alignment horizontal="left" vertical="center" wrapText="1"/>
    </xf>
    <xf numFmtId="1" fontId="6" fillId="0" borderId="82" xfId="2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 applyProtection="1">
      <alignment horizontal="center" vertical="center" wrapText="1"/>
    </xf>
    <xf numFmtId="167" fontId="6" fillId="0" borderId="2" xfId="0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165" fontId="6" fillId="0" borderId="83" xfId="0" applyNumberFormat="1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170" fontId="18" fillId="0" borderId="2" xfId="2" applyNumberFormat="1" applyFont="1" applyFill="1" applyBorder="1" applyAlignment="1" applyProtection="1">
      <alignment vertical="center"/>
    </xf>
    <xf numFmtId="167" fontId="6" fillId="2" borderId="2" xfId="2" applyNumberFormat="1" applyFont="1" applyFill="1" applyBorder="1" applyAlignment="1" applyProtection="1">
      <alignment horizontal="center" vertical="center"/>
    </xf>
    <xf numFmtId="167" fontId="6" fillId="2" borderId="35" xfId="2" applyNumberFormat="1" applyFont="1" applyFill="1" applyBorder="1" applyAlignment="1" applyProtection="1">
      <alignment horizontal="center" vertical="center"/>
    </xf>
    <xf numFmtId="0" fontId="37" fillId="0" borderId="1" xfId="0" applyFont="1" applyBorder="1"/>
    <xf numFmtId="0" fontId="37" fillId="0" borderId="1" xfId="0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/>
    <xf numFmtId="0" fontId="2" fillId="0" borderId="0" xfId="0" applyFont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7" fillId="0" borderId="0" xfId="0" applyFont="1"/>
    <xf numFmtId="49" fontId="37" fillId="0" borderId="0" xfId="0" applyNumberFormat="1" applyFont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9" fontId="37" fillId="4" borderId="0" xfId="0" applyNumberFormat="1" applyFont="1" applyFill="1"/>
    <xf numFmtId="0" fontId="37" fillId="4" borderId="0" xfId="0" applyFont="1" applyFill="1"/>
    <xf numFmtId="0" fontId="37" fillId="4" borderId="1" xfId="0" applyFont="1" applyFill="1" applyBorder="1"/>
    <xf numFmtId="167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7" fontId="2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6" fontId="2" fillId="0" borderId="1" xfId="4" applyNumberFormat="1" applyFont="1" applyFill="1" applyBorder="1" applyAlignment="1" applyProtection="1">
      <alignment horizontal="center" vertical="center"/>
    </xf>
    <xf numFmtId="0" fontId="2" fillId="0" borderId="1" xfId="0" applyFont="1" applyBorder="1"/>
    <xf numFmtId="49" fontId="37" fillId="5" borderId="0" xfId="0" applyNumberFormat="1" applyFont="1" applyFill="1"/>
    <xf numFmtId="0" fontId="2" fillId="0" borderId="1" xfId="0" applyFont="1" applyFill="1" applyBorder="1" applyAlignment="1">
      <alignment horizontal="left" vertical="center" wrapText="1"/>
    </xf>
    <xf numFmtId="168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38" fillId="0" borderId="0" xfId="0" applyFont="1"/>
    <xf numFmtId="0" fontId="3" fillId="0" borderId="0" xfId="0" applyFont="1" applyFill="1" applyAlignment="1">
      <alignment horizontal="left" wrapText="1"/>
    </xf>
    <xf numFmtId="168" fontId="3" fillId="5" borderId="1" xfId="0" applyNumberFormat="1" applyFont="1" applyFill="1" applyBorder="1" applyAlignment="1" applyProtection="1">
      <alignment horizontal="center" vertical="center"/>
    </xf>
    <xf numFmtId="168" fontId="3" fillId="5" borderId="0" xfId="0" applyNumberFormat="1" applyFont="1" applyFill="1" applyBorder="1" applyAlignment="1" applyProtection="1">
      <alignment horizontal="center" vertical="center"/>
    </xf>
    <xf numFmtId="166" fontId="2" fillId="5" borderId="1" xfId="4" applyNumberFormat="1" applyFont="1" applyFill="1" applyBorder="1" applyAlignment="1" applyProtection="1">
      <alignment horizontal="center" vertical="center"/>
    </xf>
    <xf numFmtId="49" fontId="10" fillId="5" borderId="59" xfId="0" applyNumberFormat="1" applyFont="1" applyFill="1" applyBorder="1" applyAlignment="1" applyProtection="1">
      <alignment horizontal="center" vertical="center"/>
    </xf>
    <xf numFmtId="0" fontId="10" fillId="5" borderId="26" xfId="2" applyFont="1" applyFill="1" applyBorder="1" applyAlignment="1">
      <alignment horizontal="center" vertical="center" wrapText="1"/>
    </xf>
    <xf numFmtId="170" fontId="16" fillId="5" borderId="0" xfId="2" applyNumberFormat="1" applyFont="1" applyFill="1" applyBorder="1" applyAlignment="1" applyProtection="1">
      <alignment vertical="center"/>
    </xf>
    <xf numFmtId="0" fontId="16" fillId="5" borderId="32" xfId="2" applyFont="1" applyFill="1" applyBorder="1" applyAlignment="1">
      <alignment horizontal="center" vertical="center" wrapText="1"/>
    </xf>
    <xf numFmtId="0" fontId="16" fillId="5" borderId="31" xfId="2" applyFont="1" applyFill="1" applyBorder="1" applyAlignment="1">
      <alignment horizontal="center" vertical="center" wrapText="1"/>
    </xf>
    <xf numFmtId="0" fontId="16" fillId="5" borderId="20" xfId="2" applyFont="1" applyFill="1" applyBorder="1" applyAlignment="1">
      <alignment horizontal="center" vertical="center" wrapText="1"/>
    </xf>
    <xf numFmtId="0" fontId="16" fillId="5" borderId="16" xfId="2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49" fontId="10" fillId="5" borderId="21" xfId="0" applyNumberFormat="1" applyFont="1" applyFill="1" applyBorder="1" applyAlignment="1" applyProtection="1">
      <alignment horizontal="center" vertical="center"/>
    </xf>
    <xf numFmtId="49" fontId="17" fillId="5" borderId="30" xfId="0" applyNumberFormat="1" applyFont="1" applyFill="1" applyBorder="1" applyAlignment="1">
      <alignment vertical="center" wrapText="1"/>
    </xf>
    <xf numFmtId="0" fontId="10" fillId="5" borderId="3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170" fontId="10" fillId="5" borderId="32" xfId="0" applyNumberFormat="1" applyFont="1" applyFill="1" applyBorder="1" applyAlignment="1" applyProtection="1">
      <alignment horizontal="center" vertical="center" wrapText="1"/>
    </xf>
    <xf numFmtId="167" fontId="10" fillId="5" borderId="84" xfId="2" applyNumberFormat="1" applyFont="1" applyFill="1" applyBorder="1" applyAlignment="1" applyProtection="1">
      <alignment horizontal="center" vertical="center"/>
    </xf>
    <xf numFmtId="1" fontId="10" fillId="5" borderId="85" xfId="2" applyNumberFormat="1" applyFont="1" applyFill="1" applyBorder="1" applyAlignment="1" applyProtection="1">
      <alignment horizontal="center" vertical="center"/>
    </xf>
    <xf numFmtId="1" fontId="10" fillId="5" borderId="1" xfId="2" applyNumberFormat="1" applyFont="1" applyFill="1" applyBorder="1" applyAlignment="1" applyProtection="1">
      <alignment horizontal="center" vertical="center"/>
    </xf>
    <xf numFmtId="1" fontId="10" fillId="5" borderId="32" xfId="2" applyNumberFormat="1" applyFont="1" applyFill="1" applyBorder="1" applyAlignment="1" applyProtection="1">
      <alignment horizontal="center" vertical="center"/>
    </xf>
    <xf numFmtId="49" fontId="16" fillId="5" borderId="86" xfId="0" applyNumberFormat="1" applyFont="1" applyFill="1" applyBorder="1" applyAlignment="1" applyProtection="1">
      <alignment horizontal="center" vertical="center"/>
    </xf>
    <xf numFmtId="49" fontId="16" fillId="5" borderId="30" xfId="2" applyNumberFormat="1" applyFont="1" applyFill="1" applyBorder="1" applyAlignment="1">
      <alignment horizontal="left" vertical="center" wrapText="1"/>
    </xf>
    <xf numFmtId="0" fontId="10" fillId="5" borderId="87" xfId="0" applyNumberFormat="1" applyFont="1" applyFill="1" applyBorder="1" applyAlignment="1">
      <alignment horizontal="center" vertical="center" wrapText="1"/>
    </xf>
    <xf numFmtId="49" fontId="3" fillId="5" borderId="87" xfId="0" applyNumberFormat="1" applyFont="1" applyFill="1" applyBorder="1" applyAlignment="1">
      <alignment horizontal="center" vertical="center" wrapText="1"/>
    </xf>
    <xf numFmtId="165" fontId="10" fillId="5" borderId="88" xfId="0" applyNumberFormat="1" applyFont="1" applyFill="1" applyBorder="1" applyAlignment="1" applyProtection="1">
      <alignment horizontal="center" vertical="center" wrapText="1"/>
    </xf>
    <xf numFmtId="167" fontId="6" fillId="5" borderId="89" xfId="0" applyNumberFormat="1" applyFont="1" applyFill="1" applyBorder="1" applyAlignment="1" applyProtection="1">
      <alignment horizontal="center" vertical="center"/>
    </xf>
    <xf numFmtId="0" fontId="6" fillId="5" borderId="9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5" fontId="6" fillId="5" borderId="32" xfId="0" applyNumberFormat="1" applyFont="1" applyFill="1" applyBorder="1" applyAlignment="1">
      <alignment horizontal="center" vertical="center" wrapText="1"/>
    </xf>
    <xf numFmtId="0" fontId="6" fillId="5" borderId="31" xfId="2" applyNumberFormat="1" applyFont="1" applyFill="1" applyBorder="1" applyAlignment="1" applyProtection="1">
      <alignment vertical="center"/>
    </xf>
    <xf numFmtId="0" fontId="6" fillId="5" borderId="20" xfId="2" applyNumberFormat="1" applyFont="1" applyFill="1" applyBorder="1" applyAlignment="1" applyProtection="1">
      <alignment vertical="center"/>
    </xf>
    <xf numFmtId="0" fontId="6" fillId="5" borderId="32" xfId="2" applyNumberFormat="1" applyFont="1" applyFill="1" applyBorder="1" applyAlignment="1" applyProtection="1">
      <alignment vertical="center"/>
    </xf>
    <xf numFmtId="170" fontId="18" fillId="5" borderId="0" xfId="2" applyNumberFormat="1" applyFont="1" applyFill="1" applyBorder="1" applyAlignment="1" applyProtection="1">
      <alignment vertical="center"/>
    </xf>
    <xf numFmtId="0" fontId="10" fillId="5" borderId="1" xfId="2" applyNumberFormat="1" applyFont="1" applyFill="1" applyBorder="1" applyAlignment="1">
      <alignment horizontal="center" vertical="center" wrapText="1"/>
    </xf>
    <xf numFmtId="49" fontId="10" fillId="5" borderId="87" xfId="0" applyNumberFormat="1" applyFont="1" applyFill="1" applyBorder="1" applyAlignment="1">
      <alignment horizontal="center" vertical="center" wrapText="1"/>
    </xf>
    <xf numFmtId="0" fontId="6" fillId="5" borderId="31" xfId="0" applyNumberFormat="1" applyFont="1" applyFill="1" applyBorder="1" applyAlignment="1" applyProtection="1">
      <alignment horizontal="center" vertical="center"/>
    </xf>
    <xf numFmtId="0" fontId="6" fillId="5" borderId="20" xfId="0" applyNumberFormat="1" applyFont="1" applyFill="1" applyBorder="1" applyAlignment="1" applyProtection="1">
      <alignment horizontal="center" vertical="center"/>
    </xf>
    <xf numFmtId="0" fontId="6" fillId="5" borderId="32" xfId="0" applyNumberFormat="1" applyFont="1" applyFill="1" applyBorder="1" applyAlignment="1" applyProtection="1">
      <alignment horizontal="center" vertical="center"/>
    </xf>
    <xf numFmtId="49" fontId="10" fillId="5" borderId="39" xfId="0" applyNumberFormat="1" applyFont="1" applyFill="1" applyBorder="1" applyAlignment="1" applyProtection="1">
      <alignment horizontal="center" vertical="center"/>
    </xf>
    <xf numFmtId="49" fontId="10" fillId="5" borderId="30" xfId="2" applyNumberFormat="1" applyFont="1" applyFill="1" applyBorder="1" applyAlignment="1">
      <alignment horizontal="left" vertical="center" wrapText="1"/>
    </xf>
    <xf numFmtId="0" fontId="10" fillId="5" borderId="31" xfId="2" applyFont="1" applyFill="1" applyBorder="1" applyAlignment="1">
      <alignment horizontal="center" vertical="center" wrapText="1"/>
    </xf>
    <xf numFmtId="49" fontId="10" fillId="5" borderId="1" xfId="2" applyNumberFormat="1" applyFont="1" applyFill="1" applyBorder="1" applyAlignment="1">
      <alignment horizontal="center" vertical="center" wrapText="1"/>
    </xf>
    <xf numFmtId="49" fontId="10" fillId="5" borderId="21" xfId="2" applyNumberFormat="1" applyFont="1" applyFill="1" applyBorder="1" applyAlignment="1">
      <alignment horizontal="center" vertical="center" wrapText="1"/>
    </xf>
    <xf numFmtId="170" fontId="10" fillId="5" borderId="32" xfId="2" applyNumberFormat="1" applyFont="1" applyFill="1" applyBorder="1" applyAlignment="1" applyProtection="1">
      <alignment horizontal="center" vertical="center"/>
    </xf>
    <xf numFmtId="172" fontId="10" fillId="5" borderId="38" xfId="2" applyNumberFormat="1" applyFont="1" applyFill="1" applyBorder="1" applyAlignment="1" applyProtection="1">
      <alignment horizontal="center" vertical="center"/>
    </xf>
    <xf numFmtId="0" fontId="10" fillId="5" borderId="39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0" fillId="5" borderId="32" xfId="2" applyFont="1" applyFill="1" applyBorder="1" applyAlignment="1">
      <alignment horizontal="center" vertical="center" wrapText="1"/>
    </xf>
    <xf numFmtId="170" fontId="16" fillId="5" borderId="32" xfId="2" applyNumberFormat="1" applyFont="1" applyFill="1" applyBorder="1" applyAlignment="1" applyProtection="1">
      <alignment horizontal="center" vertical="center"/>
    </xf>
    <xf numFmtId="170" fontId="6" fillId="5" borderId="0" xfId="2" applyNumberFormat="1" applyFont="1" applyFill="1" applyBorder="1" applyAlignment="1" applyProtection="1">
      <alignment vertical="center"/>
    </xf>
    <xf numFmtId="0" fontId="10" fillId="5" borderId="2" xfId="2" applyFont="1" applyFill="1" applyBorder="1" applyAlignment="1">
      <alignment horizontal="center" vertical="center" wrapText="1"/>
    </xf>
    <xf numFmtId="0" fontId="10" fillId="5" borderId="35" xfId="2" applyFont="1" applyFill="1" applyBorder="1" applyAlignment="1">
      <alignment horizontal="center" vertical="center" wrapText="1"/>
    </xf>
    <xf numFmtId="0" fontId="10" fillId="5" borderId="24" xfId="0" applyNumberFormat="1" applyFont="1" applyFill="1" applyBorder="1" applyAlignment="1" applyProtection="1">
      <alignment horizontal="left" vertical="center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171" fontId="20" fillId="5" borderId="28" xfId="0" applyNumberFormat="1" applyFont="1" applyFill="1" applyBorder="1" applyAlignment="1" applyProtection="1">
      <alignment horizontal="center" vertical="center"/>
    </xf>
    <xf numFmtId="167" fontId="10" fillId="5" borderId="24" xfId="0" applyNumberFormat="1" applyFont="1" applyFill="1" applyBorder="1" applyAlignment="1" applyProtection="1">
      <alignment horizontal="center" vertical="center"/>
    </xf>
    <xf numFmtId="1" fontId="10" fillId="5" borderId="59" xfId="0" applyNumberFormat="1" applyFont="1" applyFill="1" applyBorder="1" applyAlignment="1">
      <alignment horizontal="center" vertical="center" wrapText="1"/>
    </xf>
    <xf numFmtId="0" fontId="10" fillId="5" borderId="27" xfId="2" applyFont="1" applyFill="1" applyBorder="1" applyAlignment="1">
      <alignment horizontal="center" vertical="center" wrapText="1"/>
    </xf>
    <xf numFmtId="0" fontId="10" fillId="5" borderId="28" xfId="2" applyFont="1" applyFill="1" applyBorder="1" applyAlignment="1">
      <alignment horizontal="center" vertical="center" wrapText="1"/>
    </xf>
    <xf numFmtId="167" fontId="10" fillId="5" borderId="91" xfId="2" applyNumberFormat="1" applyFont="1" applyFill="1" applyBorder="1" applyAlignment="1" applyProtection="1">
      <alignment horizontal="center" vertical="center"/>
    </xf>
    <xf numFmtId="1" fontId="10" fillId="5" borderId="92" xfId="2" applyNumberFormat="1" applyFont="1" applyFill="1" applyBorder="1" applyAlignment="1" applyProtection="1">
      <alignment horizontal="center" vertical="center"/>
    </xf>
    <xf numFmtId="1" fontId="10" fillId="5" borderId="93" xfId="2" applyNumberFormat="1" applyFont="1" applyFill="1" applyBorder="1" applyAlignment="1" applyProtection="1">
      <alignment horizontal="center" vertical="center"/>
    </xf>
    <xf numFmtId="167" fontId="10" fillId="5" borderId="94" xfId="2" applyNumberFormat="1" applyFont="1" applyFill="1" applyBorder="1" applyAlignment="1" applyProtection="1">
      <alignment horizontal="center" vertical="center"/>
    </xf>
    <xf numFmtId="167" fontId="10" fillId="5" borderId="92" xfId="2" applyNumberFormat="1" applyFont="1" applyFill="1" applyBorder="1" applyAlignment="1" applyProtection="1">
      <alignment horizontal="center" vertical="center"/>
    </xf>
    <xf numFmtId="0" fontId="10" fillId="5" borderId="78" xfId="0" applyNumberFormat="1" applyFont="1" applyFill="1" applyBorder="1" applyAlignment="1" applyProtection="1">
      <alignment horizontal="left" vertical="center" wrapText="1"/>
    </xf>
    <xf numFmtId="0" fontId="6" fillId="5" borderId="80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71" fontId="20" fillId="5" borderId="95" xfId="0" applyNumberFormat="1" applyFont="1" applyFill="1" applyBorder="1" applyAlignment="1" applyProtection="1">
      <alignment horizontal="center" vertical="center"/>
    </xf>
    <xf numFmtId="167" fontId="10" fillId="5" borderId="78" xfId="0" applyNumberFormat="1" applyFont="1" applyFill="1" applyBorder="1" applyAlignment="1" applyProtection="1">
      <alignment horizontal="center" vertical="center"/>
    </xf>
    <xf numFmtId="1" fontId="10" fillId="5" borderId="39" xfId="0" applyNumberFormat="1" applyFont="1" applyFill="1" applyBorder="1" applyAlignment="1">
      <alignment horizontal="center" vertical="center" wrapText="1"/>
    </xf>
    <xf numFmtId="167" fontId="10" fillId="5" borderId="50" xfId="2" applyNumberFormat="1" applyFont="1" applyFill="1" applyBorder="1" applyAlignment="1" applyProtection="1">
      <alignment horizontal="center" vertical="center"/>
    </xf>
    <xf numFmtId="167" fontId="10" fillId="5" borderId="49" xfId="2" applyNumberFormat="1" applyFont="1" applyFill="1" applyBorder="1" applyAlignment="1" applyProtection="1">
      <alignment horizontal="center" vertical="center"/>
    </xf>
    <xf numFmtId="1" fontId="10" fillId="5" borderId="95" xfId="2" applyNumberFormat="1" applyFont="1" applyFill="1" applyBorder="1" applyAlignment="1" applyProtection="1">
      <alignment horizontal="center" vertical="center"/>
    </xf>
    <xf numFmtId="167" fontId="10" fillId="5" borderId="80" xfId="2" applyNumberFormat="1" applyFont="1" applyFill="1" applyBorder="1" applyAlignment="1" applyProtection="1">
      <alignment horizontal="center" vertical="center"/>
    </xf>
    <xf numFmtId="0" fontId="10" fillId="5" borderId="30" xfId="0" applyNumberFormat="1" applyFont="1" applyFill="1" applyBorder="1" applyAlignment="1" applyProtection="1">
      <alignment horizontal="left" vertical="center" wrapText="1"/>
    </xf>
    <xf numFmtId="0" fontId="6" fillId="5" borderId="31" xfId="0" applyFont="1" applyFill="1" applyBorder="1" applyAlignment="1">
      <alignment horizontal="center" vertical="center" wrapText="1"/>
    </xf>
    <xf numFmtId="171" fontId="20" fillId="5" borderId="32" xfId="0" applyNumberFormat="1" applyFont="1" applyFill="1" applyBorder="1" applyAlignment="1" applyProtection="1">
      <alignment horizontal="center" vertical="center"/>
    </xf>
    <xf numFmtId="167" fontId="10" fillId="5" borderId="30" xfId="0" applyNumberFormat="1" applyFont="1" applyFill="1" applyBorder="1" applyAlignment="1" applyProtection="1">
      <alignment horizontal="center" vertical="center"/>
    </xf>
    <xf numFmtId="49" fontId="10" fillId="5" borderId="86" xfId="0" applyNumberFormat="1" applyFont="1" applyFill="1" applyBorder="1" applyAlignment="1" applyProtection="1">
      <alignment horizontal="center" vertical="center"/>
    </xf>
    <xf numFmtId="0" fontId="10" fillId="5" borderId="79" xfId="0" applyNumberFormat="1" applyFont="1" applyFill="1" applyBorder="1" applyAlignment="1" applyProtection="1">
      <alignment horizontal="left" vertical="center"/>
    </xf>
    <xf numFmtId="0" fontId="6" fillId="5" borderId="65" xfId="0" applyFont="1" applyFill="1" applyBorder="1" applyAlignment="1">
      <alignment horizontal="center" vertical="center" wrapText="1"/>
    </xf>
    <xf numFmtId="0" fontId="6" fillId="5" borderId="70" xfId="0" applyFont="1" applyFill="1" applyBorder="1" applyAlignment="1">
      <alignment horizontal="center" vertical="center" wrapText="1"/>
    </xf>
    <xf numFmtId="171" fontId="20" fillId="5" borderId="67" xfId="0" applyNumberFormat="1" applyFont="1" applyFill="1" applyBorder="1" applyAlignment="1" applyProtection="1">
      <alignment horizontal="center" vertical="center"/>
    </xf>
    <xf numFmtId="167" fontId="10" fillId="5" borderId="36" xfId="0" applyNumberFormat="1" applyFont="1" applyFill="1" applyBorder="1" applyAlignment="1" applyProtection="1">
      <alignment horizontal="center" vertical="center"/>
    </xf>
    <xf numFmtId="1" fontId="10" fillId="5" borderId="96" xfId="0" applyNumberFormat="1" applyFont="1" applyFill="1" applyBorder="1" applyAlignment="1" applyProtection="1">
      <alignment horizontal="center" vertical="center"/>
    </xf>
    <xf numFmtId="0" fontId="10" fillId="5" borderId="34" xfId="2" applyFont="1" applyFill="1" applyBorder="1" applyAlignment="1">
      <alignment horizontal="center" vertical="center" wrapText="1"/>
    </xf>
    <xf numFmtId="167" fontId="10" fillId="5" borderId="16" xfId="2" applyNumberFormat="1" applyFont="1" applyFill="1" applyBorder="1" applyAlignment="1" applyProtection="1">
      <alignment horizontal="center" vertical="center"/>
    </xf>
    <xf numFmtId="167" fontId="10" fillId="5" borderId="20" xfId="2" applyNumberFormat="1" applyFont="1" applyFill="1" applyBorder="1" applyAlignment="1" applyProtection="1">
      <alignment horizontal="center" vertical="center"/>
    </xf>
    <xf numFmtId="167" fontId="10" fillId="5" borderId="31" xfId="2" applyNumberFormat="1" applyFont="1" applyFill="1" applyBorder="1" applyAlignment="1" applyProtection="1">
      <alignment horizontal="center" vertical="center"/>
    </xf>
    <xf numFmtId="167" fontId="10" fillId="5" borderId="0" xfId="2" applyNumberFormat="1" applyFont="1" applyFill="1" applyBorder="1" applyAlignment="1" applyProtection="1">
      <alignment horizontal="center" vertical="center"/>
    </xf>
    <xf numFmtId="1" fontId="10" fillId="5" borderId="5" xfId="0" applyNumberFormat="1" applyFont="1" applyFill="1" applyBorder="1" applyAlignment="1" applyProtection="1">
      <alignment horizontal="center" vertical="center"/>
    </xf>
    <xf numFmtId="1" fontId="10" fillId="5" borderId="58" xfId="0" applyNumberFormat="1" applyFont="1" applyFill="1" applyBorder="1" applyAlignment="1" applyProtection="1">
      <alignment horizontal="center" vertical="center"/>
    </xf>
    <xf numFmtId="49" fontId="16" fillId="0" borderId="39" xfId="0" applyNumberFormat="1" applyFont="1" applyFill="1" applyBorder="1" applyAlignment="1" applyProtection="1">
      <alignment horizontal="center" vertical="center"/>
    </xf>
    <xf numFmtId="49" fontId="16" fillId="0" borderId="30" xfId="2" applyNumberFormat="1" applyFont="1" applyFill="1" applyBorder="1" applyAlignment="1">
      <alignment vertical="center" wrapText="1"/>
    </xf>
    <xf numFmtId="0" fontId="35" fillId="0" borderId="31" xfId="2" applyFont="1" applyFill="1" applyBorder="1" applyAlignment="1">
      <alignment horizontal="center" vertical="center" wrapText="1"/>
    </xf>
    <xf numFmtId="0" fontId="35" fillId="0" borderId="1" xfId="2" applyNumberFormat="1" applyFont="1" applyFill="1" applyBorder="1" applyAlignment="1">
      <alignment horizontal="center" vertical="center" wrapText="1"/>
    </xf>
    <xf numFmtId="0" fontId="35" fillId="0" borderId="21" xfId="2" applyNumberFormat="1" applyFont="1" applyFill="1" applyBorder="1" applyAlignment="1">
      <alignment horizontal="center" vertical="center" wrapText="1"/>
    </xf>
    <xf numFmtId="170" fontId="35" fillId="0" borderId="32" xfId="2" applyNumberFormat="1" applyFont="1" applyFill="1" applyBorder="1" applyAlignment="1" applyProtection="1">
      <alignment horizontal="center" vertical="center" wrapText="1"/>
    </xf>
    <xf numFmtId="167" fontId="16" fillId="0" borderId="38" xfId="2" applyNumberFormat="1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167" fontId="16" fillId="0" borderId="32" xfId="2" applyNumberFormat="1" applyFont="1" applyFill="1" applyBorder="1" applyAlignment="1">
      <alignment horizontal="center" vertical="center" wrapText="1"/>
    </xf>
    <xf numFmtId="0" fontId="16" fillId="0" borderId="16" xfId="2" applyNumberFormat="1" applyFont="1" applyFill="1" applyBorder="1" applyAlignment="1">
      <alignment horizontal="center" vertical="center" wrapText="1"/>
    </xf>
    <xf numFmtId="0" fontId="16" fillId="0" borderId="32" xfId="2" applyNumberFormat="1" applyFont="1" applyFill="1" applyBorder="1" applyAlignment="1">
      <alignment horizontal="center" vertical="center" wrapText="1"/>
    </xf>
    <xf numFmtId="0" fontId="16" fillId="0" borderId="32" xfId="2" applyFont="1" applyFill="1" applyBorder="1" applyAlignment="1">
      <alignment horizontal="center" vertical="center" wrapText="1"/>
    </xf>
    <xf numFmtId="0" fontId="16" fillId="0" borderId="31" xfId="2" applyFont="1" applyFill="1" applyBorder="1" applyAlignment="1">
      <alignment horizontal="center" vertical="center" wrapText="1"/>
    </xf>
    <xf numFmtId="0" fontId="16" fillId="0" borderId="20" xfId="2" applyFont="1" applyFill="1" applyBorder="1" applyAlignment="1">
      <alignment horizontal="center" vertical="center" wrapText="1"/>
    </xf>
    <xf numFmtId="49" fontId="10" fillId="0" borderId="39" xfId="0" applyNumberFormat="1" applyFont="1" applyFill="1" applyBorder="1" applyAlignment="1" applyProtection="1">
      <alignment horizontal="center" vertical="center"/>
    </xf>
    <xf numFmtId="49" fontId="10" fillId="0" borderId="30" xfId="2" applyNumberFormat="1" applyFont="1" applyFill="1" applyBorder="1" applyAlignment="1">
      <alignment horizontal="left" vertical="center" wrapText="1"/>
    </xf>
    <xf numFmtId="0" fontId="10" fillId="0" borderId="31" xfId="2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49" fontId="10" fillId="0" borderId="21" xfId="2" applyNumberFormat="1" applyFont="1" applyFill="1" applyBorder="1" applyAlignment="1">
      <alignment horizontal="center" vertical="center" wrapText="1"/>
    </xf>
    <xf numFmtId="170" fontId="10" fillId="0" borderId="32" xfId="2" applyNumberFormat="1" applyFont="1" applyFill="1" applyBorder="1" applyAlignment="1" applyProtection="1">
      <alignment horizontal="center" vertical="center"/>
    </xf>
    <xf numFmtId="172" fontId="10" fillId="0" borderId="38" xfId="2" applyNumberFormat="1" applyFont="1" applyFill="1" applyBorder="1" applyAlignment="1" applyProtection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horizontal="center" vertical="center" wrapText="1"/>
    </xf>
    <xf numFmtId="170" fontId="16" fillId="0" borderId="32" xfId="2" applyNumberFormat="1" applyFont="1" applyFill="1" applyBorder="1" applyAlignment="1" applyProtection="1">
      <alignment horizontal="center" vertical="center"/>
    </xf>
    <xf numFmtId="0" fontId="12" fillId="0" borderId="0" xfId="1" applyFill="1" applyBorder="1" applyAlignment="1">
      <alignment horizontal="center" vertical="center"/>
    </xf>
    <xf numFmtId="49" fontId="10" fillId="0" borderId="39" xfId="0" applyNumberFormat="1" applyFont="1" applyFill="1" applyBorder="1" applyAlignment="1" applyProtection="1">
      <alignment horizontal="center" vertical="center"/>
    </xf>
    <xf numFmtId="49" fontId="10" fillId="0" borderId="30" xfId="2" applyNumberFormat="1" applyFont="1" applyFill="1" applyBorder="1" applyAlignment="1">
      <alignment horizontal="left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 wrapText="1"/>
    </xf>
    <xf numFmtId="170" fontId="6" fillId="0" borderId="32" xfId="2" applyNumberFormat="1" applyFont="1" applyFill="1" applyBorder="1" applyAlignment="1" applyProtection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10" fillId="0" borderId="21" xfId="2" applyFont="1" applyFill="1" applyBorder="1" applyAlignment="1">
      <alignment horizontal="center" vertical="center" wrapText="1"/>
    </xf>
    <xf numFmtId="171" fontId="19" fillId="0" borderId="32" xfId="2" applyNumberFormat="1" applyFont="1" applyFill="1" applyBorder="1" applyAlignment="1" applyProtection="1">
      <alignment horizontal="center" vertical="center"/>
    </xf>
    <xf numFmtId="0" fontId="10" fillId="0" borderId="32" xfId="2" applyFont="1" applyFill="1" applyBorder="1" applyAlignment="1">
      <alignment horizontal="center" vertical="center" wrapText="1"/>
    </xf>
    <xf numFmtId="170" fontId="6" fillId="0" borderId="32" xfId="2" applyNumberFormat="1" applyFont="1" applyFill="1" applyBorder="1" applyAlignment="1" applyProtection="1">
      <alignment vertical="center"/>
    </xf>
    <xf numFmtId="49" fontId="10" fillId="0" borderId="30" xfId="2" applyNumberFormat="1" applyFont="1" applyFill="1" applyBorder="1" applyAlignment="1">
      <alignment vertical="center" wrapText="1"/>
    </xf>
    <xf numFmtId="170" fontId="10" fillId="0" borderId="31" xfId="2" applyNumberFormat="1" applyFont="1" applyFill="1" applyBorder="1" applyAlignment="1" applyProtection="1">
      <alignment horizontal="center" vertical="center"/>
    </xf>
    <xf numFmtId="172" fontId="10" fillId="0" borderId="97" xfId="2" applyNumberFormat="1" applyFont="1" applyFill="1" applyBorder="1" applyAlignment="1" applyProtection="1">
      <alignment horizontal="center" vertical="center"/>
    </xf>
    <xf numFmtId="49" fontId="16" fillId="0" borderId="16" xfId="2" applyNumberFormat="1" applyFont="1" applyFill="1" applyBorder="1" applyAlignment="1">
      <alignment horizontal="center" vertical="center" wrapText="1"/>
    </xf>
    <xf numFmtId="49" fontId="16" fillId="0" borderId="32" xfId="2" applyNumberFormat="1" applyFont="1" applyFill="1" applyBorder="1" applyAlignment="1">
      <alignment horizontal="center" vertical="center" wrapText="1"/>
    </xf>
    <xf numFmtId="49" fontId="10" fillId="0" borderId="86" xfId="0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49" fontId="6" fillId="0" borderId="32" xfId="2" applyNumberFormat="1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49" fontId="35" fillId="0" borderId="21" xfId="2" applyNumberFormat="1" applyFont="1" applyFill="1" applyBorder="1" applyAlignment="1">
      <alignment horizontal="center" vertical="center" wrapText="1"/>
    </xf>
    <xf numFmtId="49" fontId="16" fillId="0" borderId="31" xfId="2" applyNumberFormat="1" applyFont="1" applyFill="1" applyBorder="1" applyAlignment="1">
      <alignment horizontal="center" vertical="center" wrapText="1"/>
    </xf>
    <xf numFmtId="170" fontId="16" fillId="0" borderId="31" xfId="2" applyNumberFormat="1" applyFont="1" applyFill="1" applyBorder="1" applyAlignment="1" applyProtection="1">
      <alignment vertical="center"/>
    </xf>
    <xf numFmtId="170" fontId="16" fillId="0" borderId="32" xfId="2" applyNumberFormat="1" applyFont="1" applyFill="1" applyBorder="1" applyAlignment="1" applyProtection="1">
      <alignment vertical="center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38" xfId="2" applyNumberFormat="1" applyFont="1" applyFill="1" applyBorder="1" applyAlignment="1">
      <alignment vertical="center" wrapText="1"/>
    </xf>
    <xf numFmtId="49" fontId="6" fillId="0" borderId="31" xfId="2" applyNumberFormat="1" applyFont="1" applyFill="1" applyBorder="1" applyAlignment="1">
      <alignment horizontal="center" vertical="center" wrapText="1"/>
    </xf>
    <xf numFmtId="49" fontId="10" fillId="0" borderId="79" xfId="2" applyNumberFormat="1" applyFont="1" applyFill="1" applyBorder="1" applyAlignment="1">
      <alignment vertical="center" wrapText="1"/>
    </xf>
    <xf numFmtId="170" fontId="10" fillId="0" borderId="65" xfId="2" applyNumberFormat="1" applyFont="1" applyFill="1" applyBorder="1" applyAlignment="1" applyProtection="1">
      <alignment horizontal="center" vertical="center"/>
    </xf>
    <xf numFmtId="0" fontId="10" fillId="0" borderId="70" xfId="2" applyFont="1" applyFill="1" applyBorder="1" applyAlignment="1">
      <alignment horizontal="center" vertical="center" wrapText="1"/>
    </xf>
    <xf numFmtId="0" fontId="10" fillId="0" borderId="67" xfId="2" applyFont="1" applyFill="1" applyBorder="1" applyAlignment="1">
      <alignment horizontal="center" vertical="center" wrapText="1"/>
    </xf>
    <xf numFmtId="0" fontId="6" fillId="0" borderId="45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67" xfId="2" applyFont="1" applyFill="1" applyBorder="1" applyAlignment="1">
      <alignment horizontal="center" vertical="center" wrapText="1"/>
    </xf>
    <xf numFmtId="49" fontId="6" fillId="0" borderId="65" xfId="2" applyNumberFormat="1" applyFont="1" applyFill="1" applyBorder="1" applyAlignment="1">
      <alignment horizontal="center" vertical="center" wrapText="1"/>
    </xf>
    <xf numFmtId="0" fontId="6" fillId="0" borderId="65" xfId="2" applyFont="1" applyFill="1" applyBorder="1" applyAlignment="1">
      <alignment horizontal="center" vertical="center" wrapText="1"/>
    </xf>
    <xf numFmtId="49" fontId="24" fillId="0" borderId="1" xfId="2" applyNumberFormat="1" applyFont="1" applyFill="1" applyBorder="1" applyAlignment="1">
      <alignment horizontal="center" vertical="center" wrapText="1"/>
    </xf>
    <xf numFmtId="49" fontId="6" fillId="0" borderId="60" xfId="2" applyNumberFormat="1" applyFont="1" applyFill="1" applyBorder="1" applyAlignment="1">
      <alignment vertical="center" wrapText="1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172" fontId="6" fillId="0" borderId="24" xfId="2" applyNumberFormat="1" applyFont="1" applyFill="1" applyBorder="1" applyAlignment="1" applyProtection="1">
      <alignment horizontal="center" vertical="center"/>
    </xf>
    <xf numFmtId="171" fontId="6" fillId="0" borderId="27" xfId="2" applyNumberFormat="1" applyFont="1" applyFill="1" applyBorder="1" applyAlignment="1" applyProtection="1">
      <alignment horizontal="center" vertical="center"/>
    </xf>
    <xf numFmtId="171" fontId="6" fillId="0" borderId="28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49" fontId="6" fillId="0" borderId="26" xfId="2" applyNumberFormat="1" applyFont="1" applyFill="1" applyBorder="1" applyAlignment="1" applyProtection="1">
      <alignment horizontal="center" vertical="center"/>
    </xf>
    <xf numFmtId="49" fontId="6" fillId="0" borderId="84" xfId="2" applyNumberFormat="1" applyFont="1" applyFill="1" applyBorder="1" applyAlignment="1">
      <alignment vertical="center" wrapText="1"/>
    </xf>
    <xf numFmtId="0" fontId="6" fillId="0" borderId="80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95" xfId="2" applyNumberFormat="1" applyFont="1" applyFill="1" applyBorder="1" applyAlignment="1" applyProtection="1">
      <alignment horizontal="center" vertical="center"/>
    </xf>
    <xf numFmtId="172" fontId="6" fillId="0" borderId="78" xfId="2" applyNumberFormat="1" applyFont="1" applyFill="1" applyBorder="1" applyAlignment="1" applyProtection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171" fontId="6" fillId="0" borderId="95" xfId="2" applyNumberFormat="1" applyFont="1" applyFill="1" applyBorder="1" applyAlignment="1" applyProtection="1">
      <alignment horizontal="center" vertical="center"/>
    </xf>
    <xf numFmtId="0" fontId="6" fillId="0" borderId="49" xfId="2" applyNumberFormat="1" applyFont="1" applyFill="1" applyBorder="1" applyAlignment="1" applyProtection="1">
      <alignment horizontal="center"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0" fontId="35" fillId="0" borderId="31" xfId="0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170" fontId="35" fillId="0" borderId="32" xfId="0" applyNumberFormat="1" applyFont="1" applyFill="1" applyBorder="1" applyAlignment="1" applyProtection="1">
      <alignment horizontal="center" vertical="center" wrapText="1"/>
    </xf>
    <xf numFmtId="167" fontId="16" fillId="0" borderId="38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49" fontId="10" fillId="0" borderId="59" xfId="0" applyNumberFormat="1" applyFont="1" applyFill="1" applyBorder="1" applyAlignment="1" applyProtection="1">
      <alignment horizontal="center" vertical="center"/>
    </xf>
    <xf numFmtId="49" fontId="10" fillId="0" borderId="24" xfId="2" applyNumberFormat="1" applyFont="1" applyFill="1" applyBorder="1" applyAlignment="1">
      <alignment vertical="center" wrapText="1"/>
    </xf>
    <xf numFmtId="0" fontId="10" fillId="0" borderId="26" xfId="2" applyFont="1" applyFill="1" applyBorder="1" applyAlignment="1">
      <alignment horizontal="center" vertical="center" wrapText="1"/>
    </xf>
    <xf numFmtId="49" fontId="10" fillId="0" borderId="27" xfId="2" applyNumberFormat="1" applyFont="1" applyFill="1" applyBorder="1" applyAlignment="1">
      <alignment horizontal="center" vertical="center" wrapText="1"/>
    </xf>
    <xf numFmtId="49" fontId="10" fillId="0" borderId="81" xfId="2" applyNumberFormat="1" applyFont="1" applyFill="1" applyBorder="1" applyAlignment="1">
      <alignment horizontal="center" vertical="center" wrapText="1"/>
    </xf>
    <xf numFmtId="170" fontId="10" fillId="0" borderId="28" xfId="2" applyNumberFormat="1" applyFont="1" applyFill="1" applyBorder="1" applyAlignment="1" applyProtection="1">
      <alignment horizontal="center" vertical="center" wrapText="1"/>
    </xf>
    <xf numFmtId="167" fontId="10" fillId="0" borderId="60" xfId="2" applyNumberFormat="1" applyFont="1" applyFill="1" applyBorder="1" applyAlignment="1" applyProtection="1">
      <alignment horizontal="center" vertical="center"/>
    </xf>
    <xf numFmtId="1" fontId="10" fillId="0" borderId="59" xfId="2" applyNumberFormat="1" applyFont="1" applyFill="1" applyBorder="1" applyAlignment="1" applyProtection="1">
      <alignment horizontal="center" vertical="center"/>
    </xf>
    <xf numFmtId="1" fontId="10" fillId="0" borderId="27" xfId="2" applyNumberFormat="1" applyFont="1" applyFill="1" applyBorder="1" applyAlignment="1" applyProtection="1">
      <alignment horizontal="center" vertical="center"/>
    </xf>
    <xf numFmtId="1" fontId="10" fillId="0" borderId="28" xfId="2" applyNumberFormat="1" applyFont="1" applyFill="1" applyBorder="1" applyAlignment="1" applyProtection="1">
      <alignment horizontal="center" vertical="center"/>
    </xf>
    <xf numFmtId="0" fontId="16" fillId="0" borderId="29" xfId="2" applyFont="1" applyFill="1" applyBorder="1" applyAlignment="1">
      <alignment horizontal="center" vertical="center" wrapText="1"/>
    </xf>
    <xf numFmtId="0" fontId="16" fillId="0" borderId="25" xfId="2" applyFont="1" applyFill="1" applyBorder="1" applyAlignment="1">
      <alignment horizontal="center" vertical="center" wrapText="1"/>
    </xf>
    <xf numFmtId="0" fontId="16" fillId="0" borderId="28" xfId="2" applyFont="1" applyFill="1" applyBorder="1" applyAlignment="1">
      <alignment horizontal="center" vertical="center" wrapText="1"/>
    </xf>
    <xf numFmtId="0" fontId="16" fillId="0" borderId="26" xfId="2" applyFont="1" applyFill="1" applyBorder="1" applyAlignment="1">
      <alignment horizontal="center" vertical="center" wrapText="1"/>
    </xf>
    <xf numFmtId="49" fontId="10" fillId="0" borderId="38" xfId="2" applyNumberFormat="1" applyFont="1" applyFill="1" applyBorder="1" applyAlignment="1">
      <alignment horizontal="left" vertical="center" wrapText="1"/>
    </xf>
    <xf numFmtId="49" fontId="6" fillId="0" borderId="95" xfId="2" applyNumberFormat="1" applyFont="1" applyFill="1" applyBorder="1" applyAlignment="1" applyProtection="1">
      <alignment horizontal="center" vertical="center"/>
    </xf>
    <xf numFmtId="49" fontId="6" fillId="0" borderId="80" xfId="2" applyNumberFormat="1" applyFont="1" applyFill="1" applyBorder="1" applyAlignment="1" applyProtection="1">
      <alignment horizontal="center" vertical="center"/>
    </xf>
    <xf numFmtId="172" fontId="6" fillId="0" borderId="97" xfId="2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horizontal="center" vertical="center" wrapText="1"/>
    </xf>
    <xf numFmtId="171" fontId="10" fillId="0" borderId="20" xfId="2" applyNumberFormat="1" applyFont="1" applyFill="1" applyBorder="1" applyAlignment="1" applyProtection="1">
      <alignment horizontal="center" vertical="center"/>
    </xf>
    <xf numFmtId="171" fontId="10" fillId="0" borderId="1" xfId="2" applyNumberFormat="1" applyFont="1" applyFill="1" applyBorder="1" applyAlignment="1" applyProtection="1">
      <alignment horizontal="center" vertical="center"/>
    </xf>
    <xf numFmtId="171" fontId="10" fillId="0" borderId="32" xfId="2" applyNumberFormat="1" applyFont="1" applyFill="1" applyBorder="1" applyAlignment="1" applyProtection="1">
      <alignment horizontal="center" vertical="center"/>
    </xf>
    <xf numFmtId="49" fontId="16" fillId="0" borderId="30" xfId="0" applyNumberFormat="1" applyFont="1" applyFill="1" applyBorder="1" applyAlignment="1" applyProtection="1">
      <alignment horizontal="center" vertical="center"/>
    </xf>
    <xf numFmtId="49" fontId="6" fillId="0" borderId="20" xfId="2" applyNumberFormat="1" applyFont="1" applyFill="1" applyBorder="1" applyAlignment="1">
      <alignment vertical="center" wrapText="1"/>
    </xf>
    <xf numFmtId="1" fontId="6" fillId="0" borderId="3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21" xfId="2" applyNumberFormat="1" applyFont="1" applyFill="1" applyBorder="1" applyAlignment="1">
      <alignment horizontal="center" vertical="center"/>
    </xf>
    <xf numFmtId="49" fontId="6" fillId="0" borderId="32" xfId="2" applyNumberFormat="1" applyFont="1" applyFill="1" applyBorder="1" applyAlignment="1">
      <alignment horizontal="center" vertical="center"/>
    </xf>
    <xf numFmtId="0" fontId="6" fillId="0" borderId="20" xfId="2" applyNumberFormat="1" applyFont="1" applyFill="1" applyBorder="1" applyAlignment="1">
      <alignment horizontal="center" vertical="center" wrapText="1"/>
    </xf>
    <xf numFmtId="0" fontId="6" fillId="0" borderId="32" xfId="2" applyNumberFormat="1" applyFont="1" applyFill="1" applyBorder="1" applyAlignment="1">
      <alignment horizontal="center" vertical="center" wrapText="1"/>
    </xf>
    <xf numFmtId="0" fontId="6" fillId="0" borderId="31" xfId="2" applyNumberFormat="1" applyFont="1" applyFill="1" applyBorder="1" applyAlignment="1">
      <alignment horizontal="center" vertical="center" wrapText="1"/>
    </xf>
    <xf numFmtId="49" fontId="6" fillId="0" borderId="32" xfId="2" applyNumberFormat="1" applyFont="1" applyFill="1" applyBorder="1" applyAlignment="1">
      <alignment vertical="center" wrapText="1"/>
    </xf>
    <xf numFmtId="49" fontId="6" fillId="0" borderId="38" xfId="2" applyNumberFormat="1" applyFont="1" applyFill="1" applyBorder="1" applyAlignment="1">
      <alignment vertical="center" wrapText="1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172" fontId="6" fillId="0" borderId="30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49" fontId="10" fillId="0" borderId="79" xfId="0" applyNumberFormat="1" applyFont="1" applyFill="1" applyBorder="1" applyAlignment="1" applyProtection="1">
      <alignment horizontal="center" vertical="center"/>
    </xf>
    <xf numFmtId="49" fontId="6" fillId="0" borderId="38" xfId="0" applyNumberFormat="1" applyFont="1" applyFill="1" applyBorder="1" applyAlignment="1">
      <alignment vertical="center" wrapText="1"/>
    </xf>
    <xf numFmtId="49" fontId="6" fillId="0" borderId="84" xfId="0" applyNumberFormat="1" applyFont="1" applyFill="1" applyBorder="1" applyAlignment="1">
      <alignment vertical="center" wrapText="1"/>
    </xf>
    <xf numFmtId="49" fontId="10" fillId="0" borderId="36" xfId="2" applyNumberFormat="1" applyFont="1" applyFill="1" applyBorder="1" applyAlignment="1">
      <alignment vertical="center" wrapText="1"/>
    </xf>
    <xf numFmtId="170" fontId="10" fillId="0" borderId="34" xfId="2" applyNumberFormat="1" applyFont="1" applyFill="1" applyBorder="1" applyAlignment="1" applyProtection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35" xfId="2" applyFont="1" applyFill="1" applyBorder="1" applyAlignment="1">
      <alignment horizontal="center" vertical="center" wrapText="1"/>
    </xf>
    <xf numFmtId="172" fontId="10" fillId="0" borderId="33" xfId="2" applyNumberFormat="1" applyFont="1" applyFill="1" applyBorder="1" applyAlignment="1" applyProtection="1">
      <alignment horizontal="center" vertical="center"/>
    </xf>
    <xf numFmtId="49" fontId="24" fillId="0" borderId="2" xfId="2" applyNumberFormat="1" applyFont="1" applyFill="1" applyBorder="1" applyAlignment="1">
      <alignment horizontal="center" vertical="center" wrapText="1"/>
    </xf>
    <xf numFmtId="170" fontId="16" fillId="0" borderId="0" xfId="2" applyNumberFormat="1" applyFont="1" applyFill="1" applyBorder="1" applyAlignment="1" applyProtection="1">
      <alignment vertical="center"/>
    </xf>
    <xf numFmtId="49" fontId="10" fillId="0" borderId="54" xfId="0" applyNumberFormat="1" applyFont="1" applyFill="1" applyBorder="1" applyAlignment="1" applyProtection="1">
      <alignment horizontal="center" vertical="center"/>
    </xf>
    <xf numFmtId="1" fontId="10" fillId="0" borderId="4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171" fontId="20" fillId="0" borderId="64" xfId="0" applyNumberFormat="1" applyFont="1" applyFill="1" applyBorder="1" applyAlignment="1" applyProtection="1">
      <alignment horizontal="center" vertical="center"/>
    </xf>
    <xf numFmtId="167" fontId="10" fillId="0" borderId="5" xfId="0" applyNumberFormat="1" applyFont="1" applyFill="1" applyBorder="1" applyAlignment="1" applyProtection="1">
      <alignment horizontal="center" vertical="center"/>
    </xf>
    <xf numFmtId="1" fontId="10" fillId="0" borderId="54" xfId="0" applyNumberFormat="1" applyFont="1" applyFill="1" applyBorder="1" applyAlignment="1" applyProtection="1">
      <alignment horizontal="center" vertical="center"/>
    </xf>
    <xf numFmtId="0" fontId="10" fillId="0" borderId="61" xfId="2" applyFont="1" applyFill="1" applyBorder="1" applyAlignment="1">
      <alignment horizontal="center" vertical="center" wrapText="1"/>
    </xf>
    <xf numFmtId="0" fontId="10" fillId="0" borderId="63" xfId="2" applyFont="1" applyFill="1" applyBorder="1" applyAlignment="1">
      <alignment horizontal="center" vertical="center" wrapText="1"/>
    </xf>
    <xf numFmtId="0" fontId="10" fillId="0" borderId="64" xfId="2" applyFont="1" applyFill="1" applyBorder="1" applyAlignment="1">
      <alignment horizontal="center" vertical="center" wrapText="1"/>
    </xf>
    <xf numFmtId="167" fontId="10" fillId="0" borderId="62" xfId="2" applyNumberFormat="1" applyFont="1" applyFill="1" applyBorder="1" applyAlignment="1" applyProtection="1">
      <alignment horizontal="center" vertical="center"/>
    </xf>
    <xf numFmtId="167" fontId="10" fillId="0" borderId="55" xfId="2" applyNumberFormat="1" applyFont="1" applyFill="1" applyBorder="1" applyAlignment="1" applyProtection="1">
      <alignment horizontal="center" vertical="center"/>
    </xf>
    <xf numFmtId="1" fontId="10" fillId="0" borderId="64" xfId="2" applyNumberFormat="1" applyFont="1" applyFill="1" applyBorder="1" applyAlignment="1" applyProtection="1">
      <alignment horizontal="center" vertical="center"/>
    </xf>
    <xf numFmtId="167" fontId="10" fillId="0" borderId="61" xfId="2" applyNumberFormat="1" applyFont="1" applyFill="1" applyBorder="1" applyAlignment="1" applyProtection="1">
      <alignment horizontal="center" vertical="center"/>
    </xf>
    <xf numFmtId="167" fontId="10" fillId="0" borderId="13" xfId="2" applyNumberFormat="1" applyFont="1" applyFill="1" applyBorder="1" applyAlignment="1" applyProtection="1">
      <alignment horizontal="center" vertical="center"/>
    </xf>
    <xf numFmtId="0" fontId="10" fillId="0" borderId="98" xfId="0" applyFont="1" applyFill="1" applyBorder="1" applyAlignment="1">
      <alignment horizontal="left" vertical="top" wrapText="1"/>
    </xf>
    <xf numFmtId="0" fontId="10" fillId="0" borderId="61" xfId="0" applyFont="1" applyFill="1" applyBorder="1" applyAlignment="1">
      <alignment horizontal="left" vertical="top" wrapText="1"/>
    </xf>
    <xf numFmtId="0" fontId="10" fillId="0" borderId="64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171" fontId="10" fillId="0" borderId="25" xfId="0" applyNumberFormat="1" applyFont="1" applyFill="1" applyBorder="1" applyAlignment="1" applyProtection="1">
      <alignment horizontal="left" vertical="center" wrapText="1"/>
    </xf>
    <xf numFmtId="171" fontId="6" fillId="0" borderId="26" xfId="0" applyNumberFormat="1" applyFont="1" applyFill="1" applyBorder="1" applyAlignment="1" applyProtection="1">
      <alignment horizontal="center" vertical="center"/>
    </xf>
    <xf numFmtId="171" fontId="6" fillId="0" borderId="27" xfId="0" applyNumberFormat="1" applyFont="1" applyFill="1" applyBorder="1" applyAlignment="1" applyProtection="1">
      <alignment horizontal="center" vertical="center"/>
    </xf>
    <xf numFmtId="171" fontId="6" fillId="0" borderId="81" xfId="0" applyNumberFormat="1" applyFont="1" applyFill="1" applyBorder="1" applyAlignment="1" applyProtection="1">
      <alignment horizontal="center" vertical="center"/>
    </xf>
    <xf numFmtId="167" fontId="10" fillId="0" borderId="59" xfId="0" applyNumberFormat="1" applyFont="1" applyFill="1" applyBorder="1" applyAlignment="1" applyProtection="1">
      <alignment horizontal="center" vertical="center"/>
    </xf>
    <xf numFmtId="171" fontId="10" fillId="0" borderId="59" xfId="0" applyNumberFormat="1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9" fontId="10" fillId="0" borderId="81" xfId="0" applyNumberFormat="1" applyFont="1" applyFill="1" applyBorder="1" applyAlignment="1">
      <alignment horizontal="left" vertical="top" wrapText="1"/>
    </xf>
    <xf numFmtId="49" fontId="10" fillId="0" borderId="26" xfId="0" applyNumberFormat="1" applyFont="1" applyFill="1" applyBorder="1" applyAlignment="1">
      <alignment horizontal="left" vertical="top" wrapText="1"/>
    </xf>
    <xf numFmtId="49" fontId="10" fillId="0" borderId="28" xfId="0" applyNumberFormat="1" applyFont="1" applyFill="1" applyBorder="1" applyAlignment="1">
      <alignment horizontal="left" vertical="top" wrapText="1"/>
    </xf>
    <xf numFmtId="49" fontId="10" fillId="0" borderId="36" xfId="0" applyNumberFormat="1" applyFont="1" applyFill="1" applyBorder="1" applyAlignment="1" applyProtection="1">
      <alignment horizontal="center" vertical="center"/>
    </xf>
    <xf numFmtId="171" fontId="10" fillId="0" borderId="37" xfId="0" applyNumberFormat="1" applyFont="1" applyFill="1" applyBorder="1" applyAlignment="1" applyProtection="1">
      <alignment horizontal="left" vertical="center" wrapText="1"/>
    </xf>
    <xf numFmtId="171" fontId="6" fillId="0" borderId="34" xfId="0" applyNumberFormat="1" applyFont="1" applyFill="1" applyBorder="1" applyAlignment="1" applyProtection="1">
      <alignment horizontal="center" vertical="center"/>
    </xf>
    <xf numFmtId="171" fontId="6" fillId="0" borderId="2" xfId="0" applyNumberFormat="1" applyFont="1" applyFill="1" applyBorder="1" applyAlignment="1" applyProtection="1">
      <alignment horizontal="center" vertical="center"/>
    </xf>
    <xf numFmtId="171" fontId="6" fillId="0" borderId="83" xfId="0" applyNumberFormat="1" applyFont="1" applyFill="1" applyBorder="1" applyAlignment="1" applyProtection="1">
      <alignment horizontal="center" vertical="center"/>
    </xf>
    <xf numFmtId="167" fontId="10" fillId="0" borderId="96" xfId="0" applyNumberFormat="1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171" fontId="10" fillId="0" borderId="35" xfId="2" applyNumberFormat="1" applyFont="1" applyFill="1" applyBorder="1" applyAlignment="1">
      <alignment horizontal="center" vertical="center" wrapText="1"/>
    </xf>
    <xf numFmtId="49" fontId="10" fillId="0" borderId="82" xfId="0" applyNumberFormat="1" applyFont="1" applyFill="1" applyBorder="1" applyAlignment="1">
      <alignment horizontal="left" vertical="top" wrapText="1"/>
    </xf>
    <xf numFmtId="49" fontId="10" fillId="0" borderId="83" xfId="0" applyNumberFormat="1" applyFont="1" applyFill="1" applyBorder="1" applyAlignment="1">
      <alignment horizontal="left" vertical="top" wrapText="1"/>
    </xf>
    <xf numFmtId="49" fontId="10" fillId="0" borderId="34" xfId="0" applyNumberFormat="1" applyFont="1" applyFill="1" applyBorder="1" applyAlignment="1">
      <alignment horizontal="left" vertical="top" wrapText="1"/>
    </xf>
    <xf numFmtId="49" fontId="10" fillId="0" borderId="35" xfId="0" applyNumberFormat="1" applyFont="1" applyFill="1" applyBorder="1" applyAlignment="1">
      <alignment horizontal="left" vertical="top" wrapText="1"/>
    </xf>
    <xf numFmtId="0" fontId="10" fillId="0" borderId="46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68" xfId="0" applyFont="1" applyFill="1" applyBorder="1" applyAlignment="1">
      <alignment horizontal="left" vertical="top" wrapText="1"/>
    </xf>
    <xf numFmtId="0" fontId="10" fillId="0" borderId="83" xfId="0" applyFont="1" applyFill="1" applyBorder="1" applyAlignment="1">
      <alignment horizontal="left" vertical="top" wrapText="1"/>
    </xf>
    <xf numFmtId="0" fontId="10" fillId="0" borderId="34" xfId="0" applyFont="1" applyFill="1" applyBorder="1" applyAlignment="1">
      <alignment horizontal="left" vertical="top" wrapText="1"/>
    </xf>
    <xf numFmtId="0" fontId="10" fillId="0" borderId="35" xfId="0" applyFont="1" applyFill="1" applyBorder="1" applyAlignment="1">
      <alignment horizontal="left" vertical="top" wrapText="1"/>
    </xf>
    <xf numFmtId="167" fontId="10" fillId="0" borderId="101" xfId="0" applyNumberFormat="1" applyFont="1" applyFill="1" applyBorder="1" applyAlignment="1" applyProtection="1">
      <alignment horizontal="center" vertical="center"/>
    </xf>
    <xf numFmtId="1" fontId="10" fillId="0" borderId="101" xfId="0" applyNumberFormat="1" applyFont="1" applyFill="1" applyBorder="1" applyAlignment="1" applyProtection="1">
      <alignment horizontal="center" vertical="center"/>
    </xf>
    <xf numFmtId="172" fontId="6" fillId="0" borderId="11" xfId="2" applyNumberFormat="1" applyFont="1" applyFill="1" applyBorder="1" applyAlignment="1" applyProtection="1">
      <alignment horizontal="center" vertical="center"/>
    </xf>
    <xf numFmtId="171" fontId="6" fillId="0" borderId="72" xfId="2" applyNumberFormat="1" applyFont="1" applyFill="1" applyBorder="1" applyAlignment="1" applyProtection="1">
      <alignment horizontal="center" vertical="center"/>
    </xf>
    <xf numFmtId="171" fontId="6" fillId="0" borderId="102" xfId="2" applyNumberFormat="1" applyFont="1" applyFill="1" applyBorder="1" applyAlignment="1" applyProtection="1">
      <alignment horizontal="center" vertical="center"/>
    </xf>
    <xf numFmtId="167" fontId="10" fillId="0" borderId="4" xfId="2" applyNumberFormat="1" applyFont="1" applyFill="1" applyBorder="1" applyAlignment="1">
      <alignment horizontal="center" vertical="center" wrapText="1"/>
    </xf>
    <xf numFmtId="1" fontId="10" fillId="0" borderId="4" xfId="2" applyNumberFormat="1" applyFont="1" applyFill="1" applyBorder="1" applyAlignment="1">
      <alignment horizontal="center" vertical="center" wrapText="1"/>
    </xf>
    <xf numFmtId="49" fontId="10" fillId="0" borderId="4" xfId="2" applyNumberFormat="1" applyFont="1" applyFill="1" applyBorder="1" applyAlignment="1">
      <alignment horizontal="center" vertical="center" wrapText="1"/>
    </xf>
    <xf numFmtId="1" fontId="10" fillId="0" borderId="29" xfId="0" applyNumberFormat="1" applyFont="1" applyFill="1" applyBorder="1" applyAlignment="1">
      <alignment horizontal="center" vertical="center"/>
    </xf>
    <xf numFmtId="49" fontId="10" fillId="0" borderId="16" xfId="2" applyNumberFormat="1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171" fontId="10" fillId="0" borderId="16" xfId="2" applyNumberFormat="1" applyFont="1" applyFill="1" applyBorder="1" applyAlignment="1" applyProtection="1">
      <alignment horizontal="center" vertical="center"/>
    </xf>
    <xf numFmtId="1" fontId="10" fillId="0" borderId="18" xfId="2" applyNumberFormat="1" applyFont="1" applyFill="1" applyBorder="1" applyAlignment="1">
      <alignment horizontal="center" vertical="center" wrapText="1"/>
    </xf>
    <xf numFmtId="172" fontId="10" fillId="0" borderId="30" xfId="2" applyNumberFormat="1" applyFont="1" applyFill="1" applyBorder="1" applyAlignment="1" applyProtection="1">
      <alignment horizontal="center" vertical="center"/>
    </xf>
    <xf numFmtId="171" fontId="10" fillId="0" borderId="30" xfId="2" applyNumberFormat="1" applyFont="1" applyFill="1" applyBorder="1" applyAlignment="1" applyProtection="1">
      <alignment horizontal="center" vertical="center"/>
    </xf>
    <xf numFmtId="172" fontId="6" fillId="0" borderId="79" xfId="2" applyNumberFormat="1" applyFont="1" applyFill="1" applyBorder="1" applyAlignment="1" applyProtection="1">
      <alignment horizontal="center" vertical="center"/>
    </xf>
    <xf numFmtId="172" fontId="10" fillId="0" borderId="79" xfId="2" applyNumberFormat="1" applyFont="1" applyFill="1" applyBorder="1" applyAlignment="1" applyProtection="1">
      <alignment horizontal="center" vertical="center"/>
    </xf>
    <xf numFmtId="167" fontId="10" fillId="0" borderId="5" xfId="2" applyNumberFormat="1" applyFont="1" applyFill="1" applyBorder="1" applyAlignment="1">
      <alignment horizontal="center" vertical="center" wrapText="1"/>
    </xf>
    <xf numFmtId="1" fontId="10" fillId="0" borderId="5" xfId="2" applyNumberFormat="1" applyFont="1" applyFill="1" applyBorder="1" applyAlignment="1">
      <alignment horizontal="center" vertical="center" wrapText="1"/>
    </xf>
    <xf numFmtId="49" fontId="17" fillId="5" borderId="5" xfId="2" applyNumberFormat="1" applyFont="1" applyFill="1" applyBorder="1" applyAlignment="1">
      <alignment horizontal="center" vertical="center" wrapText="1"/>
    </xf>
    <xf numFmtId="49" fontId="17" fillId="0" borderId="5" xfId="2" applyNumberFormat="1" applyFont="1" applyFill="1" applyBorder="1" applyAlignment="1">
      <alignment horizontal="center" vertical="center" wrapText="1"/>
    </xf>
    <xf numFmtId="49" fontId="17" fillId="0" borderId="4" xfId="2" applyNumberFormat="1" applyFont="1" applyFill="1" applyBorder="1" applyAlignment="1">
      <alignment horizontal="center" vertical="center" wrapText="1"/>
    </xf>
    <xf numFmtId="1" fontId="10" fillId="0" borderId="11" xfId="2" applyNumberFormat="1" applyFont="1" applyFill="1" applyBorder="1" applyAlignment="1">
      <alignment horizontal="center" vertical="center" wrapText="1"/>
    </xf>
    <xf numFmtId="171" fontId="6" fillId="0" borderId="29" xfId="2" applyNumberFormat="1" applyFont="1" applyFill="1" applyBorder="1" applyAlignment="1" applyProtection="1">
      <alignment horizontal="center" vertical="center"/>
    </xf>
    <xf numFmtId="171" fontId="6" fillId="0" borderId="50" xfId="2" applyNumberFormat="1" applyFont="1" applyFill="1" applyBorder="1" applyAlignment="1" applyProtection="1">
      <alignment horizontal="center" vertical="center"/>
    </xf>
    <xf numFmtId="171" fontId="6" fillId="0" borderId="103" xfId="2" applyNumberFormat="1" applyFont="1" applyFill="1" applyBorder="1" applyAlignment="1" applyProtection="1">
      <alignment horizontal="center" vertical="center"/>
    </xf>
    <xf numFmtId="171" fontId="6" fillId="0" borderId="78" xfId="2" applyNumberFormat="1" applyFont="1" applyFill="1" applyBorder="1" applyAlignment="1" applyProtection="1">
      <alignment horizontal="center" vertical="center"/>
    </xf>
    <xf numFmtId="171" fontId="6" fillId="0" borderId="11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49" fontId="6" fillId="0" borderId="28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83" xfId="2" applyNumberFormat="1" applyFont="1" applyFill="1" applyBorder="1" applyAlignment="1">
      <alignment horizontal="center" vertical="center"/>
    </xf>
    <xf numFmtId="49" fontId="6" fillId="0" borderId="83" xfId="2" applyNumberFormat="1" applyFont="1" applyFill="1" applyBorder="1" applyAlignment="1">
      <alignment horizontal="center" vertical="center"/>
    </xf>
    <xf numFmtId="172" fontId="6" fillId="0" borderId="96" xfId="2" applyNumberFormat="1" applyFont="1" applyFill="1" applyBorder="1" applyAlignment="1" applyProtection="1">
      <alignment horizontal="center" vertical="center"/>
    </xf>
    <xf numFmtId="172" fontId="6" fillId="0" borderId="2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0" fontId="6" fillId="0" borderId="82" xfId="2" applyNumberFormat="1" applyFont="1" applyFill="1" applyBorder="1" applyAlignment="1">
      <alignment horizontal="center" vertical="center" wrapText="1"/>
    </xf>
    <xf numFmtId="0" fontId="6" fillId="0" borderId="37" xfId="2" applyNumberFormat="1" applyFont="1" applyFill="1" applyBorder="1" applyAlignment="1">
      <alignment horizontal="center" vertical="center" wrapText="1"/>
    </xf>
    <xf numFmtId="0" fontId="6" fillId="0" borderId="83" xfId="2" applyNumberFormat="1" applyFont="1" applyFill="1" applyBorder="1" applyAlignment="1">
      <alignment horizontal="center" vertical="center" wrapText="1"/>
    </xf>
    <xf numFmtId="0" fontId="6" fillId="0" borderId="34" xfId="2" applyNumberFormat="1" applyFont="1" applyFill="1" applyBorder="1" applyAlignment="1">
      <alignment horizontal="center" vertical="center" wrapText="1"/>
    </xf>
    <xf numFmtId="0" fontId="6" fillId="0" borderId="35" xfId="2" applyNumberFormat="1" applyFont="1" applyFill="1" applyBorder="1" applyAlignment="1">
      <alignment horizontal="center" vertical="center" wrapText="1"/>
    </xf>
    <xf numFmtId="49" fontId="6" fillId="0" borderId="29" xfId="2" applyNumberFormat="1" applyFont="1" applyFill="1" applyBorder="1" applyAlignment="1" applyProtection="1">
      <alignment horizontal="center" vertical="center"/>
    </xf>
    <xf numFmtId="171" fontId="6" fillId="0" borderId="16" xfId="2" applyNumberFormat="1" applyFont="1" applyFill="1" applyBorder="1" applyAlignment="1" applyProtection="1">
      <alignment horizontal="center" vertical="center"/>
    </xf>
    <xf numFmtId="172" fontId="6" fillId="0" borderId="82" xfId="2" applyNumberFormat="1" applyFont="1" applyFill="1" applyBorder="1" applyAlignment="1" applyProtection="1">
      <alignment horizontal="center" vertical="center"/>
    </xf>
    <xf numFmtId="171" fontId="6" fillId="0" borderId="30" xfId="2" applyNumberFormat="1" applyFont="1" applyFill="1" applyBorder="1" applyAlignment="1" applyProtection="1">
      <alignment horizontal="center" vertical="center"/>
    </xf>
    <xf numFmtId="1" fontId="6" fillId="0" borderId="30" xfId="2" applyNumberFormat="1" applyFont="1" applyFill="1" applyBorder="1" applyAlignment="1" applyProtection="1">
      <alignment horizontal="center" vertical="center"/>
    </xf>
    <xf numFmtId="1" fontId="6" fillId="0" borderId="50" xfId="2" applyNumberFormat="1" applyFont="1" applyFill="1" applyBorder="1" applyAlignment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0" fontId="6" fillId="0" borderId="48" xfId="2" applyNumberFormat="1" applyFont="1" applyFill="1" applyBorder="1" applyAlignment="1">
      <alignment horizontal="center" vertical="center"/>
    </xf>
    <xf numFmtId="49" fontId="6" fillId="0" borderId="48" xfId="2" applyNumberFormat="1" applyFont="1" applyFill="1" applyBorder="1" applyAlignment="1">
      <alignment horizontal="center" vertical="center"/>
    </xf>
    <xf numFmtId="1" fontId="6" fillId="0" borderId="12" xfId="2" applyNumberFormat="1" applyFont="1" applyFill="1" applyBorder="1" applyAlignment="1">
      <alignment horizontal="center" vertical="center"/>
    </xf>
    <xf numFmtId="1" fontId="6" fillId="0" borderId="95" xfId="2" applyNumberFormat="1" applyFont="1" applyFill="1" applyBorder="1" applyAlignment="1">
      <alignment horizontal="center" vertical="center" wrapText="1"/>
    </xf>
    <xf numFmtId="0" fontId="6" fillId="0" borderId="50" xfId="2" applyNumberFormat="1" applyFont="1" applyFill="1" applyBorder="1" applyAlignment="1">
      <alignment horizontal="center" vertical="center" wrapText="1"/>
    </xf>
    <xf numFmtId="0" fontId="6" fillId="0" borderId="49" xfId="2" applyNumberFormat="1" applyFont="1" applyFill="1" applyBorder="1" applyAlignment="1">
      <alignment horizontal="center" vertical="center" wrapText="1"/>
    </xf>
    <xf numFmtId="0" fontId="6" fillId="0" borderId="48" xfId="2" applyNumberFormat="1" applyFont="1" applyFill="1" applyBorder="1" applyAlignment="1">
      <alignment horizontal="center" vertical="center" wrapText="1"/>
    </xf>
    <xf numFmtId="0" fontId="6" fillId="0" borderId="80" xfId="2" applyNumberFormat="1" applyFont="1" applyFill="1" applyBorder="1" applyAlignment="1">
      <alignment horizontal="center" vertical="center" wrapText="1"/>
    </xf>
    <xf numFmtId="0" fontId="6" fillId="0" borderId="95" xfId="2" applyNumberFormat="1" applyFont="1" applyFill="1" applyBorder="1" applyAlignment="1">
      <alignment horizontal="center" vertical="center" wrapText="1"/>
    </xf>
    <xf numFmtId="49" fontId="6" fillId="0" borderId="95" xfId="2" applyNumberFormat="1" applyFont="1" applyFill="1" applyBorder="1" applyAlignment="1">
      <alignment horizontal="center" vertical="center" wrapText="1"/>
    </xf>
    <xf numFmtId="49" fontId="17" fillId="2" borderId="5" xfId="2" applyNumberFormat="1" applyFont="1" applyFill="1" applyBorder="1" applyAlignment="1">
      <alignment horizontal="center" vertical="center" wrapText="1"/>
    </xf>
    <xf numFmtId="49" fontId="17" fillId="2" borderId="4" xfId="2" applyNumberFormat="1" applyFont="1" applyFill="1" applyBorder="1" applyAlignment="1">
      <alignment horizontal="center" vertical="center" wrapText="1"/>
    </xf>
    <xf numFmtId="49" fontId="6" fillId="0" borderId="8" xfId="2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 applyProtection="1">
      <alignment horizontal="center" vertical="center"/>
    </xf>
    <xf numFmtId="1" fontId="17" fillId="2" borderId="4" xfId="2" applyNumberFormat="1" applyFont="1" applyFill="1" applyBorder="1" applyAlignment="1">
      <alignment horizontal="center" vertical="center" wrapText="1"/>
    </xf>
    <xf numFmtId="49" fontId="17" fillId="2" borderId="11" xfId="2" applyNumberFormat="1" applyFont="1" applyFill="1" applyBorder="1" applyAlignment="1">
      <alignment horizontal="center" vertical="center" wrapText="1"/>
    </xf>
    <xf numFmtId="49" fontId="17" fillId="2" borderId="26" xfId="2" applyNumberFormat="1" applyFont="1" applyFill="1" applyBorder="1" applyAlignment="1" applyProtection="1">
      <alignment horizontal="center" vertical="center"/>
    </xf>
    <xf numFmtId="0" fontId="6" fillId="0" borderId="81" xfId="0" applyNumberFormat="1" applyFont="1" applyFill="1" applyBorder="1" applyAlignment="1" applyProtection="1">
      <alignment horizontal="center" vertical="center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16" fillId="0" borderId="21" xfId="2" applyNumberFormat="1" applyFont="1" applyFill="1" applyBorder="1" applyAlignment="1">
      <alignment horizontal="center" vertical="center" wrapText="1"/>
    </xf>
    <xf numFmtId="49" fontId="6" fillId="0" borderId="83" xfId="0" applyNumberFormat="1" applyFont="1" applyFill="1" applyBorder="1" applyAlignment="1" applyProtection="1">
      <alignment horizontal="center" vertical="center"/>
    </xf>
    <xf numFmtId="0" fontId="6" fillId="0" borderId="26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1" fontId="10" fillId="0" borderId="29" xfId="2" applyNumberFormat="1" applyFont="1" applyFill="1" applyBorder="1" applyAlignment="1" applyProtection="1">
      <alignment horizontal="center" vertical="center"/>
    </xf>
    <xf numFmtId="0" fontId="16" fillId="0" borderId="16" xfId="2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" fontId="10" fillId="5" borderId="16" xfId="2" applyNumberFormat="1" applyFont="1" applyFill="1" applyBorder="1" applyAlignment="1" applyProtection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0" fontId="10" fillId="5" borderId="16" xfId="2" applyFont="1" applyFill="1" applyBorder="1" applyAlignment="1">
      <alignment horizontal="center" vertical="center" wrapText="1"/>
    </xf>
    <xf numFmtId="49" fontId="10" fillId="0" borderId="82" xfId="2" applyNumberFormat="1" applyFont="1" applyFill="1" applyBorder="1" applyAlignment="1">
      <alignment horizontal="center" vertical="center" wrapText="1"/>
    </xf>
    <xf numFmtId="1" fontId="17" fillId="0" borderId="6" xfId="2" applyNumberFormat="1" applyFont="1" applyFill="1" applyBorder="1" applyAlignment="1">
      <alignment horizontal="center" vertical="center" wrapText="1"/>
    </xf>
    <xf numFmtId="1" fontId="10" fillId="0" borderId="24" xfId="2" applyNumberFormat="1" applyFont="1" applyFill="1" applyBorder="1" applyAlignment="1" applyProtection="1">
      <alignment horizontal="center" vertical="center"/>
    </xf>
    <xf numFmtId="167" fontId="16" fillId="0" borderId="30" xfId="2" applyNumberFormat="1" applyFont="1" applyFill="1" applyBorder="1" applyAlignment="1" applyProtection="1">
      <alignment horizontal="center" vertical="center"/>
    </xf>
    <xf numFmtId="167" fontId="16" fillId="0" borderId="30" xfId="0" applyNumberFormat="1" applyFont="1" applyFill="1" applyBorder="1" applyAlignment="1" applyProtection="1">
      <alignment horizontal="center" vertical="center"/>
    </xf>
    <xf numFmtId="1" fontId="10" fillId="5" borderId="30" xfId="2" applyNumberFormat="1" applyFont="1" applyFill="1" applyBorder="1" applyAlignment="1" applyProtection="1">
      <alignment horizontal="center" vertical="center"/>
    </xf>
    <xf numFmtId="0" fontId="6" fillId="5" borderId="30" xfId="2" applyFont="1" applyFill="1" applyBorder="1" applyAlignment="1">
      <alignment horizontal="center" vertical="center" wrapText="1"/>
    </xf>
    <xf numFmtId="165" fontId="6" fillId="5" borderId="30" xfId="0" applyNumberFormat="1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10" fillId="0" borderId="30" xfId="2" applyFont="1" applyFill="1" applyBorder="1" applyAlignment="1">
      <alignment horizontal="center" vertical="center" wrapText="1"/>
    </xf>
    <xf numFmtId="172" fontId="10" fillId="0" borderId="36" xfId="2" applyNumberFormat="1" applyFont="1" applyFill="1" applyBorder="1" applyAlignment="1" applyProtection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12" fillId="0" borderId="0" xfId="1" applyBorder="1" applyAlignment="1">
      <alignment horizontal="center" vertical="center" wrapText="1"/>
    </xf>
    <xf numFmtId="0" fontId="15" fillId="0" borderId="0" xfId="1" applyFont="1" applyBorder="1" applyAlignment="1">
      <alignment wrapText="1"/>
    </xf>
    <xf numFmtId="0" fontId="4" fillId="0" borderId="21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left" vertical="center" wrapText="1"/>
    </xf>
    <xf numFmtId="0" fontId="12" fillId="0" borderId="0" xfId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6" fillId="0" borderId="42" xfId="3" applyFont="1" applyBorder="1" applyAlignment="1">
      <alignment horizontal="center" wrapText="1"/>
    </xf>
    <xf numFmtId="0" fontId="31" fillId="0" borderId="40" xfId="3" applyFont="1" applyBorder="1" applyAlignment="1">
      <alignment horizontal="center" wrapText="1"/>
    </xf>
    <xf numFmtId="1" fontId="4" fillId="0" borderId="21" xfId="3" applyNumberFormat="1" applyFont="1" applyBorder="1" applyAlignment="1">
      <alignment horizontal="center" wrapText="1"/>
    </xf>
    <xf numFmtId="1" fontId="14" fillId="0" borderId="20" xfId="3" applyNumberFormat="1" applyFont="1" applyBorder="1" applyAlignment="1">
      <alignment horizontal="center" wrapText="1"/>
    </xf>
    <xf numFmtId="1" fontId="14" fillId="0" borderId="16" xfId="3" applyNumberFormat="1" applyFont="1" applyBorder="1" applyAlignment="1">
      <alignment horizontal="center" wrapText="1"/>
    </xf>
    <xf numFmtId="0" fontId="14" fillId="0" borderId="20" xfId="3" applyFont="1" applyBorder="1" applyAlignment="1">
      <alignment horizontal="center" wrapText="1"/>
    </xf>
    <xf numFmtId="0" fontId="14" fillId="0" borderId="16" xfId="3" applyFont="1" applyBorder="1" applyAlignment="1">
      <alignment horizontal="center" wrapText="1"/>
    </xf>
    <xf numFmtId="0" fontId="4" fillId="0" borderId="21" xfId="3" applyFont="1" applyBorder="1" applyAlignment="1">
      <alignment horizontal="center" wrapText="1"/>
    </xf>
    <xf numFmtId="0" fontId="12" fillId="0" borderId="20" xfId="1" applyBorder="1" applyAlignment="1">
      <alignment horizontal="center" wrapText="1"/>
    </xf>
    <xf numFmtId="0" fontId="12" fillId="0" borderId="16" xfId="1" applyBorder="1" applyAlignment="1">
      <alignment horizontal="center" wrapText="1"/>
    </xf>
    <xf numFmtId="0" fontId="15" fillId="0" borderId="0" xfId="1" applyFont="1" applyBorder="1" applyAlignment="1">
      <alignment horizontal="right" vertical="center" wrapText="1"/>
    </xf>
    <xf numFmtId="49" fontId="7" fillId="0" borderId="0" xfId="1" applyNumberFormat="1" applyFont="1" applyBorder="1" applyAlignment="1">
      <alignment horizontal="left" vertical="top" wrapText="1"/>
    </xf>
    <xf numFmtId="0" fontId="12" fillId="0" borderId="0" xfId="1" applyBorder="1" applyAlignment="1">
      <alignment vertical="top" wrapText="1"/>
    </xf>
    <xf numFmtId="0" fontId="4" fillId="0" borderId="0" xfId="1" applyFont="1" applyBorder="1" applyAlignment="1">
      <alignment horizontal="center" wrapText="1"/>
    </xf>
    <xf numFmtId="0" fontId="12" fillId="0" borderId="0" xfId="1" applyBorder="1" applyAlignment="1">
      <alignment horizontal="center" wrapText="1"/>
    </xf>
    <xf numFmtId="0" fontId="4" fillId="0" borderId="40" xfId="3" applyFont="1" applyBorder="1" applyAlignment="1">
      <alignment horizontal="center" wrapText="1"/>
    </xf>
    <xf numFmtId="0" fontId="14" fillId="0" borderId="40" xfId="3" applyFont="1" applyBorder="1" applyAlignment="1">
      <alignment horizontal="center" wrapText="1"/>
    </xf>
    <xf numFmtId="0" fontId="14" fillId="0" borderId="41" xfId="3" applyFont="1" applyBorder="1" applyAlignment="1">
      <alignment horizont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0" xfId="3" applyFont="1" applyBorder="1" applyAlignment="1">
      <alignment wrapText="1"/>
    </xf>
    <xf numFmtId="0" fontId="4" fillId="0" borderId="16" xfId="3" applyFont="1" applyBorder="1" applyAlignment="1">
      <alignment wrapText="1"/>
    </xf>
    <xf numFmtId="0" fontId="14" fillId="0" borderId="20" xfId="3" applyFont="1" applyBorder="1" applyAlignment="1">
      <alignment vertical="center" wrapText="1"/>
    </xf>
    <xf numFmtId="0" fontId="14" fillId="0" borderId="16" xfId="3" applyFont="1" applyBorder="1" applyAlignment="1">
      <alignment vertical="center" wrapText="1"/>
    </xf>
    <xf numFmtId="1" fontId="4" fillId="0" borderId="21" xfId="3" applyNumberFormat="1" applyFont="1" applyBorder="1" applyAlignment="1">
      <alignment horizontal="center" vertical="center" wrapText="1"/>
    </xf>
    <xf numFmtId="1" fontId="14" fillId="0" borderId="20" xfId="3" applyNumberFormat="1" applyFont="1" applyBorder="1" applyAlignment="1">
      <alignment horizontal="center" vertical="center" wrapText="1"/>
    </xf>
    <xf numFmtId="1" fontId="14" fillId="0" borderId="16" xfId="3" applyNumberFormat="1" applyFont="1" applyBorder="1" applyAlignment="1">
      <alignment horizontal="center" vertical="center" wrapText="1"/>
    </xf>
    <xf numFmtId="0" fontId="4" fillId="0" borderId="42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2" fillId="0" borderId="20" xfId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4" fillId="0" borderId="40" xfId="3" applyFont="1" applyBorder="1" applyAlignment="1">
      <alignment horizontal="center" vertical="center" wrapText="1"/>
    </xf>
    <xf numFmtId="0" fontId="14" fillId="0" borderId="41" xfId="3" applyFont="1" applyBorder="1" applyAlignment="1">
      <alignment horizontal="center" vertical="center" wrapText="1"/>
    </xf>
    <xf numFmtId="1" fontId="12" fillId="0" borderId="20" xfId="1" applyNumberFormat="1" applyBorder="1" applyAlignment="1">
      <alignment horizontal="center" wrapText="1"/>
    </xf>
    <xf numFmtId="1" fontId="12" fillId="0" borderId="16" xfId="1" applyNumberFormat="1" applyBorder="1" applyAlignment="1">
      <alignment horizontal="center" wrapText="1"/>
    </xf>
    <xf numFmtId="1" fontId="4" fillId="0" borderId="40" xfId="3" applyNumberFormat="1" applyFont="1" applyBorder="1" applyAlignment="1">
      <alignment horizontal="center" wrapText="1"/>
    </xf>
    <xf numFmtId="1" fontId="14" fillId="0" borderId="40" xfId="3" applyNumberFormat="1" applyFont="1" applyBorder="1" applyAlignment="1">
      <alignment horizontal="center" wrapText="1"/>
    </xf>
    <xf numFmtId="1" fontId="14" fillId="0" borderId="41" xfId="3" applyNumberFormat="1" applyFont="1" applyBorder="1" applyAlignment="1">
      <alignment horizontal="center" wrapText="1"/>
    </xf>
    <xf numFmtId="1" fontId="4" fillId="0" borderId="21" xfId="1" applyNumberFormat="1" applyFont="1" applyBorder="1" applyAlignment="1">
      <alignment horizontal="center" vertical="center" wrapText="1"/>
    </xf>
    <xf numFmtId="1" fontId="4" fillId="0" borderId="20" xfId="3" applyNumberFormat="1" applyFont="1" applyBorder="1" applyAlignment="1">
      <alignment wrapText="1"/>
    </xf>
    <xf numFmtId="1" fontId="4" fillId="0" borderId="16" xfId="3" applyNumberFormat="1" applyFont="1" applyBorder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 wrapText="1"/>
    </xf>
    <xf numFmtId="0" fontId="10" fillId="0" borderId="46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47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center" vertical="center" wrapText="1"/>
    </xf>
    <xf numFmtId="0" fontId="10" fillId="0" borderId="50" xfId="1" applyFont="1" applyBorder="1" applyAlignment="1">
      <alignment horizontal="center" vertical="center" wrapText="1"/>
    </xf>
    <xf numFmtId="0" fontId="31" fillId="0" borderId="44" xfId="1" applyFont="1" applyBorder="1" applyAlignment="1">
      <alignment horizontal="center" vertical="center" wrapText="1"/>
    </xf>
    <xf numFmtId="0" fontId="31" fillId="0" borderId="45" xfId="1" applyFont="1" applyBorder="1" applyAlignment="1">
      <alignment horizontal="center" vertical="center" wrapText="1"/>
    </xf>
    <xf numFmtId="0" fontId="31" fillId="0" borderId="46" xfId="1" applyFont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31" fillId="0" borderId="47" xfId="1" applyFont="1" applyBorder="1" applyAlignment="1">
      <alignment horizontal="center" vertical="center" wrapText="1"/>
    </xf>
    <xf numFmtId="0" fontId="31" fillId="0" borderId="48" xfId="1" applyFont="1" applyBorder="1" applyAlignment="1">
      <alignment horizontal="center" vertical="center" wrapText="1"/>
    </xf>
    <xf numFmtId="0" fontId="31" fillId="0" borderId="49" xfId="1" applyFont="1" applyBorder="1" applyAlignment="1">
      <alignment horizontal="center" vertical="center" wrapText="1"/>
    </xf>
    <xf numFmtId="0" fontId="31" fillId="0" borderId="50" xfId="1" applyFont="1" applyBorder="1" applyAlignment="1">
      <alignment horizontal="center" vertical="center" wrapText="1"/>
    </xf>
    <xf numFmtId="0" fontId="10" fillId="0" borderId="43" xfId="1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wrapText="1"/>
    </xf>
    <xf numFmtId="0" fontId="15" fillId="0" borderId="45" xfId="0" applyFont="1" applyFill="1" applyBorder="1" applyAlignment="1">
      <alignment wrapText="1"/>
    </xf>
    <xf numFmtId="0" fontId="15" fillId="0" borderId="46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5" fillId="0" borderId="47" xfId="0" applyFont="1" applyFill="1" applyBorder="1" applyAlignment="1">
      <alignment wrapText="1"/>
    </xf>
    <xf numFmtId="0" fontId="15" fillId="0" borderId="48" xfId="0" applyFont="1" applyFill="1" applyBorder="1" applyAlignment="1">
      <alignment wrapText="1"/>
    </xf>
    <xf numFmtId="0" fontId="15" fillId="0" borderId="49" xfId="0" applyFont="1" applyFill="1" applyBorder="1" applyAlignment="1">
      <alignment wrapText="1"/>
    </xf>
    <xf numFmtId="0" fontId="15" fillId="0" borderId="50" xfId="0" applyFont="1" applyFill="1" applyBorder="1" applyAlignment="1">
      <alignment wrapText="1"/>
    </xf>
    <xf numFmtId="1" fontId="4" fillId="0" borderId="21" xfId="3" applyNumberFormat="1" applyFont="1" applyFill="1" applyBorder="1" applyAlignment="1">
      <alignment horizontal="center" wrapText="1"/>
    </xf>
    <xf numFmtId="1" fontId="14" fillId="0" borderId="20" xfId="3" applyNumberFormat="1" applyFont="1" applyFill="1" applyBorder="1" applyAlignment="1">
      <alignment horizontal="center" wrapText="1"/>
    </xf>
    <xf numFmtId="1" fontId="14" fillId="0" borderId="16" xfId="3" applyNumberFormat="1" applyFont="1" applyFill="1" applyBorder="1" applyAlignment="1">
      <alignment horizontal="center" wrapText="1"/>
    </xf>
    <xf numFmtId="0" fontId="4" fillId="0" borderId="21" xfId="3" applyFont="1" applyFill="1" applyBorder="1" applyAlignment="1">
      <alignment horizontal="center" vertical="center" wrapText="1"/>
    </xf>
    <xf numFmtId="0" fontId="14" fillId="0" borderId="20" xfId="3" applyFont="1" applyFill="1" applyBorder="1" applyAlignment="1">
      <alignment horizontal="center" vertical="center" wrapText="1"/>
    </xf>
    <xf numFmtId="0" fontId="14" fillId="0" borderId="16" xfId="3" applyFont="1" applyFill="1" applyBorder="1" applyAlignment="1">
      <alignment horizontal="center" vertical="center" wrapText="1"/>
    </xf>
    <xf numFmtId="1" fontId="9" fillId="0" borderId="21" xfId="1" applyNumberFormat="1" applyFont="1" applyFill="1" applyBorder="1" applyAlignment="1">
      <alignment horizontal="center" vertical="center" wrapText="1"/>
    </xf>
    <xf numFmtId="1" fontId="4" fillId="0" borderId="20" xfId="3" applyNumberFormat="1" applyFont="1" applyFill="1" applyBorder="1" applyAlignment="1">
      <alignment wrapText="1"/>
    </xf>
    <xf numFmtId="1" fontId="4" fillId="0" borderId="16" xfId="3" applyNumberFormat="1" applyFont="1" applyFill="1" applyBorder="1" applyAlignment="1">
      <alignment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vertical="center" wrapText="1"/>
    </xf>
    <xf numFmtId="0" fontId="12" fillId="0" borderId="1" xfId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2" fillId="0" borderId="20" xfId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" fontId="4" fillId="0" borderId="21" xfId="3" applyNumberFormat="1" applyFont="1" applyFill="1" applyBorder="1" applyAlignment="1">
      <alignment horizontal="center" vertical="center" wrapText="1"/>
    </xf>
    <xf numFmtId="1" fontId="14" fillId="0" borderId="20" xfId="3" applyNumberFormat="1" applyFont="1" applyFill="1" applyBorder="1" applyAlignment="1">
      <alignment horizontal="center" vertical="center" wrapText="1"/>
    </xf>
    <xf numFmtId="1" fontId="14" fillId="0" borderId="16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6" fillId="0" borderId="21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10" fillId="0" borderId="0" xfId="1" applyFont="1" applyBorder="1" applyAlignment="1">
      <alignment horizontal="center" wrapText="1"/>
    </xf>
    <xf numFmtId="0" fontId="31" fillId="0" borderId="0" xfId="1" applyFont="1" applyAlignment="1">
      <alignment wrapText="1"/>
    </xf>
    <xf numFmtId="0" fontId="32" fillId="0" borderId="0" xfId="1" applyFont="1" applyAlignment="1"/>
    <xf numFmtId="0" fontId="31" fillId="0" borderId="44" xfId="1" applyFont="1" applyFill="1" applyBorder="1" applyAlignment="1">
      <alignment horizontal="center" vertical="center" wrapText="1"/>
    </xf>
    <xf numFmtId="0" fontId="31" fillId="0" borderId="45" xfId="1" applyFont="1" applyFill="1" applyBorder="1" applyAlignment="1">
      <alignment horizontal="center" vertical="center" wrapText="1"/>
    </xf>
    <xf numFmtId="0" fontId="31" fillId="0" borderId="46" xfId="1" applyFont="1" applyFill="1" applyBorder="1" applyAlignment="1">
      <alignment horizontal="center" vertical="center" wrapText="1"/>
    </xf>
    <xf numFmtId="0" fontId="31" fillId="0" borderId="0" xfId="1" applyFont="1" applyFill="1" applyAlignment="1">
      <alignment horizontal="center" vertical="center" wrapText="1"/>
    </xf>
    <xf numFmtId="0" fontId="31" fillId="0" borderId="47" xfId="1" applyFont="1" applyFill="1" applyBorder="1" applyAlignment="1">
      <alignment horizontal="center" vertical="center" wrapText="1"/>
    </xf>
    <xf numFmtId="0" fontId="31" fillId="0" borderId="48" xfId="1" applyFont="1" applyFill="1" applyBorder="1" applyAlignment="1">
      <alignment horizontal="center" vertical="center" wrapText="1"/>
    </xf>
    <xf numFmtId="0" fontId="31" fillId="0" borderId="49" xfId="1" applyFont="1" applyFill="1" applyBorder="1" applyAlignment="1">
      <alignment horizontal="center" vertical="center" wrapText="1"/>
    </xf>
    <xf numFmtId="0" fontId="31" fillId="0" borderId="50" xfId="1" applyFont="1" applyFill="1" applyBorder="1" applyAlignment="1">
      <alignment horizontal="center" vertical="center" wrapText="1"/>
    </xf>
    <xf numFmtId="0" fontId="4" fillId="0" borderId="51" xfId="3" applyFont="1" applyBorder="1" applyAlignment="1">
      <alignment horizontal="center" vertical="center" wrapText="1"/>
    </xf>
    <xf numFmtId="0" fontId="14" fillId="0" borderId="52" xfId="3" applyFont="1" applyBorder="1" applyAlignment="1">
      <alignment horizontal="center" vertical="center" wrapText="1"/>
    </xf>
    <xf numFmtId="1" fontId="4" fillId="0" borderId="52" xfId="3" applyNumberFormat="1" applyFont="1" applyBorder="1" applyAlignment="1">
      <alignment horizontal="center" wrapText="1"/>
    </xf>
    <xf numFmtId="1" fontId="14" fillId="0" borderId="52" xfId="3" applyNumberFormat="1" applyFont="1" applyBorder="1" applyAlignment="1">
      <alignment horizontal="center" wrapText="1"/>
    </xf>
    <xf numFmtId="1" fontId="14" fillId="0" borderId="53" xfId="3" applyNumberFormat="1" applyFont="1" applyBorder="1" applyAlignment="1">
      <alignment horizontal="center" wrapText="1"/>
    </xf>
    <xf numFmtId="0" fontId="34" fillId="0" borderId="43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2" fillId="0" borderId="21" xfId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1" fillId="0" borderId="1" xfId="1" applyFont="1" applyBorder="1" applyAlignment="1">
      <alignment horizontal="center" vertical="center" textRotation="90"/>
    </xf>
    <xf numFmtId="0" fontId="4" fillId="0" borderId="0" xfId="1" applyFont="1" applyAlignment="1">
      <alignment horizontal="left" vertical="center" wrapText="1"/>
    </xf>
    <xf numFmtId="0" fontId="12" fillId="0" borderId="0" xfId="1" applyAlignment="1">
      <alignment horizontal="left" vertical="center" wrapText="1"/>
    </xf>
    <xf numFmtId="0" fontId="7" fillId="0" borderId="0" xfId="1" applyFont="1" applyAlignment="1">
      <alignment horizontal="left" wrapText="1"/>
    </xf>
    <xf numFmtId="0" fontId="12" fillId="0" borderId="0" xfId="1" applyAlignment="1">
      <alignment horizontal="left" wrapText="1"/>
    </xf>
    <xf numFmtId="0" fontId="4" fillId="0" borderId="0" xfId="1" applyFont="1" applyAlignment="1">
      <alignment horizontal="left" vertical="top" wrapText="1"/>
    </xf>
    <xf numFmtId="0" fontId="12" fillId="0" borderId="0" xfId="1" applyAlignment="1">
      <alignment vertical="top" wrapText="1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4" fillId="0" borderId="0" xfId="1" applyFont="1" applyBorder="1" applyAlignment="1">
      <alignment horizontal="left" vertical="center"/>
    </xf>
    <xf numFmtId="0" fontId="28" fillId="0" borderId="0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170" fontId="6" fillId="2" borderId="32" xfId="2" applyNumberFormat="1" applyFont="1" applyFill="1" applyBorder="1" applyAlignment="1" applyProtection="1">
      <alignment horizontal="center" vertical="center" textRotation="90" wrapText="1"/>
    </xf>
    <xf numFmtId="170" fontId="6" fillId="2" borderId="35" xfId="2" applyNumberFormat="1" applyFont="1" applyFill="1" applyBorder="1" applyAlignment="1" applyProtection="1">
      <alignment horizontal="center" vertical="center" textRotation="90" wrapText="1"/>
    </xf>
    <xf numFmtId="49" fontId="10" fillId="0" borderId="54" xfId="0" applyNumberFormat="1" applyFont="1" applyFill="1" applyBorder="1" applyAlignment="1" applyProtection="1">
      <alignment horizontal="center" vertical="center"/>
    </xf>
    <xf numFmtId="49" fontId="10" fillId="0" borderId="55" xfId="0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 applyProtection="1">
      <alignment horizontal="center" vertical="center"/>
    </xf>
    <xf numFmtId="170" fontId="9" fillId="6" borderId="7" xfId="2" applyNumberFormat="1" applyFont="1" applyFill="1" applyBorder="1" applyAlignment="1" applyProtection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6" fillId="2" borderId="54" xfId="2" applyNumberFormat="1" applyFont="1" applyFill="1" applyBorder="1" applyAlignment="1" applyProtection="1">
      <alignment horizontal="center" vertical="center"/>
    </xf>
    <xf numFmtId="0" fontId="6" fillId="2" borderId="55" xfId="2" applyNumberFormat="1" applyFont="1" applyFill="1" applyBorder="1" applyAlignment="1" applyProtection="1">
      <alignment horizontal="center" vertical="center"/>
    </xf>
    <xf numFmtId="0" fontId="6" fillId="2" borderId="56" xfId="2" applyNumberFormat="1" applyFont="1" applyFill="1" applyBorder="1" applyAlignment="1" applyProtection="1">
      <alignment horizontal="center" vertical="center"/>
    </xf>
    <xf numFmtId="0" fontId="6" fillId="2" borderId="54" xfId="2" applyNumberFormat="1" applyFont="1" applyFill="1" applyBorder="1" applyAlignment="1" applyProtection="1">
      <alignment horizontal="center" vertical="center" wrapText="1"/>
    </xf>
    <xf numFmtId="0" fontId="6" fillId="2" borderId="55" xfId="2" applyNumberFormat="1" applyFont="1" applyFill="1" applyBorder="1" applyAlignment="1" applyProtection="1">
      <alignment horizontal="center" vertical="center" wrapText="1"/>
    </xf>
    <xf numFmtId="0" fontId="6" fillId="2" borderId="56" xfId="2" applyNumberFormat="1" applyFont="1" applyFill="1" applyBorder="1" applyAlignment="1" applyProtection="1">
      <alignment horizontal="center" vertical="center" wrapText="1"/>
    </xf>
    <xf numFmtId="0" fontId="6" fillId="2" borderId="19" xfId="2" applyNumberFormat="1" applyFont="1" applyFill="1" applyBorder="1" applyAlignment="1" applyProtection="1">
      <alignment horizontal="center" vertical="center" wrapText="1"/>
    </xf>
    <xf numFmtId="0" fontId="6" fillId="2" borderId="57" xfId="2" applyNumberFormat="1" applyFont="1" applyFill="1" applyBorder="1" applyAlignment="1" applyProtection="1">
      <alignment horizontal="center" vertical="center" wrapText="1"/>
    </xf>
    <xf numFmtId="0" fontId="6" fillId="2" borderId="6" xfId="2" applyNumberFormat="1" applyFont="1" applyFill="1" applyBorder="1" applyAlignment="1" applyProtection="1">
      <alignment horizontal="center" vertical="center" wrapText="1"/>
    </xf>
    <xf numFmtId="0" fontId="6" fillId="2" borderId="5" xfId="2" applyNumberFormat="1" applyFont="1" applyFill="1" applyBorder="1" applyAlignment="1" applyProtection="1">
      <alignment horizontal="center" vertical="center" textRotation="90"/>
    </xf>
    <xf numFmtId="0" fontId="6" fillId="2" borderId="58" xfId="2" applyNumberFormat="1" applyFont="1" applyFill="1" applyBorder="1" applyAlignment="1" applyProtection="1">
      <alignment horizontal="center" vertical="center" textRotation="90"/>
    </xf>
    <xf numFmtId="0" fontId="6" fillId="2" borderId="11" xfId="2" applyNumberFormat="1" applyFont="1" applyFill="1" applyBorder="1" applyAlignment="1" applyProtection="1">
      <alignment horizontal="center" vertical="center" textRotation="90"/>
    </xf>
    <xf numFmtId="170" fontId="6" fillId="2" borderId="5" xfId="2" applyNumberFormat="1" applyFont="1" applyFill="1" applyBorder="1" applyAlignment="1" applyProtection="1">
      <alignment horizontal="center" vertical="center"/>
    </xf>
    <xf numFmtId="170" fontId="6" fillId="2" borderId="58" xfId="2" applyNumberFormat="1" applyFont="1" applyFill="1" applyBorder="1" applyAlignment="1" applyProtection="1">
      <alignment horizontal="center" vertical="center"/>
    </xf>
    <xf numFmtId="170" fontId="6" fillId="2" borderId="11" xfId="2" applyNumberFormat="1" applyFont="1" applyFill="1" applyBorder="1" applyAlignment="1" applyProtection="1">
      <alignment horizontal="center" vertical="center"/>
    </xf>
    <xf numFmtId="170" fontId="6" fillId="2" borderId="26" xfId="2" applyNumberFormat="1" applyFont="1" applyFill="1" applyBorder="1" applyAlignment="1" applyProtection="1">
      <alignment horizontal="center" vertical="center" wrapText="1"/>
    </xf>
    <xf numFmtId="170" fontId="6" fillId="2" borderId="27" xfId="2" applyNumberFormat="1" applyFont="1" applyFill="1" applyBorder="1" applyAlignment="1" applyProtection="1">
      <alignment horizontal="center" vertical="center" wrapText="1"/>
    </xf>
    <xf numFmtId="170" fontId="6" fillId="2" borderId="28" xfId="2" applyNumberFormat="1" applyFont="1" applyFill="1" applyBorder="1" applyAlignment="1" applyProtection="1">
      <alignment horizontal="center" vertical="center" wrapText="1"/>
    </xf>
    <xf numFmtId="170" fontId="6" fillId="2" borderId="5" xfId="2" applyNumberFormat="1" applyFont="1" applyFill="1" applyBorder="1" applyAlignment="1" applyProtection="1">
      <alignment horizontal="center" vertical="center" textRotation="90" wrapText="1"/>
    </xf>
    <xf numFmtId="170" fontId="6" fillId="2" borderId="58" xfId="2" applyNumberFormat="1" applyFont="1" applyFill="1" applyBorder="1" applyAlignment="1" applyProtection="1">
      <alignment horizontal="center" vertical="center" textRotation="90" wrapText="1"/>
    </xf>
    <xf numFmtId="170" fontId="6" fillId="2" borderId="11" xfId="2" applyNumberFormat="1" applyFont="1" applyFill="1" applyBorder="1" applyAlignment="1" applyProtection="1">
      <alignment horizontal="center" vertical="center" textRotation="90" wrapText="1"/>
    </xf>
    <xf numFmtId="170" fontId="6" fillId="2" borderId="59" xfId="2" applyNumberFormat="1" applyFont="1" applyFill="1" applyBorder="1" applyAlignment="1" applyProtection="1">
      <alignment horizontal="center" vertical="center" wrapText="1"/>
    </xf>
    <xf numFmtId="170" fontId="6" fillId="2" borderId="25" xfId="2" applyNumberFormat="1" applyFont="1" applyFill="1" applyBorder="1" applyAlignment="1" applyProtection="1">
      <alignment horizontal="center" vertical="center" wrapText="1"/>
    </xf>
    <xf numFmtId="170" fontId="6" fillId="2" borderId="60" xfId="2" applyNumberFormat="1" applyFont="1" applyFill="1" applyBorder="1" applyAlignment="1" applyProtection="1">
      <alignment horizontal="center" vertical="center" wrapText="1"/>
    </xf>
    <xf numFmtId="170" fontId="6" fillId="2" borderId="31" xfId="2" applyNumberFormat="1" applyFont="1" applyFill="1" applyBorder="1" applyAlignment="1" applyProtection="1">
      <alignment horizontal="center" vertical="center" textRotation="90" wrapText="1"/>
    </xf>
    <xf numFmtId="170" fontId="6" fillId="2" borderId="34" xfId="2" applyNumberFormat="1" applyFont="1" applyFill="1" applyBorder="1" applyAlignment="1" applyProtection="1">
      <alignment horizontal="center" vertical="center" textRotation="90" wrapText="1"/>
    </xf>
    <xf numFmtId="170" fontId="6" fillId="2" borderId="1" xfId="2" applyNumberFormat="1" applyFont="1" applyFill="1" applyBorder="1" applyAlignment="1" applyProtection="1">
      <alignment horizontal="center" vertical="center" textRotation="90" wrapText="1"/>
    </xf>
    <xf numFmtId="170" fontId="6" fillId="2" borderId="2" xfId="2" applyNumberFormat="1" applyFont="1" applyFill="1" applyBorder="1" applyAlignment="1" applyProtection="1">
      <alignment horizontal="center" vertical="center" textRotation="90" wrapText="1"/>
    </xf>
    <xf numFmtId="170" fontId="6" fillId="2" borderId="1" xfId="2" applyNumberFormat="1" applyFont="1" applyFill="1" applyBorder="1" applyAlignment="1" applyProtection="1">
      <alignment horizontal="center" vertical="center" wrapText="1"/>
    </xf>
    <xf numFmtId="170" fontId="6" fillId="2" borderId="32" xfId="2" applyNumberFormat="1" applyFont="1" applyFill="1" applyBorder="1" applyAlignment="1" applyProtection="1">
      <alignment horizontal="center" vertical="center" wrapText="1"/>
    </xf>
    <xf numFmtId="0" fontId="6" fillId="2" borderId="61" xfId="2" applyNumberFormat="1" applyFont="1" applyFill="1" applyBorder="1" applyAlignment="1" applyProtection="1">
      <alignment horizontal="center" vertical="center"/>
    </xf>
    <xf numFmtId="0" fontId="6" fillId="2" borderId="62" xfId="2" applyNumberFormat="1" applyFont="1" applyFill="1" applyBorder="1" applyAlignment="1" applyProtection="1">
      <alignment horizontal="center" vertical="center"/>
    </xf>
    <xf numFmtId="0" fontId="6" fillId="2" borderId="63" xfId="2" applyNumberFormat="1" applyFont="1" applyFill="1" applyBorder="1" applyAlignment="1" applyProtection="1">
      <alignment horizontal="center" vertical="center"/>
    </xf>
    <xf numFmtId="0" fontId="6" fillId="2" borderId="64" xfId="2" applyNumberFormat="1" applyFont="1" applyFill="1" applyBorder="1" applyAlignment="1" applyProtection="1">
      <alignment horizontal="center" vertical="center"/>
    </xf>
    <xf numFmtId="170" fontId="6" fillId="2" borderId="65" xfId="2" applyNumberFormat="1" applyFont="1" applyFill="1" applyBorder="1" applyAlignment="1" applyProtection="1">
      <alignment horizontal="center" vertical="center" textRotation="90" wrapText="1"/>
    </xf>
    <xf numFmtId="170" fontId="6" fillId="2" borderId="3" xfId="2" applyNumberFormat="1" applyFont="1" applyFill="1" applyBorder="1" applyAlignment="1" applyProtection="1">
      <alignment horizontal="center" vertical="center" textRotation="90" wrapText="1"/>
    </xf>
    <xf numFmtId="170" fontId="6" fillId="2" borderId="66" xfId="2" applyNumberFormat="1" applyFont="1" applyFill="1" applyBorder="1" applyAlignment="1" applyProtection="1">
      <alignment horizontal="center" vertical="center" textRotation="90" wrapText="1"/>
    </xf>
    <xf numFmtId="170" fontId="6" fillId="2" borderId="21" xfId="2" applyNumberFormat="1" applyFont="1" applyFill="1" applyBorder="1" applyAlignment="1" applyProtection="1">
      <alignment horizontal="center" vertical="center"/>
    </xf>
    <xf numFmtId="170" fontId="6" fillId="2" borderId="20" xfId="2" applyNumberFormat="1" applyFont="1" applyFill="1" applyBorder="1" applyAlignment="1" applyProtection="1">
      <alignment horizontal="center" vertical="center"/>
    </xf>
    <xf numFmtId="170" fontId="6" fillId="2" borderId="16" xfId="2" applyNumberFormat="1" applyFont="1" applyFill="1" applyBorder="1" applyAlignment="1" applyProtection="1">
      <alignment horizontal="center" vertical="center"/>
    </xf>
    <xf numFmtId="170" fontId="6" fillId="2" borderId="67" xfId="2" applyNumberFormat="1" applyFont="1" applyFill="1" applyBorder="1" applyAlignment="1" applyProtection="1">
      <alignment horizontal="center" vertical="center" textRotation="90" wrapText="1"/>
    </xf>
    <xf numFmtId="170" fontId="6" fillId="2" borderId="68" xfId="2" applyNumberFormat="1" applyFont="1" applyFill="1" applyBorder="1" applyAlignment="1" applyProtection="1">
      <alignment horizontal="center" vertical="center" textRotation="90" wrapText="1"/>
    </xf>
    <xf numFmtId="170" fontId="6" fillId="2" borderId="46" xfId="2" applyNumberFormat="1" applyFont="1" applyFill="1" applyBorder="1" applyAlignment="1" applyProtection="1">
      <alignment horizontal="center" vertical="center" textRotation="90" wrapText="1"/>
    </xf>
    <xf numFmtId="170" fontId="6" fillId="2" borderId="69" xfId="2" applyNumberFormat="1" applyFont="1" applyFill="1" applyBorder="1" applyAlignment="1" applyProtection="1">
      <alignment horizontal="center" vertical="center" textRotation="90" wrapText="1"/>
    </xf>
    <xf numFmtId="170" fontId="6" fillId="2" borderId="70" xfId="2" applyNumberFormat="1" applyFont="1" applyFill="1" applyBorder="1" applyAlignment="1" applyProtection="1">
      <alignment horizontal="center" vertical="center" textRotation="90" wrapText="1"/>
    </xf>
    <xf numFmtId="170" fontId="6" fillId="2" borderId="71" xfId="2" applyNumberFormat="1" applyFont="1" applyFill="1" applyBorder="1" applyAlignment="1" applyProtection="1">
      <alignment horizontal="center" vertical="center" textRotation="90" wrapText="1"/>
    </xf>
    <xf numFmtId="170" fontId="6" fillId="2" borderId="72" xfId="2" applyNumberFormat="1" applyFont="1" applyFill="1" applyBorder="1" applyAlignment="1" applyProtection="1">
      <alignment horizontal="center" vertical="center" textRotation="90" wrapText="1"/>
    </xf>
    <xf numFmtId="165" fontId="10" fillId="2" borderId="74" xfId="0" applyNumberFormat="1" applyFont="1" applyFill="1" applyBorder="1" applyAlignment="1" applyProtection="1">
      <alignment horizontal="center" vertical="center"/>
    </xf>
    <xf numFmtId="165" fontId="10" fillId="2" borderId="75" xfId="0" applyNumberFormat="1" applyFont="1" applyFill="1" applyBorder="1" applyAlignment="1" applyProtection="1">
      <alignment horizontal="center" vertical="center"/>
    </xf>
    <xf numFmtId="165" fontId="10" fillId="2" borderId="76" xfId="0" applyNumberFormat="1" applyFont="1" applyFill="1" applyBorder="1" applyAlignment="1" applyProtection="1">
      <alignment horizontal="center" vertical="center"/>
    </xf>
    <xf numFmtId="165" fontId="10" fillId="2" borderId="77" xfId="0" applyNumberFormat="1" applyFont="1" applyFill="1" applyBorder="1" applyAlignment="1" applyProtection="1">
      <alignment horizontal="center" vertical="center"/>
    </xf>
    <xf numFmtId="171" fontId="10" fillId="2" borderId="1" xfId="2" applyNumberFormat="1" applyFont="1" applyFill="1" applyBorder="1" applyAlignment="1" applyProtection="1">
      <alignment horizontal="center" vertical="center"/>
    </xf>
    <xf numFmtId="171" fontId="10" fillId="2" borderId="70" xfId="2" applyNumberFormat="1" applyFont="1" applyFill="1" applyBorder="1" applyAlignment="1" applyProtection="1">
      <alignment horizontal="center" vertical="center"/>
    </xf>
    <xf numFmtId="0" fontId="10" fillId="0" borderId="70" xfId="2" applyFont="1" applyFill="1" applyBorder="1" applyAlignment="1">
      <alignment horizontal="center" vertical="center" wrapText="1"/>
    </xf>
    <xf numFmtId="0" fontId="10" fillId="0" borderId="71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 applyProtection="1">
      <alignment horizontal="right" vertical="center"/>
    </xf>
    <xf numFmtId="49" fontId="10" fillId="5" borderId="59" xfId="0" applyNumberFormat="1" applyFont="1" applyFill="1" applyBorder="1" applyAlignment="1" applyProtection="1">
      <alignment horizontal="center" vertical="center"/>
    </xf>
    <xf numFmtId="49" fontId="10" fillId="5" borderId="25" xfId="0" applyNumberFormat="1" applyFont="1" applyFill="1" applyBorder="1" applyAlignment="1" applyProtection="1">
      <alignment horizontal="center" vertical="center"/>
    </xf>
    <xf numFmtId="49" fontId="10" fillId="5" borderId="55" xfId="0" applyNumberFormat="1" applyFont="1" applyFill="1" applyBorder="1" applyAlignment="1" applyProtection="1">
      <alignment horizontal="center" vertical="center"/>
    </xf>
    <xf numFmtId="49" fontId="10" fillId="5" borderId="60" xfId="0" applyNumberFormat="1" applyFont="1" applyFill="1" applyBorder="1" applyAlignment="1" applyProtection="1">
      <alignment horizontal="center" vertical="center"/>
    </xf>
    <xf numFmtId="49" fontId="10" fillId="0" borderId="10" xfId="0" applyNumberFormat="1" applyFont="1" applyFill="1" applyBorder="1" applyAlignment="1" applyProtection="1">
      <alignment horizontal="center" vertical="center"/>
    </xf>
    <xf numFmtId="49" fontId="10" fillId="0" borderId="13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171" fontId="10" fillId="2" borderId="10" xfId="2" applyNumberFormat="1" applyFont="1" applyFill="1" applyBorder="1" applyAlignment="1" applyProtection="1">
      <alignment horizontal="center" vertical="center"/>
    </xf>
    <xf numFmtId="171" fontId="10" fillId="2" borderId="13" xfId="2" applyNumberFormat="1" applyFont="1" applyFill="1" applyBorder="1" applyAlignment="1" applyProtection="1">
      <alignment horizontal="center" vertical="center"/>
    </xf>
    <xf numFmtId="171" fontId="10" fillId="2" borderId="18" xfId="2" applyNumberFormat="1" applyFont="1" applyFill="1" applyBorder="1" applyAlignment="1" applyProtection="1">
      <alignment horizontal="center" vertical="center"/>
    </xf>
    <xf numFmtId="0" fontId="10" fillId="2" borderId="4" xfId="2" applyFont="1" applyFill="1" applyBorder="1" applyAlignment="1">
      <alignment horizontal="right" vertical="center"/>
    </xf>
    <xf numFmtId="49" fontId="6" fillId="0" borderId="79" xfId="2" applyNumberFormat="1" applyFont="1" applyFill="1" applyBorder="1" applyAlignment="1" applyProtection="1">
      <alignment horizontal="center" vertical="center"/>
    </xf>
    <xf numFmtId="49" fontId="6" fillId="0" borderId="78" xfId="2" applyNumberFormat="1" applyFont="1" applyFill="1" applyBorder="1" applyAlignment="1" applyProtection="1">
      <alignment horizontal="center" vertical="center"/>
    </xf>
    <xf numFmtId="49" fontId="10" fillId="5" borderId="54" xfId="0" applyNumberFormat="1" applyFont="1" applyFill="1" applyBorder="1" applyAlignment="1" applyProtection="1">
      <alignment horizontal="center" vertical="center"/>
    </xf>
    <xf numFmtId="49" fontId="10" fillId="5" borderId="56" xfId="0" applyNumberFormat="1" applyFont="1" applyFill="1" applyBorder="1" applyAlignment="1" applyProtection="1">
      <alignment horizontal="center" vertical="center"/>
    </xf>
    <xf numFmtId="49" fontId="6" fillId="0" borderId="79" xfId="2" applyNumberFormat="1" applyFont="1" applyFill="1" applyBorder="1" applyAlignment="1">
      <alignment horizontal="center" vertical="center" wrapText="1"/>
    </xf>
    <xf numFmtId="49" fontId="6" fillId="0" borderId="78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171" fontId="10" fillId="0" borderId="3" xfId="2" applyNumberFormat="1" applyFont="1" applyFill="1" applyBorder="1" applyAlignment="1" applyProtection="1">
      <alignment horizontal="center" vertical="center"/>
    </xf>
    <xf numFmtId="171" fontId="10" fillId="0" borderId="71" xfId="2" applyNumberFormat="1" applyFont="1" applyFill="1" applyBorder="1" applyAlignment="1" applyProtection="1">
      <alignment horizontal="center" vertical="center"/>
    </xf>
    <xf numFmtId="171" fontId="10" fillId="0" borderId="68" xfId="2" applyNumberFormat="1" applyFont="1" applyFill="1" applyBorder="1" applyAlignment="1" applyProtection="1">
      <alignment horizontal="center" vertical="center"/>
    </xf>
    <xf numFmtId="49" fontId="6" fillId="0" borderId="5" xfId="2" applyNumberFormat="1" applyFont="1" applyFill="1" applyBorder="1" applyAlignment="1">
      <alignment horizontal="center" vertical="center" wrapText="1"/>
    </xf>
    <xf numFmtId="49" fontId="6" fillId="0" borderId="58" xfId="2" applyNumberFormat="1" applyFont="1" applyFill="1" applyBorder="1" applyAlignment="1">
      <alignment horizontal="center" vertical="center" wrapText="1"/>
    </xf>
    <xf numFmtId="165" fontId="10" fillId="0" borderId="19" xfId="0" applyNumberFormat="1" applyFont="1" applyFill="1" applyBorder="1" applyAlignment="1" applyProtection="1">
      <alignment horizontal="center" vertical="center" wrapText="1"/>
    </xf>
    <xf numFmtId="165" fontId="10" fillId="0" borderId="57" xfId="0" applyNumberFormat="1" applyFont="1" applyFill="1" applyBorder="1" applyAlignment="1" applyProtection="1">
      <alignment horizontal="center" vertical="center" wrapText="1"/>
    </xf>
    <xf numFmtId="165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99" xfId="0" applyFont="1" applyFill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center" vertical="center" wrapText="1"/>
    </xf>
    <xf numFmtId="0" fontId="10" fillId="0" borderId="54" xfId="2" applyNumberFormat="1" applyFont="1" applyFill="1" applyBorder="1" applyAlignment="1" applyProtection="1">
      <alignment horizontal="center" vertical="center"/>
    </xf>
    <xf numFmtId="0" fontId="10" fillId="0" borderId="55" xfId="2" applyNumberFormat="1" applyFont="1" applyFill="1" applyBorder="1" applyAlignment="1" applyProtection="1">
      <alignment horizontal="center" vertical="center"/>
    </xf>
    <xf numFmtId="0" fontId="10" fillId="0" borderId="56" xfId="2" applyNumberFormat="1" applyFont="1" applyFill="1" applyBorder="1" applyAlignment="1" applyProtection="1">
      <alignment horizontal="center" vertical="center"/>
    </xf>
    <xf numFmtId="171" fontId="10" fillId="0" borderId="34" xfId="2" applyNumberFormat="1" applyFont="1" applyFill="1" applyBorder="1" applyAlignment="1" applyProtection="1">
      <alignment horizontal="center" vertical="center"/>
    </xf>
    <xf numFmtId="171" fontId="10" fillId="0" borderId="2" xfId="2" applyNumberFormat="1" applyFont="1" applyFill="1" applyBorder="1" applyAlignment="1" applyProtection="1">
      <alignment horizontal="center" vertical="center"/>
    </xf>
    <xf numFmtId="171" fontId="10" fillId="0" borderId="35" xfId="2" applyNumberFormat="1" applyFont="1" applyFill="1" applyBorder="1" applyAlignment="1" applyProtection="1">
      <alignment horizontal="center" vertical="center"/>
    </xf>
    <xf numFmtId="49" fontId="6" fillId="0" borderId="5" xfId="2" applyNumberFormat="1" applyFont="1" applyFill="1" applyBorder="1" applyAlignment="1" applyProtection="1">
      <alignment horizontal="center" vertical="center"/>
    </xf>
    <xf numFmtId="171" fontId="10" fillId="2" borderId="11" xfId="2" applyNumberFormat="1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right" vertical="center"/>
    </xf>
    <xf numFmtId="0" fontId="10" fillId="2" borderId="10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 wrapText="1"/>
    </xf>
    <xf numFmtId="170" fontId="22" fillId="2" borderId="0" xfId="2" applyNumberFormat="1" applyFont="1" applyFill="1" applyBorder="1" applyAlignment="1" applyProtection="1">
      <alignment horizontal="left"/>
    </xf>
    <xf numFmtId="167" fontId="17" fillId="2" borderId="19" xfId="2" applyNumberFormat="1" applyFont="1" applyFill="1" applyBorder="1" applyAlignment="1" applyProtection="1">
      <alignment horizontal="center" vertical="center"/>
    </xf>
    <xf numFmtId="167" fontId="17" fillId="2" borderId="57" xfId="2" applyNumberFormat="1" applyFont="1" applyFill="1" applyBorder="1" applyAlignment="1" applyProtection="1">
      <alignment horizontal="center" vertical="center"/>
    </xf>
    <xf numFmtId="0" fontId="17" fillId="2" borderId="6" xfId="2" applyNumberFormat="1" applyFont="1" applyFill="1" applyBorder="1" applyAlignment="1" applyProtection="1">
      <alignment horizontal="center" vertical="center"/>
    </xf>
    <xf numFmtId="167" fontId="10" fillId="2" borderId="69" xfId="2" applyNumberFormat="1" applyFont="1" applyFill="1" applyBorder="1" applyAlignment="1" applyProtection="1">
      <alignment horizontal="center" vertical="center"/>
    </xf>
    <xf numFmtId="167" fontId="10" fillId="2" borderId="57" xfId="2" applyNumberFormat="1" applyFont="1" applyFill="1" applyBorder="1" applyAlignment="1" applyProtection="1">
      <alignment horizontal="center" vertical="center"/>
    </xf>
    <xf numFmtId="0" fontId="10" fillId="2" borderId="6" xfId="2" applyNumberFormat="1" applyFont="1" applyFill="1" applyBorder="1" applyAlignment="1" applyProtection="1">
      <alignment horizontal="center" vertical="center"/>
    </xf>
    <xf numFmtId="0" fontId="10" fillId="2" borderId="49" xfId="0" applyFont="1" applyFill="1" applyBorder="1" applyAlignment="1" applyProtection="1">
      <alignment horizontal="right" vertical="center"/>
    </xf>
    <xf numFmtId="0" fontId="21" fillId="2" borderId="49" xfId="0" applyFont="1" applyFill="1" applyBorder="1" applyAlignment="1">
      <alignment horizontal="right" vertical="center"/>
    </xf>
    <xf numFmtId="0" fontId="10" fillId="2" borderId="0" xfId="0" applyFont="1" applyFill="1" applyBorder="1" applyAlignment="1" applyProtection="1">
      <alignment horizontal="right" vertical="center"/>
    </xf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Border="1" applyAlignment="1">
      <alignment horizontal="right" vertical="center"/>
    </xf>
    <xf numFmtId="170" fontId="10" fillId="2" borderId="8" xfId="2" applyNumberFormat="1" applyFont="1" applyFill="1" applyBorder="1" applyAlignment="1" applyProtection="1">
      <alignment horizontal="right" vertical="center"/>
    </xf>
    <xf numFmtId="170" fontId="10" fillId="2" borderId="73" xfId="2" applyNumberFormat="1" applyFont="1" applyFill="1" applyBorder="1" applyAlignment="1" applyProtection="1">
      <alignment horizontal="right" vertical="center"/>
    </xf>
    <xf numFmtId="170" fontId="10" fillId="2" borderId="9" xfId="2" applyNumberFormat="1" applyFont="1" applyFill="1" applyBorder="1" applyAlignment="1" applyProtection="1">
      <alignment horizontal="right" vertical="center"/>
    </xf>
    <xf numFmtId="0" fontId="10" fillId="7" borderId="0" xfId="0" applyFont="1" applyFill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0" fontId="37" fillId="0" borderId="16" xfId="0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_Plan Уч(бакал.) д_о 2013_14а" xfId="2"/>
    <cellStyle name="Обычный_Т_т_ЛП_бакалавр заочна_2013_201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view="pageBreakPreview" zoomScale="75" zoomScaleNormal="50" workbookViewId="0">
      <selection activeCell="Q24" sqref="Q24:S26"/>
    </sheetView>
  </sheetViews>
  <sheetFormatPr defaultColWidth="3.28515625" defaultRowHeight="15.75" x14ac:dyDescent="0.25"/>
  <cols>
    <col min="1" max="6" width="4" style="89" customWidth="1"/>
    <col min="7" max="7" width="4.42578125" style="89" customWidth="1"/>
    <col min="8" max="8" width="4.7109375" style="89" customWidth="1"/>
    <col min="9" max="53" width="4" style="89" customWidth="1"/>
    <col min="54" max="16384" width="3.28515625" style="89"/>
  </cols>
  <sheetData>
    <row r="1" spans="1:53" ht="23.25" x14ac:dyDescent="0.35">
      <c r="A1" s="767" t="s">
        <v>40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83" t="s">
        <v>39</v>
      </c>
      <c r="Q1" s="783"/>
      <c r="R1" s="783"/>
      <c r="S1" s="783"/>
      <c r="T1" s="783"/>
      <c r="U1" s="783"/>
      <c r="V1" s="783"/>
      <c r="W1" s="783"/>
      <c r="X1" s="783"/>
      <c r="Y1" s="783"/>
      <c r="Z1" s="783"/>
      <c r="AA1" s="783"/>
      <c r="AB1" s="783"/>
      <c r="AC1" s="783"/>
      <c r="AD1" s="783"/>
      <c r="AE1" s="783"/>
      <c r="AF1" s="783"/>
      <c r="AG1" s="783"/>
      <c r="AH1" s="783"/>
      <c r="AI1" s="783"/>
      <c r="AJ1" s="783"/>
      <c r="AK1" s="783"/>
      <c r="AL1" s="783"/>
      <c r="AM1" s="783"/>
      <c r="AN1" s="783"/>
      <c r="AO1" s="777"/>
      <c r="AP1" s="777"/>
      <c r="AQ1" s="777"/>
      <c r="AR1" s="777"/>
      <c r="AS1" s="777"/>
      <c r="AT1" s="777"/>
      <c r="AU1" s="777"/>
      <c r="AV1" s="777"/>
      <c r="AW1" s="777"/>
      <c r="AX1" s="777"/>
      <c r="AY1" s="777"/>
      <c r="AZ1" s="777"/>
      <c r="BA1" s="777"/>
    </row>
    <row r="2" spans="1:53" ht="23.25" x14ac:dyDescent="0.35">
      <c r="A2" s="767" t="s">
        <v>41</v>
      </c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79" t="s">
        <v>42</v>
      </c>
      <c r="Q2" s="779"/>
      <c r="R2" s="779"/>
      <c r="S2" s="779"/>
      <c r="T2" s="779"/>
      <c r="U2" s="779"/>
      <c r="V2" s="779"/>
      <c r="W2" s="779"/>
      <c r="X2" s="779"/>
      <c r="Y2" s="779"/>
      <c r="Z2" s="779"/>
      <c r="AA2" s="779"/>
      <c r="AB2" s="779"/>
      <c r="AC2" s="779"/>
      <c r="AD2" s="779"/>
      <c r="AE2" s="779"/>
      <c r="AF2" s="779"/>
      <c r="AG2" s="779"/>
      <c r="AH2" s="779"/>
      <c r="AI2" s="779"/>
      <c r="AJ2" s="779"/>
      <c r="AK2" s="779"/>
      <c r="AL2" s="779"/>
      <c r="AM2" s="779"/>
      <c r="AN2" s="779"/>
      <c r="AO2" s="784"/>
      <c r="AP2" s="784"/>
      <c r="AQ2" s="784"/>
      <c r="AR2" s="784"/>
      <c r="AS2" s="784"/>
      <c r="AT2" s="784"/>
      <c r="AU2" s="784"/>
      <c r="AV2" s="784"/>
      <c r="AW2" s="784"/>
      <c r="AX2" s="784"/>
      <c r="AY2" s="784"/>
      <c r="AZ2" s="784"/>
      <c r="BA2" s="784"/>
    </row>
    <row r="3" spans="1:53" ht="23.25" x14ac:dyDescent="0.35">
      <c r="A3" s="767" t="s">
        <v>329</v>
      </c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79"/>
      <c r="AF3" s="779"/>
      <c r="AG3" s="779"/>
      <c r="AH3" s="779"/>
      <c r="AI3" s="779"/>
      <c r="AJ3" s="779"/>
      <c r="AK3" s="779"/>
      <c r="AL3" s="779"/>
      <c r="AM3" s="779"/>
      <c r="AN3" s="779"/>
      <c r="AO3" s="780"/>
      <c r="AP3" s="780"/>
      <c r="AQ3" s="780"/>
      <c r="AR3" s="780"/>
      <c r="AS3" s="780"/>
      <c r="AT3" s="780"/>
      <c r="AU3" s="780"/>
      <c r="AV3" s="780"/>
      <c r="AW3" s="780"/>
      <c r="AX3" s="780"/>
      <c r="AY3" s="780"/>
      <c r="AZ3" s="780"/>
      <c r="BA3" s="780"/>
    </row>
    <row r="4" spans="1:53" ht="23.25" x14ac:dyDescent="0.35">
      <c r="A4" s="781" t="s">
        <v>330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2" t="s">
        <v>43</v>
      </c>
      <c r="Q4" s="782"/>
      <c r="R4" s="782"/>
      <c r="S4" s="782"/>
      <c r="T4" s="782"/>
      <c r="U4" s="782"/>
      <c r="V4" s="782"/>
      <c r="W4" s="782"/>
      <c r="X4" s="782"/>
      <c r="Y4" s="782"/>
      <c r="Z4" s="782"/>
      <c r="AA4" s="782"/>
      <c r="AB4" s="782"/>
      <c r="AC4" s="782"/>
      <c r="AD4" s="782"/>
      <c r="AE4" s="782"/>
      <c r="AF4" s="782"/>
      <c r="AG4" s="782"/>
      <c r="AH4" s="782"/>
      <c r="AI4" s="782"/>
      <c r="AJ4" s="782"/>
      <c r="AK4" s="782"/>
      <c r="AL4" s="782"/>
      <c r="AM4" s="782"/>
      <c r="AN4" s="782"/>
      <c r="AO4" s="771" t="s">
        <v>368</v>
      </c>
      <c r="AP4" s="771"/>
      <c r="AQ4" s="771"/>
      <c r="AR4" s="771"/>
      <c r="AS4" s="771"/>
      <c r="AT4" s="771"/>
      <c r="AU4" s="771"/>
      <c r="AV4" s="771"/>
      <c r="AW4" s="771"/>
      <c r="AX4" s="771"/>
      <c r="AY4" s="771"/>
      <c r="AZ4" s="771"/>
      <c r="BA4" s="771"/>
    </row>
    <row r="5" spans="1:53" ht="18.75" customHeight="1" x14ac:dyDescent="0.3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778" t="s">
        <v>308</v>
      </c>
      <c r="Q5" s="778"/>
      <c r="R5" s="778"/>
      <c r="S5" s="778"/>
      <c r="T5" s="778"/>
      <c r="U5" s="778"/>
      <c r="V5" s="778"/>
      <c r="W5" s="778"/>
      <c r="X5" s="778"/>
      <c r="Y5" s="778"/>
      <c r="Z5" s="778"/>
      <c r="AA5" s="778"/>
      <c r="AB5" s="778"/>
      <c r="AC5" s="778"/>
      <c r="AD5" s="778"/>
      <c r="AE5" s="778"/>
      <c r="AF5" s="778"/>
      <c r="AG5" s="778"/>
      <c r="AH5" s="778"/>
      <c r="AI5" s="778"/>
      <c r="AJ5" s="778"/>
      <c r="AK5" s="778"/>
      <c r="AL5" s="778"/>
      <c r="AM5" s="778"/>
      <c r="AN5" s="778"/>
      <c r="AO5" s="771"/>
      <c r="AP5" s="771"/>
      <c r="AQ5" s="771"/>
      <c r="AR5" s="771"/>
      <c r="AS5" s="771"/>
      <c r="AT5" s="771"/>
      <c r="AU5" s="771"/>
      <c r="AV5" s="771"/>
      <c r="AW5" s="771"/>
      <c r="AX5" s="771"/>
      <c r="AY5" s="771"/>
      <c r="AZ5" s="771"/>
      <c r="BA5" s="771"/>
    </row>
    <row r="6" spans="1:53" s="91" customFormat="1" ht="23.25" x14ac:dyDescent="0.35">
      <c r="A6" s="767" t="s">
        <v>65</v>
      </c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767"/>
      <c r="O6" s="767"/>
      <c r="P6" s="768" t="s">
        <v>309</v>
      </c>
      <c r="Q6" s="768"/>
      <c r="R6" s="768"/>
      <c r="S6" s="768"/>
      <c r="T6" s="768"/>
      <c r="U6" s="768"/>
      <c r="V6" s="768"/>
      <c r="W6" s="768"/>
      <c r="X6" s="768"/>
      <c r="Y6" s="768"/>
      <c r="Z6" s="768"/>
      <c r="AA6" s="768"/>
      <c r="AB6" s="768"/>
      <c r="AC6" s="768"/>
      <c r="AD6" s="768"/>
      <c r="AE6" s="768"/>
      <c r="AF6" s="768"/>
      <c r="AG6" s="768"/>
      <c r="AH6" s="768"/>
      <c r="AI6" s="768"/>
      <c r="AJ6" s="768"/>
      <c r="AK6" s="768"/>
      <c r="AL6" s="768"/>
      <c r="AM6" s="768"/>
      <c r="AN6" s="768"/>
      <c r="AO6" s="771" t="s">
        <v>310</v>
      </c>
      <c r="AP6" s="772"/>
      <c r="AQ6" s="772"/>
      <c r="AR6" s="772"/>
      <c r="AS6" s="772"/>
      <c r="AT6" s="772"/>
      <c r="AU6" s="772"/>
      <c r="AV6" s="772"/>
      <c r="AW6" s="772"/>
      <c r="AX6" s="772"/>
      <c r="AY6" s="772"/>
      <c r="AZ6" s="772"/>
      <c r="BA6" s="772"/>
    </row>
    <row r="7" spans="1:53" s="91" customFormat="1" ht="48" customHeight="1" x14ac:dyDescent="0.35">
      <c r="A7" s="767" t="s">
        <v>44</v>
      </c>
      <c r="B7" s="767"/>
      <c r="C7" s="767"/>
      <c r="D7" s="767"/>
      <c r="E7" s="767"/>
      <c r="F7" s="767"/>
      <c r="G7" s="767"/>
      <c r="H7" s="767"/>
      <c r="I7" s="767"/>
      <c r="J7" s="767"/>
      <c r="K7" s="767"/>
      <c r="L7" s="767"/>
      <c r="M7" s="767"/>
      <c r="N7" s="767"/>
      <c r="O7" s="767"/>
      <c r="P7" s="773" t="s">
        <v>324</v>
      </c>
      <c r="Q7" s="774"/>
      <c r="R7" s="774"/>
      <c r="S7" s="774"/>
      <c r="T7" s="774"/>
      <c r="U7" s="774"/>
      <c r="V7" s="774"/>
      <c r="W7" s="774"/>
      <c r="X7" s="774"/>
      <c r="Y7" s="774"/>
      <c r="Z7" s="774"/>
      <c r="AA7" s="774"/>
      <c r="AB7" s="774"/>
      <c r="AC7" s="774"/>
      <c r="AD7" s="774"/>
      <c r="AE7" s="774"/>
      <c r="AF7" s="774"/>
      <c r="AG7" s="774"/>
      <c r="AH7" s="774"/>
      <c r="AI7" s="774"/>
      <c r="AJ7" s="774"/>
      <c r="AK7" s="774"/>
      <c r="AL7" s="774"/>
      <c r="AM7" s="774"/>
      <c r="AN7" s="774"/>
      <c r="AO7" s="775" t="s">
        <v>311</v>
      </c>
      <c r="AP7" s="776"/>
      <c r="AQ7" s="776"/>
      <c r="AR7" s="776"/>
      <c r="AS7" s="776"/>
      <c r="AT7" s="776"/>
      <c r="AU7" s="776"/>
      <c r="AV7" s="776"/>
      <c r="AW7" s="776"/>
      <c r="AX7" s="776"/>
      <c r="AY7" s="776"/>
      <c r="AZ7" s="776"/>
      <c r="BA7" s="776"/>
    </row>
    <row r="8" spans="1:53" s="91" customFormat="1" ht="18.75" customHeight="1" x14ac:dyDescent="0.3">
      <c r="A8" s="777"/>
      <c r="B8" s="777"/>
      <c r="C8" s="777"/>
      <c r="D8" s="777"/>
      <c r="E8" s="777"/>
      <c r="F8" s="777"/>
      <c r="G8" s="777"/>
      <c r="H8" s="777"/>
      <c r="I8" s="777"/>
      <c r="J8" s="777"/>
      <c r="K8" s="777"/>
      <c r="L8" s="777"/>
      <c r="M8" s="777"/>
      <c r="N8" s="777"/>
      <c r="O8" s="777"/>
      <c r="P8" s="773" t="s">
        <v>312</v>
      </c>
      <c r="Q8" s="773"/>
      <c r="R8" s="773"/>
      <c r="S8" s="773"/>
      <c r="T8" s="773"/>
      <c r="U8" s="773"/>
      <c r="V8" s="773"/>
      <c r="W8" s="773"/>
      <c r="X8" s="773"/>
      <c r="Y8" s="773"/>
      <c r="Z8" s="773"/>
      <c r="AA8" s="773"/>
      <c r="AB8" s="773"/>
      <c r="AC8" s="773"/>
      <c r="AD8" s="773"/>
      <c r="AE8" s="773"/>
      <c r="AF8" s="773"/>
      <c r="AG8" s="773"/>
      <c r="AH8" s="773"/>
      <c r="AI8" s="773"/>
      <c r="AJ8" s="773"/>
      <c r="AK8" s="773"/>
      <c r="AL8" s="773"/>
      <c r="AM8" s="773"/>
      <c r="AN8" s="773"/>
      <c r="AO8" s="776"/>
      <c r="AP8" s="776"/>
      <c r="AQ8" s="776"/>
      <c r="AR8" s="776"/>
      <c r="AS8" s="776"/>
      <c r="AT8" s="776"/>
      <c r="AU8" s="776"/>
      <c r="AV8" s="776"/>
      <c r="AW8" s="776"/>
      <c r="AX8" s="776"/>
      <c r="AY8" s="776"/>
      <c r="AZ8" s="776"/>
      <c r="BA8" s="776"/>
    </row>
    <row r="9" spans="1:53" s="91" customFormat="1" ht="18.75" customHeight="1" x14ac:dyDescent="0.3">
      <c r="P9" s="778" t="s">
        <v>325</v>
      </c>
      <c r="Q9" s="778"/>
      <c r="R9" s="778"/>
      <c r="S9" s="778"/>
      <c r="T9" s="778"/>
      <c r="U9" s="778"/>
      <c r="V9" s="778"/>
      <c r="W9" s="778"/>
      <c r="X9" s="778"/>
      <c r="Y9" s="778"/>
      <c r="Z9" s="778"/>
      <c r="AA9" s="778"/>
      <c r="AB9" s="778"/>
      <c r="AC9" s="778"/>
      <c r="AD9" s="778"/>
      <c r="AE9" s="778"/>
      <c r="AF9" s="778"/>
      <c r="AG9" s="778"/>
      <c r="AH9" s="778"/>
      <c r="AI9" s="778"/>
      <c r="AJ9" s="778"/>
      <c r="AK9" s="778"/>
      <c r="AL9" s="778"/>
      <c r="AM9" s="778"/>
      <c r="AN9" s="778"/>
      <c r="AO9" s="776"/>
      <c r="AP9" s="776"/>
      <c r="AQ9" s="776"/>
      <c r="AR9" s="776"/>
      <c r="AS9" s="776"/>
      <c r="AT9" s="776"/>
      <c r="AU9" s="776"/>
      <c r="AV9" s="776"/>
      <c r="AW9" s="776"/>
      <c r="AX9" s="776"/>
      <c r="AY9" s="776"/>
      <c r="AZ9" s="776"/>
      <c r="BA9" s="776"/>
    </row>
    <row r="10" spans="1:53" s="91" customFormat="1" ht="18.75" customHeight="1" x14ac:dyDescent="0.3"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</row>
    <row r="11" spans="1:53" s="91" customFormat="1" ht="22.5" x14ac:dyDescent="0.3">
      <c r="A11" s="769" t="s">
        <v>343</v>
      </c>
      <c r="B11" s="769"/>
      <c r="C11" s="769"/>
      <c r="D11" s="769"/>
      <c r="E11" s="769"/>
      <c r="F11" s="769"/>
      <c r="G11" s="769"/>
      <c r="H11" s="769"/>
      <c r="I11" s="769"/>
      <c r="J11" s="769"/>
      <c r="K11" s="769"/>
      <c r="L11" s="769"/>
      <c r="M11" s="769"/>
      <c r="N11" s="769"/>
      <c r="O11" s="769"/>
      <c r="P11" s="769"/>
      <c r="Q11" s="769"/>
      <c r="R11" s="769"/>
      <c r="S11" s="769"/>
      <c r="T11" s="769"/>
      <c r="U11" s="769"/>
      <c r="V11" s="769"/>
      <c r="W11" s="769"/>
      <c r="X11" s="769"/>
      <c r="Y11" s="769"/>
      <c r="Z11" s="769"/>
      <c r="AA11" s="769"/>
      <c r="AB11" s="769"/>
      <c r="AC11" s="769"/>
      <c r="AD11" s="769"/>
      <c r="AE11" s="769"/>
      <c r="AF11" s="769"/>
      <c r="AG11" s="769"/>
      <c r="AH11" s="769"/>
      <c r="AI11" s="769"/>
      <c r="AJ11" s="769"/>
      <c r="AK11" s="769"/>
      <c r="AL11" s="769"/>
      <c r="AM11" s="769"/>
      <c r="AN11" s="769"/>
      <c r="AO11" s="769"/>
      <c r="AP11" s="769"/>
      <c r="AQ11" s="769"/>
      <c r="AR11" s="769"/>
      <c r="AS11" s="769"/>
      <c r="AT11" s="769"/>
      <c r="AU11" s="769"/>
      <c r="AV11" s="769"/>
      <c r="AW11" s="769"/>
      <c r="AX11" s="769"/>
      <c r="AY11" s="769"/>
      <c r="AZ11" s="769"/>
      <c r="BA11" s="769"/>
    </row>
    <row r="12" spans="1:53" s="91" customFormat="1" ht="18.75" customHeight="1" x14ac:dyDescent="0.3">
      <c r="A12" s="770" t="s">
        <v>45</v>
      </c>
      <c r="B12" s="766" t="s">
        <v>46</v>
      </c>
      <c r="C12" s="766"/>
      <c r="D12" s="766"/>
      <c r="E12" s="766"/>
      <c r="F12" s="766" t="s">
        <v>47</v>
      </c>
      <c r="G12" s="766"/>
      <c r="H12" s="766"/>
      <c r="I12" s="766"/>
      <c r="J12" s="764" t="s">
        <v>48</v>
      </c>
      <c r="K12" s="678"/>
      <c r="L12" s="678"/>
      <c r="M12" s="678"/>
      <c r="N12" s="678"/>
      <c r="O12" s="765" t="s">
        <v>49</v>
      </c>
      <c r="P12" s="678"/>
      <c r="Q12" s="678"/>
      <c r="R12" s="679"/>
      <c r="S12" s="731" t="s">
        <v>50</v>
      </c>
      <c r="T12" s="732"/>
      <c r="U12" s="732"/>
      <c r="V12" s="732"/>
      <c r="W12" s="733"/>
      <c r="X12" s="766" t="s">
        <v>51</v>
      </c>
      <c r="Y12" s="766"/>
      <c r="Z12" s="766"/>
      <c r="AA12" s="766"/>
      <c r="AB12" s="731" t="s">
        <v>52</v>
      </c>
      <c r="AC12" s="734"/>
      <c r="AD12" s="734"/>
      <c r="AE12" s="733"/>
      <c r="AF12" s="731" t="s">
        <v>53</v>
      </c>
      <c r="AG12" s="734"/>
      <c r="AH12" s="734"/>
      <c r="AI12" s="733"/>
      <c r="AJ12" s="731" t="s">
        <v>54</v>
      </c>
      <c r="AK12" s="734"/>
      <c r="AL12" s="734"/>
      <c r="AM12" s="734"/>
      <c r="AN12" s="733"/>
      <c r="AO12" s="766" t="s">
        <v>55</v>
      </c>
      <c r="AP12" s="766"/>
      <c r="AQ12" s="766"/>
      <c r="AR12" s="766"/>
      <c r="AS12" s="731" t="s">
        <v>56</v>
      </c>
      <c r="AT12" s="732"/>
      <c r="AU12" s="732"/>
      <c r="AV12" s="732"/>
      <c r="AW12" s="733"/>
      <c r="AX12" s="732" t="s">
        <v>57</v>
      </c>
      <c r="AY12" s="734"/>
      <c r="AZ12" s="734"/>
      <c r="BA12" s="733"/>
    </row>
    <row r="13" spans="1:53" x14ac:dyDescent="0.25">
      <c r="A13" s="770"/>
      <c r="B13" s="93">
        <v>1</v>
      </c>
      <c r="C13" s="93">
        <v>2</v>
      </c>
      <c r="D13" s="93">
        <v>3</v>
      </c>
      <c r="E13" s="93">
        <v>4</v>
      </c>
      <c r="F13" s="93">
        <v>5</v>
      </c>
      <c r="G13" s="93">
        <v>6</v>
      </c>
      <c r="H13" s="93">
        <v>7</v>
      </c>
      <c r="I13" s="93">
        <v>8</v>
      </c>
      <c r="J13" s="93">
        <v>9</v>
      </c>
      <c r="K13" s="93">
        <v>10</v>
      </c>
      <c r="L13" s="93">
        <v>11</v>
      </c>
      <c r="M13" s="93">
        <v>12</v>
      </c>
      <c r="N13" s="93">
        <v>13</v>
      </c>
      <c r="O13" s="93">
        <v>14</v>
      </c>
      <c r="P13" s="93">
        <v>15</v>
      </c>
      <c r="Q13" s="93">
        <v>16</v>
      </c>
      <c r="R13" s="93">
        <v>17</v>
      </c>
      <c r="S13" s="93">
        <v>18</v>
      </c>
      <c r="T13" s="93">
        <v>19</v>
      </c>
      <c r="U13" s="93">
        <v>20</v>
      </c>
      <c r="V13" s="93">
        <v>21</v>
      </c>
      <c r="W13" s="93">
        <v>22</v>
      </c>
      <c r="X13" s="93">
        <v>23</v>
      </c>
      <c r="Y13" s="93">
        <v>24</v>
      </c>
      <c r="Z13" s="93">
        <v>25</v>
      </c>
      <c r="AA13" s="93">
        <v>26</v>
      </c>
      <c r="AB13" s="93">
        <v>27</v>
      </c>
      <c r="AC13" s="93">
        <v>28</v>
      </c>
      <c r="AD13" s="93">
        <v>29</v>
      </c>
      <c r="AE13" s="93">
        <v>30</v>
      </c>
      <c r="AF13" s="93">
        <v>31</v>
      </c>
      <c r="AG13" s="93">
        <v>32</v>
      </c>
      <c r="AH13" s="93">
        <v>33</v>
      </c>
      <c r="AI13" s="93">
        <v>34</v>
      </c>
      <c r="AJ13" s="93">
        <v>35</v>
      </c>
      <c r="AK13" s="93">
        <v>36</v>
      </c>
      <c r="AL13" s="93">
        <v>37</v>
      </c>
      <c r="AM13" s="93">
        <v>38</v>
      </c>
      <c r="AN13" s="93">
        <v>39</v>
      </c>
      <c r="AO13" s="93">
        <v>40</v>
      </c>
      <c r="AP13" s="93">
        <v>41</v>
      </c>
      <c r="AQ13" s="93">
        <v>42</v>
      </c>
      <c r="AR13" s="93">
        <v>43</v>
      </c>
      <c r="AS13" s="93">
        <v>44</v>
      </c>
      <c r="AT13" s="93">
        <v>45</v>
      </c>
      <c r="AU13" s="93">
        <v>46</v>
      </c>
      <c r="AV13" s="93">
        <v>47</v>
      </c>
      <c r="AW13" s="93">
        <v>48</v>
      </c>
      <c r="AX13" s="93">
        <v>49</v>
      </c>
      <c r="AY13" s="93">
        <v>50</v>
      </c>
      <c r="AZ13" s="93">
        <v>51</v>
      </c>
      <c r="BA13" s="93">
        <v>52</v>
      </c>
    </row>
    <row r="14" spans="1:53" ht="18" customHeight="1" x14ac:dyDescent="0.25">
      <c r="A14" s="94" t="s">
        <v>313</v>
      </c>
      <c r="B14" s="95" t="s">
        <v>251</v>
      </c>
      <c r="C14" s="96" t="s">
        <v>314</v>
      </c>
      <c r="D14" s="97" t="s">
        <v>314</v>
      </c>
      <c r="E14" s="96" t="s">
        <v>314</v>
      </c>
      <c r="F14" s="97" t="s">
        <v>314</v>
      </c>
      <c r="G14" s="96" t="s">
        <v>314</v>
      </c>
      <c r="H14" s="97" t="s">
        <v>314</v>
      </c>
      <c r="I14" s="96" t="s">
        <v>314</v>
      </c>
      <c r="J14" s="97" t="s">
        <v>314</v>
      </c>
      <c r="K14" s="96" t="s">
        <v>314</v>
      </c>
      <c r="L14" s="97" t="s">
        <v>314</v>
      </c>
      <c r="M14" s="96" t="s">
        <v>314</v>
      </c>
      <c r="N14" s="97" t="s">
        <v>314</v>
      </c>
      <c r="O14" s="96" t="s">
        <v>314</v>
      </c>
      <c r="P14" s="97" t="s">
        <v>314</v>
      </c>
      <c r="Q14" s="98" t="s">
        <v>12</v>
      </c>
      <c r="R14" s="98" t="s">
        <v>251</v>
      </c>
      <c r="S14" s="98" t="s">
        <v>58</v>
      </c>
      <c r="T14" s="98" t="s">
        <v>58</v>
      </c>
      <c r="U14" s="97" t="s">
        <v>314</v>
      </c>
      <c r="V14" s="96" t="s">
        <v>314</v>
      </c>
      <c r="W14" s="97" t="s">
        <v>314</v>
      </c>
      <c r="X14" s="96" t="s">
        <v>314</v>
      </c>
      <c r="Y14" s="97" t="s">
        <v>314</v>
      </c>
      <c r="Z14" s="97" t="s">
        <v>314</v>
      </c>
      <c r="AA14" s="96" t="s">
        <v>314</v>
      </c>
      <c r="AB14" s="97" t="s">
        <v>314</v>
      </c>
      <c r="AC14" s="96" t="s">
        <v>314</v>
      </c>
      <c r="AD14" s="97" t="s">
        <v>314</v>
      </c>
      <c r="AE14" s="97" t="s">
        <v>314</v>
      </c>
      <c r="AF14" s="96" t="s">
        <v>314</v>
      </c>
      <c r="AG14" s="97" t="s">
        <v>314</v>
      </c>
      <c r="AH14" s="96" t="s">
        <v>314</v>
      </c>
      <c r="AI14" s="97" t="s">
        <v>314</v>
      </c>
      <c r="AJ14" s="97" t="s">
        <v>314</v>
      </c>
      <c r="AK14" s="96" t="s">
        <v>314</v>
      </c>
      <c r="AL14" s="97" t="s">
        <v>314</v>
      </c>
      <c r="AM14" s="96" t="s">
        <v>314</v>
      </c>
      <c r="AN14" s="97" t="s">
        <v>314</v>
      </c>
      <c r="AO14" s="96" t="s">
        <v>314</v>
      </c>
      <c r="AP14" s="97" t="s">
        <v>314</v>
      </c>
      <c r="AQ14" s="98" t="s">
        <v>12</v>
      </c>
      <c r="AR14" s="98" t="s">
        <v>58</v>
      </c>
      <c r="AS14" s="98" t="s">
        <v>58</v>
      </c>
      <c r="AT14" s="98" t="s">
        <v>58</v>
      </c>
      <c r="AU14" s="98" t="s">
        <v>58</v>
      </c>
      <c r="AV14" s="98" t="s">
        <v>58</v>
      </c>
      <c r="AW14" s="98" t="s">
        <v>58</v>
      </c>
      <c r="AX14" s="98" t="s">
        <v>58</v>
      </c>
      <c r="AY14" s="98" t="s">
        <v>58</v>
      </c>
      <c r="AZ14" s="98" t="s">
        <v>58</v>
      </c>
      <c r="BA14" s="98" t="s">
        <v>58</v>
      </c>
    </row>
    <row r="15" spans="1:53" s="100" customFormat="1" ht="20.25" customHeight="1" x14ac:dyDescent="0.25">
      <c r="A15" s="99" t="s">
        <v>315</v>
      </c>
      <c r="B15" s="95" t="s">
        <v>251</v>
      </c>
      <c r="C15" s="96" t="s">
        <v>314</v>
      </c>
      <c r="D15" s="97" t="s">
        <v>314</v>
      </c>
      <c r="E15" s="96" t="s">
        <v>314</v>
      </c>
      <c r="F15" s="97" t="s">
        <v>314</v>
      </c>
      <c r="G15" s="96" t="s">
        <v>314</v>
      </c>
      <c r="H15" s="97" t="s">
        <v>314</v>
      </c>
      <c r="I15" s="96" t="s">
        <v>314</v>
      </c>
      <c r="J15" s="97" t="s">
        <v>314</v>
      </c>
      <c r="K15" s="96" t="s">
        <v>314</v>
      </c>
      <c r="L15" s="97" t="s">
        <v>314</v>
      </c>
      <c r="M15" s="96" t="s">
        <v>314</v>
      </c>
      <c r="N15" s="97" t="s">
        <v>314</v>
      </c>
      <c r="O15" s="96" t="s">
        <v>314</v>
      </c>
      <c r="P15" s="97" t="s">
        <v>314</v>
      </c>
      <c r="Q15" s="98" t="s">
        <v>12</v>
      </c>
      <c r="R15" s="98" t="s">
        <v>251</v>
      </c>
      <c r="S15" s="98" t="s">
        <v>58</v>
      </c>
      <c r="T15" s="98" t="s">
        <v>58</v>
      </c>
      <c r="U15" s="96" t="s">
        <v>314</v>
      </c>
      <c r="V15" s="97" t="s">
        <v>314</v>
      </c>
      <c r="W15" s="96" t="s">
        <v>314</v>
      </c>
      <c r="X15" s="97" t="s">
        <v>314</v>
      </c>
      <c r="Y15" s="96" t="s">
        <v>314</v>
      </c>
      <c r="Z15" s="97" t="s">
        <v>314</v>
      </c>
      <c r="AA15" s="96" t="s">
        <v>314</v>
      </c>
      <c r="AB15" s="97" t="s">
        <v>314</v>
      </c>
      <c r="AC15" s="96" t="s">
        <v>314</v>
      </c>
      <c r="AD15" s="97" t="s">
        <v>314</v>
      </c>
      <c r="AE15" s="96" t="s">
        <v>314</v>
      </c>
      <c r="AF15" s="97" t="s">
        <v>314</v>
      </c>
      <c r="AG15" s="96" t="s">
        <v>314</v>
      </c>
      <c r="AH15" s="97" t="s">
        <v>314</v>
      </c>
      <c r="AI15" s="97" t="s">
        <v>314</v>
      </c>
      <c r="AJ15" s="96" t="s">
        <v>314</v>
      </c>
      <c r="AK15" s="97" t="s">
        <v>314</v>
      </c>
      <c r="AL15" s="96" t="s">
        <v>314</v>
      </c>
      <c r="AM15" s="97" t="s">
        <v>314</v>
      </c>
      <c r="AN15" s="97" t="s">
        <v>314</v>
      </c>
      <c r="AO15" s="96" t="s">
        <v>314</v>
      </c>
      <c r="AP15" s="97" t="s">
        <v>314</v>
      </c>
      <c r="AQ15" s="98" t="s">
        <v>12</v>
      </c>
      <c r="AR15" s="98" t="s">
        <v>58</v>
      </c>
      <c r="AS15" s="98" t="s">
        <v>58</v>
      </c>
      <c r="AT15" s="98" t="s">
        <v>58</v>
      </c>
      <c r="AU15" s="98" t="s">
        <v>58</v>
      </c>
      <c r="AV15" s="98" t="s">
        <v>58</v>
      </c>
      <c r="AW15" s="98" t="s">
        <v>58</v>
      </c>
      <c r="AX15" s="98" t="s">
        <v>58</v>
      </c>
      <c r="AY15" s="98" t="s">
        <v>58</v>
      </c>
      <c r="AZ15" s="98" t="s">
        <v>58</v>
      </c>
      <c r="BA15" s="98" t="s">
        <v>58</v>
      </c>
    </row>
    <row r="16" spans="1:53" ht="20.100000000000001" customHeight="1" x14ac:dyDescent="0.25">
      <c r="A16" s="99" t="s">
        <v>316</v>
      </c>
      <c r="B16" s="95" t="s">
        <v>251</v>
      </c>
      <c r="C16" s="96" t="s">
        <v>317</v>
      </c>
      <c r="D16" s="97" t="s">
        <v>314</v>
      </c>
      <c r="E16" s="96" t="s">
        <v>314</v>
      </c>
      <c r="F16" s="97" t="s">
        <v>314</v>
      </c>
      <c r="G16" s="96" t="s">
        <v>314</v>
      </c>
      <c r="H16" s="97" t="s">
        <v>314</v>
      </c>
      <c r="I16" s="96" t="s">
        <v>314</v>
      </c>
      <c r="J16" s="97" t="s">
        <v>314</v>
      </c>
      <c r="K16" s="96" t="s">
        <v>314</v>
      </c>
      <c r="L16" s="97" t="s">
        <v>314</v>
      </c>
      <c r="M16" s="96" t="s">
        <v>314</v>
      </c>
      <c r="N16" s="97" t="s">
        <v>314</v>
      </c>
      <c r="O16" s="96" t="s">
        <v>314</v>
      </c>
      <c r="P16" s="97" t="s">
        <v>314</v>
      </c>
      <c r="Q16" s="98" t="s">
        <v>12</v>
      </c>
      <c r="R16" s="98" t="s">
        <v>318</v>
      </c>
      <c r="S16" s="98" t="s">
        <v>251</v>
      </c>
      <c r="T16" s="98" t="s">
        <v>58</v>
      </c>
      <c r="U16" s="96" t="s">
        <v>314</v>
      </c>
      <c r="V16" s="97" t="s">
        <v>314</v>
      </c>
      <c r="W16" s="96" t="s">
        <v>314</v>
      </c>
      <c r="X16" s="97" t="s">
        <v>314</v>
      </c>
      <c r="Y16" s="96" t="s">
        <v>314</v>
      </c>
      <c r="Z16" s="97" t="s">
        <v>314</v>
      </c>
      <c r="AA16" s="96" t="s">
        <v>314</v>
      </c>
      <c r="AB16" s="97" t="s">
        <v>314</v>
      </c>
      <c r="AC16" s="96" t="s">
        <v>314</v>
      </c>
      <c r="AD16" s="97" t="s">
        <v>314</v>
      </c>
      <c r="AE16" s="96" t="s">
        <v>314</v>
      </c>
      <c r="AF16" s="97" t="s">
        <v>314</v>
      </c>
      <c r="AG16" s="96" t="s">
        <v>314</v>
      </c>
      <c r="AH16" s="97" t="s">
        <v>314</v>
      </c>
      <c r="AI16" s="97" t="s">
        <v>314</v>
      </c>
      <c r="AJ16" s="96" t="s">
        <v>314</v>
      </c>
      <c r="AK16" s="97" t="s">
        <v>314</v>
      </c>
      <c r="AL16" s="96" t="s">
        <v>314</v>
      </c>
      <c r="AM16" s="97" t="s">
        <v>314</v>
      </c>
      <c r="AN16" s="97" t="s">
        <v>314</v>
      </c>
      <c r="AO16" s="96" t="s">
        <v>314</v>
      </c>
      <c r="AP16" s="96" t="s">
        <v>319</v>
      </c>
      <c r="AQ16" s="98" t="s">
        <v>12</v>
      </c>
      <c r="AR16" s="98" t="s">
        <v>58</v>
      </c>
      <c r="AS16" s="98" t="s">
        <v>58</v>
      </c>
      <c r="AT16" s="98" t="s">
        <v>58</v>
      </c>
      <c r="AU16" s="98" t="s">
        <v>58</v>
      </c>
      <c r="AV16" s="98" t="s">
        <v>58</v>
      </c>
      <c r="AW16" s="98" t="s">
        <v>58</v>
      </c>
      <c r="AX16" s="98" t="s">
        <v>58</v>
      </c>
      <c r="AY16" s="98" t="s">
        <v>58</v>
      </c>
      <c r="AZ16" s="98" t="s">
        <v>58</v>
      </c>
      <c r="BA16" s="98" t="s">
        <v>58</v>
      </c>
    </row>
    <row r="17" spans="1:53" ht="20.100000000000001" customHeight="1" x14ac:dyDescent="0.3">
      <c r="A17" s="99" t="s">
        <v>320</v>
      </c>
      <c r="B17" s="101" t="s">
        <v>251</v>
      </c>
      <c r="C17" s="102" t="s">
        <v>317</v>
      </c>
      <c r="D17" s="97" t="s">
        <v>314</v>
      </c>
      <c r="E17" s="96" t="s">
        <v>314</v>
      </c>
      <c r="F17" s="97" t="s">
        <v>314</v>
      </c>
      <c r="G17" s="96" t="s">
        <v>314</v>
      </c>
      <c r="H17" s="97" t="s">
        <v>314</v>
      </c>
      <c r="I17" s="96" t="s">
        <v>314</v>
      </c>
      <c r="J17" s="97" t="s">
        <v>314</v>
      </c>
      <c r="K17" s="96" t="s">
        <v>314</v>
      </c>
      <c r="L17" s="97" t="s">
        <v>314</v>
      </c>
      <c r="M17" s="96" t="s">
        <v>314</v>
      </c>
      <c r="N17" s="97" t="s">
        <v>314</v>
      </c>
      <c r="O17" s="96" t="s">
        <v>314</v>
      </c>
      <c r="P17" s="97" t="s">
        <v>314</v>
      </c>
      <c r="Q17" s="103" t="s">
        <v>12</v>
      </c>
      <c r="R17" s="104" t="s">
        <v>318</v>
      </c>
      <c r="S17" s="103" t="s">
        <v>251</v>
      </c>
      <c r="T17" s="103" t="s">
        <v>58</v>
      </c>
      <c r="U17" s="96" t="s">
        <v>314</v>
      </c>
      <c r="V17" s="97" t="s">
        <v>314</v>
      </c>
      <c r="W17" s="96" t="s">
        <v>314</v>
      </c>
      <c r="X17" s="97" t="s">
        <v>314</v>
      </c>
      <c r="Y17" s="96" t="s">
        <v>314</v>
      </c>
      <c r="Z17" s="97" t="s">
        <v>314</v>
      </c>
      <c r="AA17" s="96" t="s">
        <v>314</v>
      </c>
      <c r="AB17" s="97" t="s">
        <v>314</v>
      </c>
      <c r="AC17" s="96" t="s">
        <v>314</v>
      </c>
      <c r="AD17" s="105" t="s">
        <v>319</v>
      </c>
      <c r="AE17" s="105" t="s">
        <v>12</v>
      </c>
      <c r="AF17" s="103" t="s">
        <v>169</v>
      </c>
      <c r="AG17" s="103" t="s">
        <v>169</v>
      </c>
      <c r="AH17" s="103" t="s">
        <v>169</v>
      </c>
      <c r="AI17" s="103" t="s">
        <v>169</v>
      </c>
      <c r="AJ17" s="103" t="s">
        <v>169</v>
      </c>
      <c r="AK17" s="103" t="s">
        <v>169</v>
      </c>
      <c r="AL17" s="103" t="s">
        <v>169</v>
      </c>
      <c r="AM17" s="103" t="s">
        <v>169</v>
      </c>
      <c r="AN17" s="103" t="s">
        <v>169</v>
      </c>
      <c r="AO17" s="103" t="s">
        <v>169</v>
      </c>
      <c r="AP17" s="106" t="s">
        <v>59</v>
      </c>
      <c r="AQ17" s="106" t="s">
        <v>59</v>
      </c>
      <c r="AR17" s="744"/>
      <c r="AS17" s="745"/>
      <c r="AT17" s="745"/>
      <c r="AU17" s="745"/>
      <c r="AV17" s="745"/>
      <c r="AW17" s="745"/>
      <c r="AX17" s="745"/>
      <c r="AY17" s="745"/>
      <c r="AZ17" s="745"/>
      <c r="BA17" s="746"/>
    </row>
    <row r="18" spans="1:53" s="108" customFormat="1" ht="20.100000000000001" hidden="1" customHeight="1" x14ac:dyDescent="0.25">
      <c r="A18" s="99"/>
      <c r="B18" s="98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98"/>
      <c r="N18" s="107"/>
      <c r="O18" s="107"/>
      <c r="P18" s="107"/>
      <c r="Q18" s="107"/>
      <c r="R18" s="98"/>
      <c r="S18" s="96"/>
      <c r="T18" s="96"/>
      <c r="U18" s="107"/>
      <c r="V18" s="98"/>
      <c r="W18" s="96"/>
      <c r="X18" s="96"/>
      <c r="Y18" s="96"/>
      <c r="Z18" s="96"/>
      <c r="AA18" s="96"/>
      <c r="AB18" s="96"/>
      <c r="AC18" s="98"/>
      <c r="AD18" s="98"/>
      <c r="AE18" s="107"/>
      <c r="AF18" s="107"/>
      <c r="AG18" s="107"/>
      <c r="AH18" s="98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 t="s">
        <v>321</v>
      </c>
      <c r="AT18" s="97" t="s">
        <v>321</v>
      </c>
      <c r="AU18" s="97" t="s">
        <v>321</v>
      </c>
      <c r="AV18" s="97" t="s">
        <v>321</v>
      </c>
      <c r="AW18" s="97" t="s">
        <v>321</v>
      </c>
      <c r="AX18" s="97" t="s">
        <v>321</v>
      </c>
      <c r="AY18" s="97" t="s">
        <v>321</v>
      </c>
      <c r="AZ18" s="97" t="s">
        <v>321</v>
      </c>
      <c r="BA18" s="97" t="s">
        <v>321</v>
      </c>
    </row>
    <row r="19" spans="1:53" ht="20.100000000000001" customHeight="1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</row>
    <row r="20" spans="1:53" ht="20.100000000000001" customHeight="1" x14ac:dyDescent="0.25">
      <c r="A20" s="747" t="s">
        <v>364</v>
      </c>
      <c r="B20" s="747"/>
      <c r="C20" s="747"/>
      <c r="D20" s="747"/>
      <c r="E20" s="747"/>
      <c r="F20" s="747"/>
      <c r="G20" s="747"/>
      <c r="H20" s="747"/>
      <c r="I20" s="747"/>
      <c r="J20" s="748"/>
      <c r="K20" s="748"/>
      <c r="L20" s="748"/>
      <c r="M20" s="748"/>
      <c r="N20" s="748"/>
      <c r="O20" s="748"/>
      <c r="P20" s="748"/>
      <c r="Q20" s="748"/>
      <c r="R20" s="748"/>
      <c r="S20" s="748"/>
      <c r="T20" s="748"/>
      <c r="U20" s="748"/>
      <c r="V20" s="748"/>
      <c r="W20" s="748"/>
      <c r="X20" s="748"/>
      <c r="Y20" s="748"/>
      <c r="Z20" s="748"/>
      <c r="AA20" s="748"/>
      <c r="AB20" s="748"/>
      <c r="AC20" s="748"/>
      <c r="AD20" s="748"/>
      <c r="AE20" s="748"/>
      <c r="AF20" s="748"/>
      <c r="AG20" s="748"/>
      <c r="AH20" s="748"/>
      <c r="AI20" s="748"/>
      <c r="AJ20" s="748"/>
      <c r="AK20" s="748"/>
      <c r="AL20" s="748"/>
      <c r="AM20" s="748"/>
      <c r="AN20" s="748"/>
      <c r="AO20" s="748"/>
      <c r="AP20" s="748"/>
      <c r="AQ20" s="748"/>
      <c r="AR20" s="748"/>
      <c r="AS20" s="748"/>
      <c r="AT20" s="748"/>
      <c r="AU20" s="748"/>
      <c r="AV20" s="749"/>
      <c r="AW20" s="749"/>
      <c r="AX20" s="749"/>
      <c r="AY20" s="749"/>
      <c r="AZ20" s="749"/>
    </row>
    <row r="21" spans="1:53" s="109" customFormat="1" ht="18.75" x14ac:dyDescent="0.3">
      <c r="A21" s="89"/>
      <c r="B21" s="89"/>
      <c r="C21" s="89"/>
      <c r="D21" s="89"/>
      <c r="E21" s="89"/>
      <c r="F21" s="89"/>
      <c r="G21" s="89"/>
      <c r="H21" s="89"/>
      <c r="I21" s="89"/>
      <c r="J21" s="110"/>
      <c r="K21" s="110"/>
      <c r="L21" s="110"/>
      <c r="M21" s="110"/>
      <c r="N21" s="110"/>
      <c r="O21" s="89"/>
      <c r="P21" s="89"/>
      <c r="Q21" s="110"/>
      <c r="R21" s="110"/>
      <c r="S21" s="110"/>
      <c r="T21" s="110"/>
      <c r="U21" s="110"/>
      <c r="V21" s="110"/>
      <c r="W21" s="91"/>
      <c r="X21" s="91"/>
      <c r="Y21" s="110"/>
      <c r="Z21" s="110"/>
      <c r="AA21" s="110"/>
      <c r="AB21" s="110"/>
      <c r="AC21" s="110"/>
      <c r="AD21" s="110"/>
      <c r="AE21" s="91"/>
      <c r="AF21" s="91"/>
      <c r="AG21" s="110"/>
      <c r="AH21" s="110"/>
      <c r="AI21" s="110"/>
      <c r="AJ21" s="110"/>
      <c r="AK21" s="91"/>
      <c r="AL21" s="91"/>
      <c r="AM21" s="110"/>
      <c r="AN21" s="110"/>
      <c r="AO21" s="110"/>
      <c r="AP21" s="110"/>
      <c r="AQ21" s="111"/>
      <c r="AR21" s="91"/>
      <c r="AS21" s="112"/>
      <c r="AT21" s="113"/>
      <c r="AU21" s="113"/>
      <c r="AV21" s="113"/>
      <c r="AW21" s="113"/>
      <c r="AX21" s="91"/>
      <c r="AY21" s="114"/>
      <c r="AZ21" s="114"/>
      <c r="BA21" s="114"/>
    </row>
    <row r="22" spans="1:53" ht="20.25" x14ac:dyDescent="0.3">
      <c r="A22" s="23" t="s">
        <v>344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115"/>
      <c r="AX22" s="115"/>
      <c r="AY22" s="115"/>
      <c r="AZ22" s="115"/>
      <c r="BA22" s="91"/>
    </row>
    <row r="23" spans="1:53" ht="18.75" x14ac:dyDescent="0.3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91"/>
    </row>
    <row r="24" spans="1:53" ht="30" customHeight="1" x14ac:dyDescent="0.25">
      <c r="A24" s="763" t="s">
        <v>45</v>
      </c>
      <c r="B24" s="701"/>
      <c r="C24" s="690" t="s">
        <v>60</v>
      </c>
      <c r="D24" s="690"/>
      <c r="E24" s="690"/>
      <c r="F24" s="690" t="s">
        <v>322</v>
      </c>
      <c r="G24" s="690"/>
      <c r="H24" s="690"/>
      <c r="I24" s="691" t="s">
        <v>323</v>
      </c>
      <c r="J24" s="692"/>
      <c r="K24" s="692"/>
      <c r="L24" s="692"/>
      <c r="M24" s="693"/>
      <c r="N24" s="691" t="s">
        <v>369</v>
      </c>
      <c r="O24" s="700"/>
      <c r="P24" s="701"/>
      <c r="Q24" s="708" t="s">
        <v>370</v>
      </c>
      <c r="R24" s="709"/>
      <c r="S24" s="710"/>
      <c r="T24" s="708" t="s">
        <v>61</v>
      </c>
      <c r="U24" s="750"/>
      <c r="V24" s="751"/>
      <c r="W24" s="708" t="s">
        <v>62</v>
      </c>
      <c r="X24" s="750"/>
      <c r="Y24" s="751"/>
      <c r="Z24" s="380"/>
      <c r="AA24" s="726" t="s">
        <v>64</v>
      </c>
      <c r="AB24" s="727"/>
      <c r="AC24" s="727"/>
      <c r="AD24" s="727"/>
      <c r="AE24" s="727"/>
      <c r="AF24" s="728"/>
      <c r="AG24" s="728"/>
      <c r="AH24" s="728"/>
      <c r="AI24" s="729" t="s">
        <v>345</v>
      </c>
      <c r="AJ24" s="730"/>
      <c r="AK24" s="727"/>
      <c r="AL24" s="728"/>
      <c r="AM24" s="728"/>
      <c r="AN24" s="728"/>
      <c r="AO24" s="743" t="s">
        <v>63</v>
      </c>
      <c r="AP24" s="736"/>
      <c r="AQ24" s="736"/>
      <c r="AR24" s="736"/>
      <c r="AS24" s="117"/>
      <c r="AT24" s="118"/>
      <c r="AU24" s="118"/>
      <c r="AV24" s="118"/>
      <c r="AW24" s="118"/>
      <c r="AX24" s="119"/>
      <c r="AY24" s="116"/>
      <c r="AZ24" s="116"/>
      <c r="BA24" s="116"/>
    </row>
    <row r="25" spans="1:53" ht="21" customHeight="1" x14ac:dyDescent="0.25">
      <c r="A25" s="702"/>
      <c r="B25" s="704"/>
      <c r="C25" s="690"/>
      <c r="D25" s="690"/>
      <c r="E25" s="690"/>
      <c r="F25" s="690"/>
      <c r="G25" s="690"/>
      <c r="H25" s="690"/>
      <c r="I25" s="694"/>
      <c r="J25" s="695"/>
      <c r="K25" s="695"/>
      <c r="L25" s="695"/>
      <c r="M25" s="696"/>
      <c r="N25" s="702"/>
      <c r="O25" s="703"/>
      <c r="P25" s="704"/>
      <c r="Q25" s="711"/>
      <c r="R25" s="712"/>
      <c r="S25" s="713"/>
      <c r="T25" s="752"/>
      <c r="U25" s="753"/>
      <c r="V25" s="754"/>
      <c r="W25" s="752"/>
      <c r="X25" s="753"/>
      <c r="Y25" s="754"/>
      <c r="Z25" s="380"/>
      <c r="AA25" s="727"/>
      <c r="AB25" s="727"/>
      <c r="AC25" s="727"/>
      <c r="AD25" s="727"/>
      <c r="AE25" s="727"/>
      <c r="AF25" s="728"/>
      <c r="AG25" s="728"/>
      <c r="AH25" s="728"/>
      <c r="AI25" s="730"/>
      <c r="AJ25" s="730"/>
      <c r="AK25" s="727"/>
      <c r="AL25" s="728"/>
      <c r="AM25" s="728"/>
      <c r="AN25" s="728"/>
      <c r="AO25" s="736"/>
      <c r="AP25" s="736"/>
      <c r="AQ25" s="736"/>
      <c r="AR25" s="736"/>
      <c r="AS25" s="118"/>
      <c r="AT25" s="118"/>
      <c r="AU25" s="118"/>
      <c r="AV25" s="118"/>
      <c r="AW25" s="118"/>
      <c r="AX25" s="116"/>
      <c r="AY25" s="116"/>
      <c r="AZ25" s="116"/>
      <c r="BA25" s="116"/>
    </row>
    <row r="26" spans="1:53" ht="47.25" customHeight="1" x14ac:dyDescent="0.25">
      <c r="A26" s="705"/>
      <c r="B26" s="707"/>
      <c r="C26" s="690"/>
      <c r="D26" s="690"/>
      <c r="E26" s="690"/>
      <c r="F26" s="690"/>
      <c r="G26" s="690"/>
      <c r="H26" s="690"/>
      <c r="I26" s="697"/>
      <c r="J26" s="698"/>
      <c r="K26" s="698"/>
      <c r="L26" s="698"/>
      <c r="M26" s="699"/>
      <c r="N26" s="705"/>
      <c r="O26" s="706"/>
      <c r="P26" s="707"/>
      <c r="Q26" s="714"/>
      <c r="R26" s="715"/>
      <c r="S26" s="716"/>
      <c r="T26" s="755"/>
      <c r="U26" s="756"/>
      <c r="V26" s="757"/>
      <c r="W26" s="755"/>
      <c r="X26" s="756"/>
      <c r="Y26" s="757"/>
      <c r="Z26" s="380"/>
      <c r="AA26" s="728"/>
      <c r="AB26" s="728"/>
      <c r="AC26" s="728"/>
      <c r="AD26" s="728"/>
      <c r="AE26" s="728"/>
      <c r="AF26" s="728"/>
      <c r="AG26" s="728"/>
      <c r="AH26" s="728"/>
      <c r="AI26" s="728"/>
      <c r="AJ26" s="728"/>
      <c r="AK26" s="728"/>
      <c r="AL26" s="728"/>
      <c r="AM26" s="728"/>
      <c r="AN26" s="728"/>
      <c r="AO26" s="736"/>
      <c r="AP26" s="736"/>
      <c r="AQ26" s="736"/>
      <c r="AR26" s="736"/>
      <c r="AS26" s="118"/>
      <c r="AT26" s="118"/>
      <c r="AU26" s="118"/>
      <c r="AV26" s="118"/>
      <c r="AW26" s="118"/>
      <c r="AX26" s="116"/>
      <c r="AY26" s="116"/>
      <c r="AZ26" s="116"/>
      <c r="BA26" s="116"/>
    </row>
    <row r="27" spans="1:53" ht="31.5" customHeight="1" x14ac:dyDescent="0.3">
      <c r="A27" s="758">
        <v>1</v>
      </c>
      <c r="B27" s="759"/>
      <c r="C27" s="673">
        <v>36</v>
      </c>
      <c r="D27" s="674"/>
      <c r="E27" s="675"/>
      <c r="F27" s="673">
        <v>2</v>
      </c>
      <c r="G27" s="674"/>
      <c r="H27" s="675"/>
      <c r="I27" s="652">
        <v>2</v>
      </c>
      <c r="J27" s="682"/>
      <c r="K27" s="682"/>
      <c r="L27" s="682"/>
      <c r="M27" s="683"/>
      <c r="N27" s="760"/>
      <c r="O27" s="761"/>
      <c r="P27" s="762"/>
      <c r="Q27" s="723"/>
      <c r="R27" s="724"/>
      <c r="S27" s="725"/>
      <c r="T27" s="740">
        <v>12</v>
      </c>
      <c r="U27" s="741"/>
      <c r="V27" s="742"/>
      <c r="W27" s="720">
        <f>SUM(C27:V27)</f>
        <v>52</v>
      </c>
      <c r="X27" s="721"/>
      <c r="Y27" s="722"/>
      <c r="Z27" s="380"/>
      <c r="AA27" s="735" t="s">
        <v>36</v>
      </c>
      <c r="AB27" s="735"/>
      <c r="AC27" s="735"/>
      <c r="AD27" s="735"/>
      <c r="AE27" s="735"/>
      <c r="AF27" s="736"/>
      <c r="AG27" s="736"/>
      <c r="AH27" s="736"/>
      <c r="AI27" s="737" t="s">
        <v>346</v>
      </c>
      <c r="AJ27" s="737"/>
      <c r="AK27" s="737"/>
      <c r="AL27" s="728"/>
      <c r="AM27" s="728"/>
      <c r="AN27" s="728"/>
      <c r="AO27" s="738">
        <v>8</v>
      </c>
      <c r="AP27" s="739"/>
      <c r="AQ27" s="739"/>
      <c r="AR27" s="739"/>
      <c r="AS27" s="120"/>
      <c r="AT27" s="120"/>
      <c r="AU27" s="120"/>
      <c r="AV27" s="120"/>
      <c r="AW27" s="120"/>
      <c r="AX27" s="120"/>
      <c r="AY27" s="121"/>
      <c r="AZ27" s="121"/>
      <c r="BA27" s="121"/>
    </row>
    <row r="28" spans="1:53" ht="20.25" customHeight="1" x14ac:dyDescent="0.3">
      <c r="A28" s="676">
        <v>2</v>
      </c>
      <c r="B28" s="677"/>
      <c r="C28" s="673">
        <v>36</v>
      </c>
      <c r="D28" s="674"/>
      <c r="E28" s="675"/>
      <c r="F28" s="673">
        <v>2</v>
      </c>
      <c r="G28" s="674"/>
      <c r="H28" s="675"/>
      <c r="I28" s="652">
        <v>2</v>
      </c>
      <c r="J28" s="682"/>
      <c r="K28" s="682"/>
      <c r="L28" s="682"/>
      <c r="M28" s="683"/>
      <c r="N28" s="684"/>
      <c r="O28" s="685"/>
      <c r="P28" s="686"/>
      <c r="Q28" s="723"/>
      <c r="R28" s="724"/>
      <c r="S28" s="725"/>
      <c r="T28" s="740">
        <v>12</v>
      </c>
      <c r="U28" s="741"/>
      <c r="V28" s="742"/>
      <c r="W28" s="720">
        <f>SUM(C28:V28)</f>
        <v>52</v>
      </c>
      <c r="X28" s="721"/>
      <c r="Y28" s="722"/>
      <c r="Z28" s="380"/>
      <c r="AA28" s="735"/>
      <c r="AB28" s="735"/>
      <c r="AC28" s="735"/>
      <c r="AD28" s="735"/>
      <c r="AE28" s="735"/>
      <c r="AF28" s="736"/>
      <c r="AG28" s="736"/>
      <c r="AH28" s="736"/>
      <c r="AI28" s="737"/>
      <c r="AJ28" s="737"/>
      <c r="AK28" s="737"/>
      <c r="AL28" s="728"/>
      <c r="AM28" s="728"/>
      <c r="AN28" s="728"/>
      <c r="AO28" s="739"/>
      <c r="AP28" s="739"/>
      <c r="AQ28" s="739"/>
      <c r="AR28" s="739"/>
      <c r="AS28" s="120"/>
      <c r="AT28" s="120"/>
      <c r="AU28" s="120"/>
      <c r="AV28" s="120"/>
      <c r="AW28" s="120"/>
      <c r="AX28" s="120"/>
      <c r="AY28" s="121"/>
      <c r="AZ28" s="121"/>
      <c r="BA28" s="121"/>
    </row>
    <row r="29" spans="1:53" ht="20.25" customHeight="1" x14ac:dyDescent="0.3">
      <c r="A29" s="676">
        <v>3</v>
      </c>
      <c r="B29" s="677"/>
      <c r="C29" s="652">
        <v>35</v>
      </c>
      <c r="D29" s="653"/>
      <c r="E29" s="654"/>
      <c r="F29" s="652">
        <v>3</v>
      </c>
      <c r="G29" s="653"/>
      <c r="H29" s="654"/>
      <c r="I29" s="652">
        <v>3</v>
      </c>
      <c r="J29" s="682"/>
      <c r="K29" s="682"/>
      <c r="L29" s="682"/>
      <c r="M29" s="683"/>
      <c r="N29" s="684"/>
      <c r="O29" s="685"/>
      <c r="P29" s="686"/>
      <c r="Q29" s="723"/>
      <c r="R29" s="724"/>
      <c r="S29" s="725"/>
      <c r="T29" s="717">
        <v>11</v>
      </c>
      <c r="U29" s="718"/>
      <c r="V29" s="719"/>
      <c r="W29" s="720">
        <f>SUM(C29:V29)</f>
        <v>52</v>
      </c>
      <c r="X29" s="721"/>
      <c r="Y29" s="722"/>
      <c r="Z29" s="380"/>
      <c r="AA29" s="735"/>
      <c r="AB29" s="735"/>
      <c r="AC29" s="735"/>
      <c r="AD29" s="735"/>
      <c r="AE29" s="735"/>
      <c r="AF29" s="736"/>
      <c r="AG29" s="736"/>
      <c r="AH29" s="736"/>
      <c r="AI29" s="737"/>
      <c r="AJ29" s="737"/>
      <c r="AK29" s="737"/>
      <c r="AL29" s="728"/>
      <c r="AM29" s="728"/>
      <c r="AN29" s="728"/>
      <c r="AO29" s="739"/>
      <c r="AP29" s="739"/>
      <c r="AQ29" s="739"/>
      <c r="AR29" s="739"/>
      <c r="AS29" s="121"/>
      <c r="AT29" s="121"/>
      <c r="AU29" s="121"/>
      <c r="AV29" s="121"/>
      <c r="AW29" s="121"/>
      <c r="AX29" s="121"/>
      <c r="AY29" s="121"/>
      <c r="AZ29" s="121"/>
      <c r="BA29" s="121"/>
    </row>
    <row r="30" spans="1:53" ht="20.25" customHeight="1" x14ac:dyDescent="0.3">
      <c r="A30" s="676">
        <v>4</v>
      </c>
      <c r="B30" s="677"/>
      <c r="C30" s="652">
        <v>23</v>
      </c>
      <c r="D30" s="653"/>
      <c r="E30" s="654"/>
      <c r="F30" s="652">
        <v>3</v>
      </c>
      <c r="G30" s="653"/>
      <c r="H30" s="654"/>
      <c r="I30" s="652">
        <v>3</v>
      </c>
      <c r="J30" s="682"/>
      <c r="K30" s="682"/>
      <c r="L30" s="682"/>
      <c r="M30" s="683"/>
      <c r="N30" s="684">
        <v>10</v>
      </c>
      <c r="O30" s="685"/>
      <c r="P30" s="686"/>
      <c r="Q30" s="687">
        <v>2</v>
      </c>
      <c r="R30" s="688"/>
      <c r="S30" s="689"/>
      <c r="T30" s="652">
        <v>1</v>
      </c>
      <c r="U30" s="653"/>
      <c r="V30" s="654"/>
      <c r="W30" s="643">
        <f>SUM(C30:V30)</f>
        <v>42</v>
      </c>
      <c r="X30" s="644"/>
      <c r="Y30" s="645"/>
      <c r="Z30" s="116"/>
      <c r="AA30" s="661"/>
      <c r="AB30" s="662"/>
      <c r="AC30" s="662"/>
      <c r="AD30" s="662"/>
      <c r="AE30" s="662"/>
      <c r="AF30" s="662"/>
      <c r="AG30" s="662"/>
      <c r="AH30" s="663"/>
      <c r="AI30" s="664"/>
      <c r="AJ30" s="664"/>
      <c r="AK30" s="648"/>
      <c r="AL30" s="641"/>
      <c r="AM30" s="641"/>
      <c r="AN30" s="122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</row>
    <row r="31" spans="1:53" ht="20.25" hidden="1" customHeight="1" x14ac:dyDescent="0.3">
      <c r="A31" s="676"/>
      <c r="B31" s="677"/>
      <c r="C31" s="673"/>
      <c r="D31" s="674"/>
      <c r="E31" s="675"/>
      <c r="F31" s="673"/>
      <c r="G31" s="644"/>
      <c r="H31" s="645"/>
      <c r="I31" s="643"/>
      <c r="J31" s="678"/>
      <c r="K31" s="678"/>
      <c r="L31" s="678"/>
      <c r="M31" s="679"/>
      <c r="N31" s="680"/>
      <c r="O31" s="677"/>
      <c r="P31" s="681"/>
      <c r="Q31" s="668"/>
      <c r="R31" s="671"/>
      <c r="S31" s="672"/>
      <c r="T31" s="673"/>
      <c r="U31" s="674"/>
      <c r="V31" s="675"/>
      <c r="W31" s="643"/>
      <c r="X31" s="644"/>
      <c r="Y31" s="645"/>
      <c r="Z31" s="116"/>
      <c r="AA31" s="646"/>
      <c r="AB31" s="647"/>
      <c r="AC31" s="647"/>
      <c r="AD31" s="647"/>
      <c r="AE31" s="647"/>
      <c r="AF31" s="647"/>
      <c r="AG31" s="647"/>
      <c r="AH31" s="640"/>
      <c r="AI31" s="640"/>
      <c r="AJ31" s="640"/>
      <c r="AK31" s="648"/>
      <c r="AL31" s="649"/>
      <c r="AM31" s="649"/>
      <c r="AN31" s="123"/>
      <c r="AO31" s="660"/>
      <c r="AP31" s="647"/>
      <c r="AQ31" s="647"/>
      <c r="AR31" s="647"/>
      <c r="AS31" s="640"/>
      <c r="AT31" s="641"/>
      <c r="AU31" s="641"/>
      <c r="AV31" s="641"/>
      <c r="AW31" s="641"/>
      <c r="AX31" s="640"/>
      <c r="AY31" s="640"/>
      <c r="AZ31" s="640"/>
      <c r="BA31" s="642"/>
    </row>
    <row r="32" spans="1:53" ht="18.75" x14ac:dyDescent="0.3">
      <c r="A32" s="650" t="s">
        <v>19</v>
      </c>
      <c r="B32" s="651"/>
      <c r="C32" s="652">
        <f>SUM(C27:C31)</f>
        <v>130</v>
      </c>
      <c r="D32" s="653"/>
      <c r="E32" s="654"/>
      <c r="F32" s="652">
        <f>SUM(F27:F31)</f>
        <v>10</v>
      </c>
      <c r="G32" s="655"/>
      <c r="H32" s="656"/>
      <c r="I32" s="657">
        <v>10</v>
      </c>
      <c r="J32" s="658"/>
      <c r="K32" s="658"/>
      <c r="L32" s="658"/>
      <c r="M32" s="659"/>
      <c r="N32" s="665">
        <v>10</v>
      </c>
      <c r="O32" s="666"/>
      <c r="P32" s="667"/>
      <c r="Q32" s="668">
        <v>2</v>
      </c>
      <c r="R32" s="669"/>
      <c r="S32" s="670"/>
      <c r="T32" s="652">
        <f>SUM(T27:V31)</f>
        <v>36</v>
      </c>
      <c r="U32" s="653"/>
      <c r="V32" s="654"/>
      <c r="W32" s="652">
        <f>SUM(W27:Y31)</f>
        <v>198</v>
      </c>
      <c r="X32" s="655"/>
      <c r="Y32" s="656"/>
      <c r="Z32" s="124"/>
      <c r="AA32" s="124"/>
      <c r="AB32" s="124"/>
      <c r="AC32" s="124"/>
      <c r="AD32" s="124"/>
      <c r="AE32" s="125"/>
      <c r="AF32" s="125"/>
      <c r="AG32" s="124"/>
      <c r="AH32" s="124"/>
      <c r="AI32" s="124"/>
      <c r="AJ32" s="124"/>
      <c r="AK32" s="125"/>
      <c r="AL32" s="125"/>
      <c r="AM32" s="124"/>
      <c r="AN32" s="124"/>
      <c r="AO32" s="124"/>
      <c r="AP32" s="124"/>
      <c r="AQ32" s="126"/>
      <c r="AR32" s="125"/>
      <c r="AS32" s="127"/>
      <c r="AT32" s="127"/>
      <c r="AU32" s="127"/>
      <c r="AV32" s="127"/>
      <c r="AW32" s="127"/>
      <c r="AX32" s="125"/>
      <c r="AY32" s="114"/>
      <c r="AZ32" s="114"/>
      <c r="BA32" s="114"/>
    </row>
  </sheetData>
  <mergeCells count="109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J12:N12"/>
    <mergeCell ref="O12:R12"/>
    <mergeCell ref="S12:W12"/>
    <mergeCell ref="X12:AA12"/>
    <mergeCell ref="AJ12:AN12"/>
    <mergeCell ref="AO12:AR12"/>
    <mergeCell ref="AB12:AE12"/>
    <mergeCell ref="AF12:AI12"/>
    <mergeCell ref="A6:O6"/>
    <mergeCell ref="P6:AN6"/>
    <mergeCell ref="A11:BA11"/>
    <mergeCell ref="A12:A13"/>
    <mergeCell ref="B12:E12"/>
    <mergeCell ref="F12:I12"/>
    <mergeCell ref="AO6:BA6"/>
    <mergeCell ref="A7:O7"/>
    <mergeCell ref="P7:AN7"/>
    <mergeCell ref="AO7:BA9"/>
    <mergeCell ref="A8:O8"/>
    <mergeCell ref="P8:AN8"/>
    <mergeCell ref="P9:AN9"/>
    <mergeCell ref="AA24:AH26"/>
    <mergeCell ref="AI24:AN26"/>
    <mergeCell ref="AS12:AW12"/>
    <mergeCell ref="AX12:BA12"/>
    <mergeCell ref="AA27:AH29"/>
    <mergeCell ref="AI27:AN29"/>
    <mergeCell ref="AO27:AR29"/>
    <mergeCell ref="T28:V28"/>
    <mergeCell ref="W28:Y28"/>
    <mergeCell ref="AO24:AR26"/>
    <mergeCell ref="AR17:BA17"/>
    <mergeCell ref="A20:AZ20"/>
    <mergeCell ref="T24:V26"/>
    <mergeCell ref="W24:Y26"/>
    <mergeCell ref="Q27:S27"/>
    <mergeCell ref="T27:V27"/>
    <mergeCell ref="W27:Y27"/>
    <mergeCell ref="A27:B27"/>
    <mergeCell ref="C27:E27"/>
    <mergeCell ref="F27:H27"/>
    <mergeCell ref="I27:M27"/>
    <mergeCell ref="N27:P27"/>
    <mergeCell ref="A24:B26"/>
    <mergeCell ref="C24:E26"/>
    <mergeCell ref="F24:H26"/>
    <mergeCell ref="I24:M26"/>
    <mergeCell ref="N24:P26"/>
    <mergeCell ref="Q24:S26"/>
    <mergeCell ref="T29:V29"/>
    <mergeCell ref="W29:Y29"/>
    <mergeCell ref="N29:P29"/>
    <mergeCell ref="Q29:S29"/>
    <mergeCell ref="T30:V30"/>
    <mergeCell ref="W30:Y30"/>
    <mergeCell ref="Q28:S28"/>
    <mergeCell ref="A28:B28"/>
    <mergeCell ref="C28:E28"/>
    <mergeCell ref="F28:H28"/>
    <mergeCell ref="I28:M28"/>
    <mergeCell ref="A29:B29"/>
    <mergeCell ref="C29:E29"/>
    <mergeCell ref="F29:H29"/>
    <mergeCell ref="I29:M29"/>
    <mergeCell ref="N28:P28"/>
    <mergeCell ref="AA30:AG30"/>
    <mergeCell ref="AH30:AJ30"/>
    <mergeCell ref="N32:P32"/>
    <mergeCell ref="Q32:S32"/>
    <mergeCell ref="T32:V32"/>
    <mergeCell ref="Q31:S31"/>
    <mergeCell ref="T31:V31"/>
    <mergeCell ref="AK30:AM30"/>
    <mergeCell ref="A31:B31"/>
    <mergeCell ref="C31:E31"/>
    <mergeCell ref="F31:H31"/>
    <mergeCell ref="I31:M31"/>
    <mergeCell ref="N31:P31"/>
    <mergeCell ref="A30:B30"/>
    <mergeCell ref="C30:E30"/>
    <mergeCell ref="F30:H30"/>
    <mergeCell ref="I30:M30"/>
    <mergeCell ref="N30:P30"/>
    <mergeCell ref="Q30:S30"/>
    <mergeCell ref="AS31:AW31"/>
    <mergeCell ref="AX31:BA31"/>
    <mergeCell ref="W31:Y31"/>
    <mergeCell ref="AA31:AG31"/>
    <mergeCell ref="AH31:AJ31"/>
    <mergeCell ref="AK31:AM31"/>
    <mergeCell ref="A32:B32"/>
    <mergeCell ref="C32:E32"/>
    <mergeCell ref="F32:H32"/>
    <mergeCell ref="I32:M32"/>
    <mergeCell ref="W32:Y32"/>
    <mergeCell ref="AO31:AR31"/>
  </mergeCells>
  <phoneticPr fontId="36" type="noConversion"/>
  <pageMargins left="0.39370078740157483" right="0.39370078740157483" top="0.78740157480314965" bottom="0.39370078740157483" header="0.51181102362204722" footer="0.51181102362204722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5"/>
  <sheetViews>
    <sheetView tabSelected="1" view="pageBreakPreview" zoomScale="85" zoomScaleNormal="85" workbookViewId="0">
      <selection activeCell="A72" sqref="A72:F72"/>
    </sheetView>
  </sheetViews>
  <sheetFormatPr defaultRowHeight="15.75" x14ac:dyDescent="0.25"/>
  <cols>
    <col min="1" max="1" width="11.28515625" style="41" customWidth="1"/>
    <col min="2" max="2" width="44.140625" style="42" customWidth="1"/>
    <col min="3" max="3" width="6.7109375" style="43" customWidth="1"/>
    <col min="4" max="4" width="12" style="44" customWidth="1"/>
    <col min="5" max="5" width="7.28515625" style="44" customWidth="1"/>
    <col min="6" max="6" width="6.42578125" style="43" customWidth="1"/>
    <col min="7" max="7" width="7.42578125" style="43" customWidth="1"/>
    <col min="8" max="8" width="9.85546875" style="43" customWidth="1"/>
    <col min="9" max="9" width="8.7109375" style="42" customWidth="1"/>
    <col min="10" max="10" width="8" style="42" customWidth="1"/>
    <col min="11" max="11" width="5.85546875" style="42" customWidth="1"/>
    <col min="12" max="12" width="7.85546875" style="42" customWidth="1"/>
    <col min="13" max="13" width="8.85546875" style="42" customWidth="1"/>
    <col min="14" max="14" width="6.85546875" style="42" customWidth="1"/>
    <col min="15" max="15" width="3.85546875" style="42" hidden="1" customWidth="1"/>
    <col min="16" max="16" width="5.5703125" style="42" customWidth="1"/>
    <col min="17" max="17" width="6" style="42" customWidth="1"/>
    <col min="18" max="18" width="0.140625" style="42" customWidth="1"/>
    <col min="19" max="20" width="5" style="42" customWidth="1"/>
    <col min="21" max="21" width="5" style="42" hidden="1" customWidth="1"/>
    <col min="22" max="24" width="5" style="42" customWidth="1"/>
    <col min="25" max="38" width="0" style="29" hidden="1" customWidth="1"/>
    <col min="39" max="16384" width="9.140625" style="29"/>
  </cols>
  <sheetData>
    <row r="1" spans="1:31" s="25" customFormat="1" ht="18.75" customHeight="1" thickBot="1" x14ac:dyDescent="0.3">
      <c r="A1" s="790" t="s">
        <v>347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</row>
    <row r="2" spans="1:31" s="25" customFormat="1" x14ac:dyDescent="0.25">
      <c r="A2" s="801" t="s">
        <v>209</v>
      </c>
      <c r="B2" s="804" t="s">
        <v>67</v>
      </c>
      <c r="C2" s="807" t="s">
        <v>68</v>
      </c>
      <c r="D2" s="808"/>
      <c r="E2" s="808"/>
      <c r="F2" s="809"/>
      <c r="G2" s="810" t="s">
        <v>69</v>
      </c>
      <c r="H2" s="813" t="s">
        <v>70</v>
      </c>
      <c r="I2" s="814"/>
      <c r="J2" s="814"/>
      <c r="K2" s="814"/>
      <c r="L2" s="814"/>
      <c r="M2" s="815"/>
      <c r="N2" s="795" t="s">
        <v>366</v>
      </c>
      <c r="O2" s="796"/>
      <c r="P2" s="796"/>
      <c r="Q2" s="796"/>
      <c r="R2" s="796"/>
      <c r="S2" s="796"/>
      <c r="T2" s="796"/>
      <c r="U2" s="796"/>
      <c r="V2" s="796"/>
      <c r="W2" s="796"/>
      <c r="X2" s="797"/>
    </row>
    <row r="3" spans="1:31" s="25" customFormat="1" ht="16.5" thickBot="1" x14ac:dyDescent="0.3">
      <c r="A3" s="802"/>
      <c r="B3" s="805"/>
      <c r="C3" s="816" t="s">
        <v>71</v>
      </c>
      <c r="D3" s="818" t="s">
        <v>72</v>
      </c>
      <c r="E3" s="820" t="s">
        <v>73</v>
      </c>
      <c r="F3" s="821"/>
      <c r="G3" s="811"/>
      <c r="H3" s="826" t="s">
        <v>4</v>
      </c>
      <c r="I3" s="829" t="s">
        <v>74</v>
      </c>
      <c r="J3" s="830"/>
      <c r="K3" s="830"/>
      <c r="L3" s="831"/>
      <c r="M3" s="832" t="s">
        <v>75</v>
      </c>
      <c r="N3" s="798"/>
      <c r="O3" s="799"/>
      <c r="P3" s="799"/>
      <c r="Q3" s="799"/>
      <c r="R3" s="799"/>
      <c r="S3" s="799"/>
      <c r="T3" s="799"/>
      <c r="U3" s="799"/>
      <c r="V3" s="799"/>
      <c r="W3" s="799"/>
      <c r="X3" s="800"/>
    </row>
    <row r="4" spans="1:31" s="25" customFormat="1" ht="16.5" thickBot="1" x14ac:dyDescent="0.3">
      <c r="A4" s="802"/>
      <c r="B4" s="805"/>
      <c r="C4" s="816"/>
      <c r="D4" s="818"/>
      <c r="E4" s="818" t="s">
        <v>76</v>
      </c>
      <c r="F4" s="785" t="s">
        <v>77</v>
      </c>
      <c r="G4" s="811"/>
      <c r="H4" s="827"/>
      <c r="I4" s="836" t="s">
        <v>19</v>
      </c>
      <c r="J4" s="836" t="s">
        <v>23</v>
      </c>
      <c r="K4" s="836" t="s">
        <v>78</v>
      </c>
      <c r="L4" s="836" t="s">
        <v>79</v>
      </c>
      <c r="M4" s="833"/>
      <c r="N4" s="792" t="s">
        <v>80</v>
      </c>
      <c r="O4" s="793"/>
      <c r="P4" s="794"/>
      <c r="Q4" s="792" t="s">
        <v>81</v>
      </c>
      <c r="R4" s="793"/>
      <c r="S4" s="794"/>
      <c r="T4" s="792" t="s">
        <v>82</v>
      </c>
      <c r="U4" s="793"/>
      <c r="V4" s="794"/>
      <c r="W4" s="792" t="s">
        <v>83</v>
      </c>
      <c r="X4" s="794"/>
    </row>
    <row r="5" spans="1:31" s="25" customFormat="1" ht="16.5" thickBot="1" x14ac:dyDescent="0.3">
      <c r="A5" s="802"/>
      <c r="B5" s="805"/>
      <c r="C5" s="816"/>
      <c r="D5" s="818"/>
      <c r="E5" s="818"/>
      <c r="F5" s="785"/>
      <c r="G5" s="811"/>
      <c r="H5" s="827"/>
      <c r="I5" s="837"/>
      <c r="J5" s="837"/>
      <c r="K5" s="837"/>
      <c r="L5" s="837"/>
      <c r="M5" s="833"/>
      <c r="N5" s="50">
        <v>1</v>
      </c>
      <c r="O5" s="66" t="s">
        <v>210</v>
      </c>
      <c r="P5" s="67">
        <v>2</v>
      </c>
      <c r="Q5" s="50">
        <v>3</v>
      </c>
      <c r="R5" s="66" t="s">
        <v>211</v>
      </c>
      <c r="S5" s="51">
        <v>4</v>
      </c>
      <c r="T5" s="68">
        <v>5</v>
      </c>
      <c r="U5" s="66" t="s">
        <v>212</v>
      </c>
      <c r="V5" s="51">
        <v>6</v>
      </c>
      <c r="W5" s="50">
        <v>7</v>
      </c>
      <c r="X5" s="51">
        <v>8</v>
      </c>
    </row>
    <row r="6" spans="1:31" s="25" customFormat="1" ht="16.5" thickBot="1" x14ac:dyDescent="0.3">
      <c r="A6" s="802"/>
      <c r="B6" s="805"/>
      <c r="C6" s="816"/>
      <c r="D6" s="818"/>
      <c r="E6" s="818"/>
      <c r="F6" s="785"/>
      <c r="G6" s="811"/>
      <c r="H6" s="827"/>
      <c r="I6" s="837"/>
      <c r="J6" s="837"/>
      <c r="K6" s="837"/>
      <c r="L6" s="837"/>
      <c r="M6" s="834"/>
      <c r="N6" s="822"/>
      <c r="O6" s="823"/>
      <c r="P6" s="824"/>
      <c r="Q6" s="824"/>
      <c r="R6" s="824"/>
      <c r="S6" s="824"/>
      <c r="T6" s="824"/>
      <c r="U6" s="824"/>
      <c r="V6" s="824"/>
      <c r="W6" s="824"/>
      <c r="X6" s="825"/>
    </row>
    <row r="7" spans="1:31" s="25" customFormat="1" ht="16.5" thickBot="1" x14ac:dyDescent="0.3">
      <c r="A7" s="803"/>
      <c r="B7" s="806"/>
      <c r="C7" s="817"/>
      <c r="D7" s="819"/>
      <c r="E7" s="819"/>
      <c r="F7" s="786"/>
      <c r="G7" s="812"/>
      <c r="H7" s="828"/>
      <c r="I7" s="838"/>
      <c r="J7" s="838"/>
      <c r="K7" s="838"/>
      <c r="L7" s="838"/>
      <c r="M7" s="835"/>
      <c r="N7" s="50"/>
      <c r="O7" s="66"/>
      <c r="P7" s="51"/>
      <c r="Q7" s="50"/>
      <c r="R7" s="66"/>
      <c r="S7" s="51"/>
      <c r="T7" s="50"/>
      <c r="U7" s="66"/>
      <c r="V7" s="51"/>
      <c r="W7" s="50"/>
      <c r="X7" s="51"/>
    </row>
    <row r="8" spans="1:31" s="25" customFormat="1" ht="16.5" thickBot="1" x14ac:dyDescent="0.3">
      <c r="A8" s="26">
        <v>1</v>
      </c>
      <c r="B8" s="45">
        <v>2</v>
      </c>
      <c r="C8" s="27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49">
        <v>13</v>
      </c>
      <c r="N8" s="50">
        <v>14</v>
      </c>
      <c r="O8" s="52">
        <v>15</v>
      </c>
      <c r="P8" s="50">
        <v>15</v>
      </c>
      <c r="Q8" s="52">
        <v>16</v>
      </c>
      <c r="R8" s="50">
        <v>18</v>
      </c>
      <c r="S8" s="52">
        <v>17</v>
      </c>
      <c r="T8" s="50">
        <v>18</v>
      </c>
      <c r="U8" s="52">
        <v>21</v>
      </c>
      <c r="V8" s="50">
        <v>19</v>
      </c>
      <c r="W8" s="52">
        <v>20</v>
      </c>
      <c r="X8" s="45">
        <v>21</v>
      </c>
      <c r="Y8" s="49">
        <v>25</v>
      </c>
      <c r="Z8" s="26">
        <v>26</v>
      </c>
      <c r="AA8" s="49">
        <v>27</v>
      </c>
      <c r="AB8" s="26">
        <v>28</v>
      </c>
      <c r="AC8" s="49">
        <v>29</v>
      </c>
    </row>
    <row r="9" spans="1:31" s="25" customFormat="1" ht="16.5" thickBot="1" x14ac:dyDescent="0.3">
      <c r="A9" s="839" t="s">
        <v>84</v>
      </c>
      <c r="B9" s="840"/>
      <c r="C9" s="841"/>
      <c r="D9" s="841"/>
      <c r="E9" s="841"/>
      <c r="F9" s="841"/>
      <c r="G9" s="841"/>
      <c r="H9" s="841"/>
      <c r="I9" s="841"/>
      <c r="J9" s="841"/>
      <c r="K9" s="841"/>
      <c r="L9" s="841"/>
      <c r="M9" s="841"/>
      <c r="N9" s="840"/>
      <c r="O9" s="840"/>
      <c r="P9" s="840"/>
      <c r="Q9" s="840"/>
      <c r="R9" s="840"/>
      <c r="S9" s="840"/>
      <c r="T9" s="840"/>
      <c r="U9" s="840"/>
      <c r="V9" s="840"/>
      <c r="W9" s="840"/>
      <c r="X9" s="842"/>
    </row>
    <row r="10" spans="1:31" s="25" customFormat="1" ht="16.5" thickBot="1" x14ac:dyDescent="0.3">
      <c r="A10" s="843" t="s">
        <v>85</v>
      </c>
      <c r="B10" s="844"/>
      <c r="C10" s="844"/>
      <c r="D10" s="844"/>
      <c r="E10" s="844"/>
      <c r="F10" s="844"/>
      <c r="G10" s="844"/>
      <c r="H10" s="844"/>
      <c r="I10" s="844"/>
      <c r="J10" s="844"/>
      <c r="K10" s="844"/>
      <c r="L10" s="844"/>
      <c r="M10" s="844"/>
      <c r="N10" s="844"/>
      <c r="O10" s="844"/>
      <c r="P10" s="844"/>
      <c r="Q10" s="844"/>
      <c r="R10" s="844"/>
      <c r="S10" s="844"/>
      <c r="T10" s="844"/>
      <c r="U10" s="844"/>
      <c r="V10" s="844"/>
      <c r="W10" s="844"/>
      <c r="X10" s="844"/>
    </row>
    <row r="11" spans="1:31" s="28" customFormat="1" x14ac:dyDescent="0.25">
      <c r="A11" s="448" t="s">
        <v>86</v>
      </c>
      <c r="B11" s="449" t="s">
        <v>14</v>
      </c>
      <c r="C11" s="450"/>
      <c r="D11" s="451"/>
      <c r="E11" s="452"/>
      <c r="F11" s="453"/>
      <c r="G11" s="454">
        <f>G12+G13+G14+G15</f>
        <v>16</v>
      </c>
      <c r="H11" s="455">
        <f>SUM(H12:H15)</f>
        <v>480</v>
      </c>
      <c r="I11" s="631">
        <f>SUM(I12:I15)</f>
        <v>16</v>
      </c>
      <c r="J11" s="623"/>
      <c r="K11" s="456"/>
      <c r="L11" s="456">
        <v>16</v>
      </c>
      <c r="M11" s="457">
        <f>SUM(M12:M15)</f>
        <v>464</v>
      </c>
      <c r="N11" s="458"/>
      <c r="O11" s="459"/>
      <c r="P11" s="460"/>
      <c r="Q11" s="461"/>
      <c r="R11" s="459"/>
      <c r="S11" s="460"/>
      <c r="T11" s="461"/>
      <c r="U11" s="459"/>
      <c r="V11" s="460"/>
      <c r="W11" s="461"/>
      <c r="X11" s="460"/>
    </row>
    <row r="12" spans="1:31" s="84" customFormat="1" x14ac:dyDescent="0.25">
      <c r="A12" s="355" t="s">
        <v>87</v>
      </c>
      <c r="B12" s="356" t="s">
        <v>14</v>
      </c>
      <c r="C12" s="357"/>
      <c r="D12" s="358">
        <v>1</v>
      </c>
      <c r="E12" s="359"/>
      <c r="F12" s="360"/>
      <c r="G12" s="361">
        <v>4</v>
      </c>
      <c r="H12" s="361">
        <f>G12*30</f>
        <v>120</v>
      </c>
      <c r="I12" s="632">
        <v>4</v>
      </c>
      <c r="J12" s="624"/>
      <c r="K12" s="362"/>
      <c r="L12" s="363" t="s">
        <v>254</v>
      </c>
      <c r="M12" s="364">
        <f>H12-I12</f>
        <v>116</v>
      </c>
      <c r="N12" s="365" t="s">
        <v>254</v>
      </c>
      <c r="O12" s="366"/>
      <c r="P12" s="367"/>
      <c r="Q12" s="368"/>
      <c r="R12" s="369"/>
      <c r="S12" s="367"/>
      <c r="T12" s="368"/>
      <c r="U12" s="369"/>
      <c r="V12" s="367"/>
      <c r="W12" s="368"/>
      <c r="X12" s="367"/>
      <c r="Y12" s="28"/>
      <c r="Z12" s="28"/>
      <c r="AA12" s="28"/>
      <c r="AB12" s="28"/>
      <c r="AC12" s="28"/>
      <c r="AD12" s="28"/>
    </row>
    <row r="13" spans="1:31" s="84" customFormat="1" x14ac:dyDescent="0.25">
      <c r="A13" s="355" t="s">
        <v>88</v>
      </c>
      <c r="B13" s="356" t="s">
        <v>14</v>
      </c>
      <c r="C13" s="357"/>
      <c r="D13" s="358">
        <v>2</v>
      </c>
      <c r="E13" s="359"/>
      <c r="F13" s="360"/>
      <c r="G13" s="361">
        <v>3</v>
      </c>
      <c r="H13" s="361">
        <v>90</v>
      </c>
      <c r="I13" s="632">
        <v>4</v>
      </c>
      <c r="J13" s="624"/>
      <c r="K13" s="362"/>
      <c r="L13" s="363" t="s">
        <v>254</v>
      </c>
      <c r="M13" s="367">
        <v>86</v>
      </c>
      <c r="N13" s="396"/>
      <c r="O13" s="397" t="s">
        <v>254</v>
      </c>
      <c r="P13" s="365" t="s">
        <v>254</v>
      </c>
      <c r="Q13" s="368"/>
      <c r="R13" s="369"/>
      <c r="S13" s="367"/>
      <c r="T13" s="368"/>
      <c r="U13" s="369"/>
      <c r="V13" s="367"/>
      <c r="W13" s="368"/>
      <c r="X13" s="367"/>
      <c r="Y13" s="28"/>
      <c r="Z13" s="28"/>
      <c r="AA13" s="28"/>
      <c r="AB13" s="28"/>
      <c r="AC13" s="28"/>
      <c r="AD13" s="28"/>
    </row>
    <row r="14" spans="1:31" s="84" customFormat="1" x14ac:dyDescent="0.25">
      <c r="A14" s="355" t="s">
        <v>89</v>
      </c>
      <c r="B14" s="356" t="s">
        <v>14</v>
      </c>
      <c r="C14" s="357"/>
      <c r="D14" s="358">
        <v>3</v>
      </c>
      <c r="E14" s="402"/>
      <c r="F14" s="360"/>
      <c r="G14" s="361">
        <f>семестровка!D51</f>
        <v>4</v>
      </c>
      <c r="H14" s="361">
        <f>семестровка!E51</f>
        <v>120</v>
      </c>
      <c r="I14" s="632">
        <f>семестровка!F51</f>
        <v>4</v>
      </c>
      <c r="J14" s="624"/>
      <c r="K14" s="362"/>
      <c r="L14" s="363" t="str">
        <f>семестровка!S51</f>
        <v>4/0</v>
      </c>
      <c r="M14" s="367">
        <f>H14-I14</f>
        <v>116</v>
      </c>
      <c r="N14" s="378"/>
      <c r="O14" s="369"/>
      <c r="P14" s="367"/>
      <c r="Q14" s="403" t="str">
        <f>семестровка!T51</f>
        <v>4/0</v>
      </c>
      <c r="R14" s="369"/>
      <c r="S14" s="367"/>
      <c r="T14" s="368"/>
      <c r="U14" s="369"/>
      <c r="V14" s="367"/>
      <c r="W14" s="404"/>
      <c r="X14" s="405"/>
      <c r="Y14" s="28"/>
      <c r="Z14" s="28"/>
      <c r="AA14" s="28"/>
      <c r="AB14" s="28"/>
      <c r="AC14" s="28"/>
      <c r="AD14" s="28"/>
      <c r="AE14" s="495">
        <f>4+4+8+16+12+8</f>
        <v>52</v>
      </c>
    </row>
    <row r="15" spans="1:31" s="84" customFormat="1" x14ac:dyDescent="0.25">
      <c r="A15" s="436" t="s">
        <v>91</v>
      </c>
      <c r="B15" s="356" t="s">
        <v>14</v>
      </c>
      <c r="C15" s="437"/>
      <c r="D15" s="438" t="s">
        <v>139</v>
      </c>
      <c r="E15" s="438"/>
      <c r="F15" s="439"/>
      <c r="G15" s="440">
        <f>семестровка!D71</f>
        <v>5</v>
      </c>
      <c r="H15" s="440">
        <f>семестровка!E71</f>
        <v>150</v>
      </c>
      <c r="I15" s="633">
        <f>семестровка!F71</f>
        <v>4</v>
      </c>
      <c r="J15" s="625"/>
      <c r="K15" s="441"/>
      <c r="L15" s="442" t="str">
        <f>семестровка!S71</f>
        <v>4/0</v>
      </c>
      <c r="M15" s="367">
        <f>H15-I15</f>
        <v>146</v>
      </c>
      <c r="N15" s="443"/>
      <c r="O15" s="444"/>
      <c r="P15" s="445"/>
      <c r="Q15" s="446"/>
      <c r="R15" s="444">
        <v>3</v>
      </c>
      <c r="S15" s="447" t="str">
        <f>семестровка!T71</f>
        <v>4/0</v>
      </c>
      <c r="T15" s="446"/>
      <c r="U15" s="444"/>
      <c r="V15" s="445"/>
      <c r="W15" s="446"/>
      <c r="X15" s="445"/>
      <c r="Y15" s="28"/>
      <c r="Z15" s="28"/>
      <c r="AA15" s="28"/>
      <c r="AB15" s="28"/>
      <c r="AC15" s="28"/>
      <c r="AD15" s="28"/>
    </row>
    <row r="16" spans="1:31" s="264" customFormat="1" hidden="1" x14ac:dyDescent="0.25">
      <c r="A16" s="273"/>
      <c r="B16" s="274"/>
      <c r="C16" s="275"/>
      <c r="D16" s="276"/>
      <c r="E16" s="276"/>
      <c r="F16" s="277"/>
      <c r="G16" s="278"/>
      <c r="H16" s="279"/>
      <c r="I16" s="634"/>
      <c r="J16" s="626"/>
      <c r="K16" s="280"/>
      <c r="L16" s="280"/>
      <c r="M16" s="281"/>
      <c r="N16" s="269"/>
      <c r="O16" s="270"/>
      <c r="P16" s="271"/>
      <c r="Q16" s="272"/>
      <c r="R16" s="270"/>
      <c r="S16" s="271"/>
      <c r="T16" s="272"/>
      <c r="U16" s="270"/>
      <c r="V16" s="271"/>
      <c r="W16" s="272"/>
      <c r="X16" s="271"/>
    </row>
    <row r="17" spans="1:35" s="294" customFormat="1" hidden="1" x14ac:dyDescent="0.25">
      <c r="A17" s="282"/>
      <c r="B17" s="283"/>
      <c r="C17" s="275"/>
      <c r="D17" s="284"/>
      <c r="E17" s="285"/>
      <c r="F17" s="286"/>
      <c r="G17" s="287"/>
      <c r="H17" s="288"/>
      <c r="I17" s="635"/>
      <c r="J17" s="627"/>
      <c r="K17" s="289"/>
      <c r="L17" s="289"/>
      <c r="M17" s="290"/>
      <c r="N17" s="268"/>
      <c r="O17" s="267"/>
      <c r="P17" s="265"/>
      <c r="Q17" s="266"/>
      <c r="R17" s="267"/>
      <c r="S17" s="265"/>
      <c r="T17" s="291"/>
      <c r="U17" s="292"/>
      <c r="V17" s="293"/>
      <c r="W17" s="291"/>
      <c r="X17" s="293"/>
    </row>
    <row r="18" spans="1:35" s="294" customFormat="1" hidden="1" x14ac:dyDescent="0.25">
      <c r="A18" s="282"/>
      <c r="B18" s="283"/>
      <c r="C18" s="275"/>
      <c r="D18" s="295"/>
      <c r="E18" s="285"/>
      <c r="F18" s="286"/>
      <c r="G18" s="287"/>
      <c r="H18" s="288"/>
      <c r="I18" s="635"/>
      <c r="J18" s="627"/>
      <c r="K18" s="289"/>
      <c r="L18" s="289"/>
      <c r="M18" s="290"/>
      <c r="N18" s="268"/>
      <c r="O18" s="267"/>
      <c r="P18" s="265"/>
      <c r="Q18" s="266"/>
      <c r="R18" s="267"/>
      <c r="S18" s="265"/>
      <c r="T18" s="291"/>
      <c r="U18" s="292"/>
      <c r="V18" s="293"/>
      <c r="W18" s="291"/>
      <c r="X18" s="293"/>
    </row>
    <row r="19" spans="1:35" s="294" customFormat="1" hidden="1" x14ac:dyDescent="0.25">
      <c r="A19" s="282"/>
      <c r="B19" s="283"/>
      <c r="C19" s="275"/>
      <c r="D19" s="284"/>
      <c r="E19" s="296"/>
      <c r="F19" s="286"/>
      <c r="G19" s="287"/>
      <c r="H19" s="288"/>
      <c r="I19" s="635"/>
      <c r="J19" s="627"/>
      <c r="K19" s="289"/>
      <c r="L19" s="289"/>
      <c r="M19" s="290"/>
      <c r="N19" s="268"/>
      <c r="O19" s="267"/>
      <c r="P19" s="265"/>
      <c r="Q19" s="266"/>
      <c r="R19" s="267"/>
      <c r="S19" s="265"/>
      <c r="T19" s="291"/>
      <c r="U19" s="292"/>
      <c r="V19" s="293"/>
      <c r="W19" s="291"/>
      <c r="X19" s="293"/>
    </row>
    <row r="20" spans="1:35" s="294" customFormat="1" hidden="1" x14ac:dyDescent="0.25">
      <c r="A20" s="282"/>
      <c r="B20" s="283"/>
      <c r="C20" s="275"/>
      <c r="D20" s="284"/>
      <c r="E20" s="296"/>
      <c r="F20" s="286"/>
      <c r="G20" s="287"/>
      <c r="H20" s="288"/>
      <c r="I20" s="635"/>
      <c r="J20" s="627"/>
      <c r="K20" s="289"/>
      <c r="L20" s="289"/>
      <c r="M20" s="290"/>
      <c r="N20" s="268"/>
      <c r="O20" s="267"/>
      <c r="P20" s="265"/>
      <c r="Q20" s="272"/>
      <c r="R20" s="270"/>
      <c r="S20" s="265"/>
      <c r="T20" s="291"/>
      <c r="U20" s="292"/>
      <c r="V20" s="293"/>
      <c r="W20" s="291"/>
      <c r="X20" s="293"/>
    </row>
    <row r="21" spans="1:35" s="294" customFormat="1" hidden="1" x14ac:dyDescent="0.25">
      <c r="A21" s="282"/>
      <c r="B21" s="283"/>
      <c r="C21" s="275"/>
      <c r="D21" s="285"/>
      <c r="E21" s="296"/>
      <c r="F21" s="286"/>
      <c r="G21" s="287"/>
      <c r="H21" s="288"/>
      <c r="I21" s="636"/>
      <c r="J21" s="627"/>
      <c r="K21" s="289"/>
      <c r="L21" s="289"/>
      <c r="M21" s="290"/>
      <c r="N21" s="268"/>
      <c r="O21" s="267"/>
      <c r="P21" s="265"/>
      <c r="Q21" s="266"/>
      <c r="R21" s="267"/>
      <c r="S21" s="265"/>
      <c r="T21" s="297"/>
      <c r="U21" s="298"/>
      <c r="V21" s="299"/>
      <c r="W21" s="297"/>
      <c r="X21" s="293"/>
    </row>
    <row r="22" spans="1:35" s="264" customFormat="1" hidden="1" x14ac:dyDescent="0.25">
      <c r="A22" s="300"/>
      <c r="B22" s="301"/>
      <c r="C22" s="302"/>
      <c r="D22" s="303"/>
      <c r="E22" s="304"/>
      <c r="F22" s="305"/>
      <c r="G22" s="306"/>
      <c r="H22" s="307"/>
      <c r="I22" s="637"/>
      <c r="J22" s="628"/>
      <c r="K22" s="308"/>
      <c r="L22" s="308"/>
      <c r="M22" s="309"/>
      <c r="N22" s="268"/>
      <c r="O22" s="267"/>
      <c r="P22" s="265"/>
      <c r="Q22" s="266"/>
      <c r="R22" s="267"/>
      <c r="S22" s="265"/>
      <c r="T22" s="266"/>
      <c r="U22" s="267"/>
      <c r="V22" s="265"/>
      <c r="W22" s="266"/>
      <c r="X22" s="310"/>
    </row>
    <row r="23" spans="1:35" s="28" customFormat="1" x14ac:dyDescent="0.25">
      <c r="A23" s="398" t="s">
        <v>92</v>
      </c>
      <c r="B23" s="393" t="s">
        <v>337</v>
      </c>
      <c r="C23" s="372"/>
      <c r="D23" s="373" t="s">
        <v>140</v>
      </c>
      <c r="E23" s="374"/>
      <c r="F23" s="375"/>
      <c r="G23" s="376">
        <v>3</v>
      </c>
      <c r="H23" s="361">
        <v>90</v>
      </c>
      <c r="I23" s="632">
        <v>4</v>
      </c>
      <c r="J23" s="561" t="s">
        <v>254</v>
      </c>
      <c r="K23" s="377"/>
      <c r="L23" s="377"/>
      <c r="M23" s="367">
        <v>86</v>
      </c>
      <c r="N23" s="378"/>
      <c r="O23" s="369"/>
      <c r="P23" s="367" t="s">
        <v>254</v>
      </c>
      <c r="Q23" s="368"/>
      <c r="R23" s="369"/>
      <c r="S23" s="367"/>
      <c r="T23" s="368"/>
      <c r="U23" s="369"/>
      <c r="V23" s="367"/>
      <c r="W23" s="368"/>
      <c r="X23" s="379"/>
    </row>
    <row r="24" spans="1:35" s="28" customFormat="1" x14ac:dyDescent="0.25">
      <c r="A24" s="370" t="s">
        <v>93</v>
      </c>
      <c r="B24" s="371" t="s">
        <v>348</v>
      </c>
      <c r="C24" s="372"/>
      <c r="D24" s="373" t="s">
        <v>331</v>
      </c>
      <c r="E24" s="374"/>
      <c r="F24" s="375"/>
      <c r="G24" s="376">
        <v>1</v>
      </c>
      <c r="H24" s="361">
        <f t="shared" ref="H24:H33" si="0">G24*30</f>
        <v>30</v>
      </c>
      <c r="I24" s="632">
        <v>4</v>
      </c>
      <c r="J24" s="559" t="s">
        <v>254</v>
      </c>
      <c r="K24" s="377"/>
      <c r="L24" s="377"/>
      <c r="M24" s="364">
        <f t="shared" ref="M24:M32" si="1">H24-I24</f>
        <v>26</v>
      </c>
      <c r="N24" s="378" t="s">
        <v>254</v>
      </c>
      <c r="O24" s="369"/>
      <c r="P24" s="367"/>
      <c r="Q24" s="368"/>
      <c r="R24" s="369"/>
      <c r="S24" s="367"/>
      <c r="T24" s="368"/>
      <c r="U24" s="369"/>
      <c r="V24" s="367"/>
      <c r="W24" s="368"/>
      <c r="X24" s="379"/>
    </row>
    <row r="25" spans="1:35" s="78" customFormat="1" x14ac:dyDescent="0.25">
      <c r="A25" s="381" t="s">
        <v>213</v>
      </c>
      <c r="B25" s="382" t="s">
        <v>185</v>
      </c>
      <c r="C25" s="372">
        <v>1</v>
      </c>
      <c r="D25" s="373"/>
      <c r="E25" s="374"/>
      <c r="F25" s="375"/>
      <c r="G25" s="376">
        <v>7</v>
      </c>
      <c r="H25" s="361">
        <f t="shared" si="0"/>
        <v>210</v>
      </c>
      <c r="I25" s="638">
        <v>8</v>
      </c>
      <c r="J25" s="559" t="s">
        <v>255</v>
      </c>
      <c r="K25" s="377"/>
      <c r="L25" s="377"/>
      <c r="M25" s="364">
        <f t="shared" si="1"/>
        <v>202</v>
      </c>
      <c r="N25" s="383" t="s">
        <v>255</v>
      </c>
      <c r="O25" s="384"/>
      <c r="P25" s="385"/>
      <c r="Q25" s="386"/>
      <c r="R25" s="384"/>
      <c r="S25" s="385"/>
      <c r="T25" s="386"/>
      <c r="U25" s="384"/>
      <c r="V25" s="385"/>
      <c r="W25" s="386"/>
      <c r="X25" s="387"/>
      <c r="Y25" s="25"/>
      <c r="Z25" s="25"/>
      <c r="AA25" s="25"/>
      <c r="AB25" s="25"/>
      <c r="AC25" s="25"/>
      <c r="AD25" s="25"/>
      <c r="AE25" s="388"/>
    </row>
    <row r="26" spans="1:35" s="78" customFormat="1" ht="31.5" x14ac:dyDescent="0.25">
      <c r="A26" s="381" t="s">
        <v>94</v>
      </c>
      <c r="B26" s="382" t="s">
        <v>95</v>
      </c>
      <c r="C26" s="372"/>
      <c r="D26" s="377" t="s">
        <v>140</v>
      </c>
      <c r="E26" s="389"/>
      <c r="F26" s="390"/>
      <c r="G26" s="376">
        <v>3.5</v>
      </c>
      <c r="H26" s="361">
        <f t="shared" si="0"/>
        <v>105</v>
      </c>
      <c r="I26" s="638">
        <v>4</v>
      </c>
      <c r="J26" s="559"/>
      <c r="K26" s="377"/>
      <c r="L26" s="377" t="s">
        <v>254</v>
      </c>
      <c r="M26" s="364">
        <f t="shared" si="1"/>
        <v>101</v>
      </c>
      <c r="N26" s="383"/>
      <c r="O26" s="384">
        <v>2</v>
      </c>
      <c r="P26" s="401" t="s">
        <v>254</v>
      </c>
      <c r="Q26" s="386"/>
      <c r="R26" s="384"/>
      <c r="S26" s="385"/>
      <c r="T26" s="386"/>
      <c r="U26" s="384"/>
      <c r="V26" s="385"/>
      <c r="W26" s="386"/>
      <c r="X26" s="385"/>
      <c r="Y26" s="25"/>
      <c r="Z26" s="25"/>
      <c r="AA26" s="25"/>
      <c r="AB26" s="25"/>
      <c r="AC26" s="25"/>
      <c r="AD26" s="25"/>
      <c r="AE26" s="388"/>
    </row>
    <row r="27" spans="1:35" s="78" customFormat="1" x14ac:dyDescent="0.25">
      <c r="A27" s="381" t="s">
        <v>94</v>
      </c>
      <c r="B27" s="382" t="s">
        <v>24</v>
      </c>
      <c r="C27" s="372">
        <v>2</v>
      </c>
      <c r="D27" s="377"/>
      <c r="E27" s="389"/>
      <c r="F27" s="390"/>
      <c r="G27" s="376">
        <v>6</v>
      </c>
      <c r="H27" s="361">
        <f t="shared" si="0"/>
        <v>180</v>
      </c>
      <c r="I27" s="638">
        <v>4</v>
      </c>
      <c r="J27" s="559" t="s">
        <v>254</v>
      </c>
      <c r="K27" s="377"/>
      <c r="L27" s="377"/>
      <c r="M27" s="364">
        <f t="shared" si="1"/>
        <v>176</v>
      </c>
      <c r="N27" s="383"/>
      <c r="O27" s="384">
        <v>3</v>
      </c>
      <c r="P27" s="401" t="s">
        <v>254</v>
      </c>
      <c r="Q27" s="386"/>
      <c r="R27" s="384"/>
      <c r="S27" s="385"/>
      <c r="T27" s="386"/>
      <c r="U27" s="384"/>
      <c r="V27" s="385"/>
      <c r="W27" s="386"/>
      <c r="X27" s="385"/>
      <c r="Y27" s="25"/>
      <c r="Z27" s="25"/>
      <c r="AA27" s="25"/>
      <c r="AB27" s="25"/>
      <c r="AC27" s="25"/>
      <c r="AD27" s="25"/>
      <c r="AE27" s="388"/>
    </row>
    <row r="28" spans="1:35" s="79" customFormat="1" x14ac:dyDescent="0.25">
      <c r="A28" s="381" t="s">
        <v>96</v>
      </c>
      <c r="B28" s="382" t="s">
        <v>16</v>
      </c>
      <c r="C28" s="372">
        <v>1</v>
      </c>
      <c r="D28" s="377"/>
      <c r="E28" s="389"/>
      <c r="F28" s="390"/>
      <c r="G28" s="376">
        <v>6</v>
      </c>
      <c r="H28" s="361">
        <f t="shared" si="0"/>
        <v>180</v>
      </c>
      <c r="I28" s="638">
        <v>20</v>
      </c>
      <c r="J28" s="559" t="s">
        <v>256</v>
      </c>
      <c r="K28" s="377"/>
      <c r="L28" s="377" t="s">
        <v>257</v>
      </c>
      <c r="M28" s="364">
        <f t="shared" si="1"/>
        <v>160</v>
      </c>
      <c r="N28" s="383" t="s">
        <v>258</v>
      </c>
      <c r="O28" s="384"/>
      <c r="P28" s="392"/>
      <c r="Q28" s="386"/>
      <c r="R28" s="384"/>
      <c r="S28" s="385"/>
      <c r="T28" s="386"/>
      <c r="U28" s="384"/>
      <c r="V28" s="385"/>
      <c r="W28" s="386"/>
      <c r="X28" s="385"/>
      <c r="Y28" s="130"/>
      <c r="Z28" s="130"/>
      <c r="AA28" s="130"/>
      <c r="AB28" s="130"/>
      <c r="AC28" s="130"/>
      <c r="AD28" s="130"/>
      <c r="AE28" s="388"/>
      <c r="AI28" s="78"/>
    </row>
    <row r="29" spans="1:35" s="78" customFormat="1" x14ac:dyDescent="0.25">
      <c r="A29" s="381" t="s">
        <v>97</v>
      </c>
      <c r="B29" s="393" t="s">
        <v>245</v>
      </c>
      <c r="C29" s="394">
        <v>2</v>
      </c>
      <c r="D29" s="377"/>
      <c r="E29" s="389"/>
      <c r="F29" s="391"/>
      <c r="G29" s="376">
        <v>8.5</v>
      </c>
      <c r="H29" s="361">
        <f t="shared" si="0"/>
        <v>255</v>
      </c>
      <c r="I29" s="638">
        <v>12</v>
      </c>
      <c r="J29" s="559" t="s">
        <v>255</v>
      </c>
      <c r="K29" s="377"/>
      <c r="L29" s="377" t="s">
        <v>254</v>
      </c>
      <c r="M29" s="364">
        <f t="shared" si="1"/>
        <v>243</v>
      </c>
      <c r="N29" s="383"/>
      <c r="O29" s="384">
        <v>4</v>
      </c>
      <c r="P29" s="385" t="s">
        <v>256</v>
      </c>
      <c r="Q29" s="386"/>
      <c r="R29" s="384"/>
      <c r="S29" s="385"/>
      <c r="T29" s="386"/>
      <c r="U29" s="384"/>
      <c r="V29" s="385"/>
      <c r="W29" s="386"/>
      <c r="X29" s="385"/>
      <c r="Y29" s="25"/>
      <c r="Z29" s="25"/>
      <c r="AA29" s="25"/>
      <c r="AB29" s="25"/>
      <c r="AC29" s="25"/>
      <c r="AD29" s="25"/>
      <c r="AE29" s="388"/>
    </row>
    <row r="30" spans="1:35" s="78" customFormat="1" x14ac:dyDescent="0.25">
      <c r="A30" s="381" t="s">
        <v>98</v>
      </c>
      <c r="B30" s="393" t="s">
        <v>244</v>
      </c>
      <c r="C30" s="394"/>
      <c r="D30" s="377" t="s">
        <v>178</v>
      </c>
      <c r="E30" s="389"/>
      <c r="F30" s="391"/>
      <c r="G30" s="395">
        <f>семестровка!D53</f>
        <v>6</v>
      </c>
      <c r="H30" s="361">
        <f t="shared" si="0"/>
        <v>180</v>
      </c>
      <c r="I30" s="567">
        <f>семестровка!F53</f>
        <v>10</v>
      </c>
      <c r="J30" s="558" t="str">
        <f>семестровка!Q53</f>
        <v>8/0</v>
      </c>
      <c r="K30" s="373"/>
      <c r="L30" s="373" t="str">
        <f>семестровка!S53</f>
        <v>0/2</v>
      </c>
      <c r="M30" s="364">
        <f t="shared" si="1"/>
        <v>170</v>
      </c>
      <c r="N30" s="383"/>
      <c r="O30" s="384"/>
      <c r="P30" s="385"/>
      <c r="Q30" s="408" t="str">
        <f>семестровка!T53</f>
        <v>8/2</v>
      </c>
      <c r="R30" s="384"/>
      <c r="S30" s="385"/>
      <c r="T30" s="386"/>
      <c r="U30" s="384"/>
      <c r="V30" s="385"/>
      <c r="W30" s="386"/>
      <c r="X30" s="385"/>
      <c r="Y30" s="25"/>
      <c r="Z30" s="25"/>
      <c r="AA30" s="25"/>
      <c r="AB30" s="25"/>
      <c r="AC30" s="25"/>
      <c r="AD30" s="25"/>
      <c r="AE30" s="418"/>
    </row>
    <row r="31" spans="1:35" s="78" customFormat="1" x14ac:dyDescent="0.25">
      <c r="A31" s="381" t="s">
        <v>125</v>
      </c>
      <c r="B31" s="393" t="s">
        <v>18</v>
      </c>
      <c r="C31" s="394"/>
      <c r="D31" s="377" t="s">
        <v>141</v>
      </c>
      <c r="E31" s="377"/>
      <c r="F31" s="391"/>
      <c r="G31" s="395">
        <v>6</v>
      </c>
      <c r="H31" s="361">
        <f t="shared" si="0"/>
        <v>180</v>
      </c>
      <c r="I31" s="638">
        <v>16</v>
      </c>
      <c r="J31" s="559" t="s">
        <v>255</v>
      </c>
      <c r="K31" s="377" t="s">
        <v>257</v>
      </c>
      <c r="L31" s="377"/>
      <c r="M31" s="364">
        <f t="shared" si="1"/>
        <v>164</v>
      </c>
      <c r="N31" s="383" t="s">
        <v>261</v>
      </c>
      <c r="O31" s="384"/>
      <c r="P31" s="385"/>
      <c r="Q31" s="386"/>
      <c r="R31" s="384"/>
      <c r="S31" s="385"/>
      <c r="T31" s="386"/>
      <c r="U31" s="384"/>
      <c r="V31" s="385"/>
      <c r="W31" s="386"/>
      <c r="X31" s="385"/>
      <c r="Y31" s="25"/>
      <c r="Z31" s="25"/>
      <c r="AA31" s="25"/>
      <c r="AB31" s="25"/>
      <c r="AC31" s="25"/>
      <c r="AD31" s="25"/>
      <c r="AE31" s="388"/>
    </row>
    <row r="32" spans="1:35" s="78" customFormat="1" x14ac:dyDescent="0.25">
      <c r="A32" s="381" t="s">
        <v>126</v>
      </c>
      <c r="B32" s="393" t="s">
        <v>17</v>
      </c>
      <c r="C32" s="394">
        <v>1</v>
      </c>
      <c r="D32" s="377"/>
      <c r="E32" s="377"/>
      <c r="F32" s="391"/>
      <c r="G32" s="395">
        <v>6</v>
      </c>
      <c r="H32" s="361">
        <f t="shared" si="0"/>
        <v>180</v>
      </c>
      <c r="I32" s="638">
        <v>12</v>
      </c>
      <c r="J32" s="559" t="s">
        <v>255</v>
      </c>
      <c r="K32" s="377"/>
      <c r="L32" s="377" t="s">
        <v>259</v>
      </c>
      <c r="M32" s="364">
        <f t="shared" si="1"/>
        <v>168</v>
      </c>
      <c r="N32" s="383" t="s">
        <v>260</v>
      </c>
      <c r="O32" s="384"/>
      <c r="P32" s="385"/>
      <c r="Q32" s="386"/>
      <c r="R32" s="384"/>
      <c r="S32" s="385"/>
      <c r="T32" s="386"/>
      <c r="U32" s="384"/>
      <c r="V32" s="385"/>
      <c r="W32" s="386"/>
      <c r="X32" s="385"/>
      <c r="Y32" s="25"/>
      <c r="Z32" s="25"/>
      <c r="AA32" s="25"/>
      <c r="AB32" s="25"/>
      <c r="AC32" s="25"/>
      <c r="AD32" s="25"/>
      <c r="AE32" s="388"/>
    </row>
    <row r="33" spans="1:31" s="78" customFormat="1" ht="16.5" customHeight="1" x14ac:dyDescent="0.25">
      <c r="A33" s="381" t="s">
        <v>127</v>
      </c>
      <c r="B33" s="393" t="s">
        <v>214</v>
      </c>
      <c r="C33" s="394">
        <v>2</v>
      </c>
      <c r="D33" s="377"/>
      <c r="E33" s="377"/>
      <c r="F33" s="391"/>
      <c r="G33" s="395">
        <v>6</v>
      </c>
      <c r="H33" s="361">
        <f t="shared" si="0"/>
        <v>180</v>
      </c>
      <c r="I33" s="638">
        <v>20</v>
      </c>
      <c r="J33" s="559" t="s">
        <v>260</v>
      </c>
      <c r="K33" s="377"/>
      <c r="L33" s="377" t="s">
        <v>257</v>
      </c>
      <c r="M33" s="391">
        <v>190</v>
      </c>
      <c r="N33" s="383"/>
      <c r="O33" s="384">
        <v>4</v>
      </c>
      <c r="P33" s="400" t="str">
        <f>семестровка!T32</f>
        <v>12/8</v>
      </c>
      <c r="Q33" s="386"/>
      <c r="R33" s="384"/>
      <c r="S33" s="385"/>
      <c r="T33" s="386"/>
      <c r="U33" s="384"/>
      <c r="V33" s="385"/>
      <c r="W33" s="386"/>
      <c r="X33" s="385"/>
      <c r="Y33" s="25"/>
      <c r="Z33" s="25"/>
      <c r="AA33" s="25"/>
      <c r="AB33" s="25"/>
      <c r="AC33" s="25"/>
      <c r="AD33" s="25"/>
      <c r="AE33" s="388"/>
    </row>
    <row r="34" spans="1:31" s="78" customFormat="1" x14ac:dyDescent="0.25">
      <c r="A34" s="381" t="s">
        <v>349</v>
      </c>
      <c r="B34" s="409" t="s">
        <v>29</v>
      </c>
      <c r="C34" s="410">
        <v>3</v>
      </c>
      <c r="D34" s="411"/>
      <c r="E34" s="411"/>
      <c r="F34" s="412"/>
      <c r="G34" s="395">
        <f>семестровка!D56</f>
        <v>5</v>
      </c>
      <c r="H34" s="395">
        <f>семестровка!E56</f>
        <v>150</v>
      </c>
      <c r="I34" s="567">
        <f>семестровка!F56</f>
        <v>12</v>
      </c>
      <c r="J34" s="558" t="str">
        <f>семестровка!Q56</f>
        <v>8/0</v>
      </c>
      <c r="K34" s="373"/>
      <c r="L34" s="373" t="str">
        <f>семестровка!S56</f>
        <v>0/4</v>
      </c>
      <c r="M34" s="391">
        <f>H34-I34</f>
        <v>138</v>
      </c>
      <c r="N34" s="413"/>
      <c r="O34" s="414"/>
      <c r="P34" s="415"/>
      <c r="Q34" s="416" t="str">
        <f>семестровка!T56</f>
        <v>8/4</v>
      </c>
      <c r="R34" s="414"/>
      <c r="S34" s="415"/>
      <c r="T34" s="417"/>
      <c r="U34" s="414"/>
      <c r="V34" s="415"/>
      <c r="W34" s="417"/>
      <c r="X34" s="415"/>
      <c r="Y34" s="25"/>
      <c r="Z34" s="25"/>
      <c r="AA34" s="25"/>
      <c r="AB34" s="25"/>
      <c r="AC34" s="25"/>
      <c r="AD34" s="25"/>
      <c r="AE34" s="418"/>
    </row>
    <row r="35" spans="1:31" s="78" customFormat="1" ht="32.25" thickBot="1" x14ac:dyDescent="0.3">
      <c r="A35" s="381" t="s">
        <v>350</v>
      </c>
      <c r="B35" s="489" t="s">
        <v>35</v>
      </c>
      <c r="C35" s="490"/>
      <c r="D35" s="491" t="s">
        <v>149</v>
      </c>
      <c r="E35" s="491"/>
      <c r="F35" s="492"/>
      <c r="G35" s="493">
        <f>семестровка!D131</f>
        <v>3</v>
      </c>
      <c r="H35" s="493">
        <f>семестровка!E131</f>
        <v>90</v>
      </c>
      <c r="I35" s="639">
        <f>семестровка!F131</f>
        <v>8</v>
      </c>
      <c r="J35" s="629" t="str">
        <f>семестровка!Q131</f>
        <v>4/4</v>
      </c>
      <c r="K35" s="491"/>
      <c r="L35" s="491"/>
      <c r="M35" s="492">
        <f>H35-I35</f>
        <v>82</v>
      </c>
      <c r="N35" s="413"/>
      <c r="O35" s="414"/>
      <c r="P35" s="415"/>
      <c r="Q35" s="417"/>
      <c r="R35" s="414"/>
      <c r="S35" s="415"/>
      <c r="T35" s="417"/>
      <c r="U35" s="414"/>
      <c r="V35" s="415"/>
      <c r="W35" s="416" t="str">
        <f>семестровка!T131</f>
        <v>4/4</v>
      </c>
      <c r="X35" s="415"/>
      <c r="Y35" s="25"/>
      <c r="Z35" s="25"/>
      <c r="AA35" s="25"/>
      <c r="AB35" s="25"/>
      <c r="AC35" s="25"/>
      <c r="AD35" s="25"/>
      <c r="AE35" s="494"/>
    </row>
    <row r="36" spans="1:31" s="25" customFormat="1" ht="16.5" thickBot="1" x14ac:dyDescent="0.3">
      <c r="A36" s="847" t="s">
        <v>367</v>
      </c>
      <c r="B36" s="849"/>
      <c r="C36" s="129"/>
      <c r="D36" s="46"/>
      <c r="E36" s="128"/>
      <c r="F36" s="128"/>
      <c r="G36" s="47">
        <f>G11+G23+G24+G25+G26+G27+G28+G29+G30+G31+G32+G33+G34+G35</f>
        <v>83</v>
      </c>
      <c r="H36" s="47">
        <f>H11+H23+H24+H25+H26+H27+H28+H29+H30+H31+H32+H33+H34+H35</f>
        <v>2490</v>
      </c>
      <c r="I36" s="47">
        <f>I11+I23+I24+I25+I26+I27+I28+I29+I30+I31+I32+I33+I34+I35</f>
        <v>150</v>
      </c>
      <c r="J36" s="630">
        <v>92</v>
      </c>
      <c r="K36" s="53">
        <v>8</v>
      </c>
      <c r="L36" s="53">
        <v>50</v>
      </c>
      <c r="M36" s="53">
        <f>SUM(M22:M35)+M16+M11</f>
        <v>2370</v>
      </c>
      <c r="N36" s="87" t="s">
        <v>355</v>
      </c>
      <c r="O36" s="87"/>
      <c r="P36" s="87" t="s">
        <v>290</v>
      </c>
      <c r="Q36" s="87" t="s">
        <v>291</v>
      </c>
      <c r="R36" s="87"/>
      <c r="S36" s="87" t="s">
        <v>254</v>
      </c>
      <c r="T36" s="87"/>
      <c r="U36" s="87"/>
      <c r="V36" s="87"/>
      <c r="W36" s="87" t="s">
        <v>257</v>
      </c>
      <c r="X36" s="87"/>
      <c r="Y36" s="48">
        <f>SUM(Y11:Y35)</f>
        <v>0</v>
      </c>
      <c r="Z36" s="48">
        <f>SUM(Z11:Z35)</f>
        <v>0</v>
      </c>
      <c r="AA36" s="48">
        <f>SUM(AA11:AA35)</f>
        <v>0</v>
      </c>
      <c r="AB36" s="48">
        <f>SUM(AB11:AB35)</f>
        <v>0</v>
      </c>
      <c r="AC36" s="48">
        <f>SUM(AC11:AC35)</f>
        <v>0</v>
      </c>
    </row>
    <row r="37" spans="1:31" ht="16.5" customHeight="1" thickBot="1" x14ac:dyDescent="0.3">
      <c r="A37" s="845" t="s">
        <v>99</v>
      </c>
      <c r="B37" s="845"/>
      <c r="C37" s="845"/>
      <c r="D37" s="845"/>
      <c r="E37" s="845"/>
      <c r="F37" s="845"/>
      <c r="G37" s="845"/>
      <c r="H37" s="845"/>
      <c r="I37" s="845"/>
      <c r="J37" s="845"/>
      <c r="K37" s="845"/>
      <c r="L37" s="845"/>
      <c r="M37" s="845"/>
      <c r="N37" s="846"/>
      <c r="O37" s="846"/>
      <c r="P37" s="846"/>
      <c r="Q37" s="846"/>
      <c r="R37" s="846"/>
      <c r="S37" s="846"/>
      <c r="T37" s="846"/>
      <c r="U37" s="846"/>
      <c r="V37" s="846"/>
      <c r="W37" s="846"/>
      <c r="X37" s="846"/>
    </row>
    <row r="38" spans="1:31" s="85" customFormat="1" ht="16.5" customHeight="1" x14ac:dyDescent="0.25">
      <c r="A38" s="131" t="s">
        <v>100</v>
      </c>
      <c r="B38" s="132" t="s">
        <v>107</v>
      </c>
      <c r="C38" s="133" t="s">
        <v>90</v>
      </c>
      <c r="D38" s="134"/>
      <c r="E38" s="134"/>
      <c r="F38" s="135"/>
      <c r="G38" s="136">
        <f>семестровка!D55</f>
        <v>6</v>
      </c>
      <c r="H38" s="136">
        <f>семестровка!E55</f>
        <v>180</v>
      </c>
      <c r="I38" s="136">
        <f>семестровка!F55</f>
        <v>12</v>
      </c>
      <c r="J38" s="557" t="str">
        <f>семестровка!Q55</f>
        <v>8/0</v>
      </c>
      <c r="K38" s="137"/>
      <c r="L38" s="137" t="str">
        <f>семестровка!S55</f>
        <v>0/4</v>
      </c>
      <c r="M38" s="138">
        <f t="shared" ref="M38:M43" si="2">H38-I38</f>
        <v>168</v>
      </c>
      <c r="N38" s="139"/>
      <c r="O38" s="140"/>
      <c r="P38" s="141"/>
      <c r="Q38" s="142" t="str">
        <f>семестровка!T55</f>
        <v>8/4</v>
      </c>
      <c r="R38" s="143"/>
      <c r="S38" s="141"/>
      <c r="T38" s="144"/>
      <c r="U38" s="145"/>
      <c r="V38" s="141"/>
      <c r="W38" s="146"/>
      <c r="X38" s="141"/>
      <c r="Y38" s="29"/>
      <c r="Z38" s="29"/>
      <c r="AA38" s="29"/>
      <c r="AB38" s="29"/>
      <c r="AC38" s="29"/>
      <c r="AD38" s="29"/>
    </row>
    <row r="39" spans="1:31" s="85" customFormat="1" ht="31.5" x14ac:dyDescent="0.25">
      <c r="A39" s="406" t="s">
        <v>128</v>
      </c>
      <c r="B39" s="462" t="s">
        <v>30</v>
      </c>
      <c r="C39" s="372">
        <v>4</v>
      </c>
      <c r="D39" s="377"/>
      <c r="E39" s="389"/>
      <c r="F39" s="390"/>
      <c r="G39" s="376">
        <f>семестровка!D73</f>
        <v>5</v>
      </c>
      <c r="H39" s="376">
        <f>семестровка!E73</f>
        <v>150</v>
      </c>
      <c r="I39" s="564">
        <f>семестровка!F73</f>
        <v>8</v>
      </c>
      <c r="J39" s="558" t="str">
        <f>семестровка!Q73</f>
        <v>6/0</v>
      </c>
      <c r="K39" s="373"/>
      <c r="L39" s="373" t="str">
        <f>семестровка!S73</f>
        <v>2/0</v>
      </c>
      <c r="M39" s="391">
        <f t="shared" si="2"/>
        <v>142</v>
      </c>
      <c r="N39" s="378"/>
      <c r="O39" s="369"/>
      <c r="P39" s="379"/>
      <c r="Q39" s="368"/>
      <c r="R39" s="369">
        <v>3</v>
      </c>
      <c r="S39" s="397" t="str">
        <f>семестровка!T73</f>
        <v>8/0</v>
      </c>
      <c r="T39" s="368"/>
      <c r="U39" s="369"/>
      <c r="V39" s="367"/>
      <c r="W39" s="368"/>
      <c r="X39" s="367"/>
      <c r="Y39" s="29"/>
      <c r="Z39" s="29"/>
      <c r="AA39" s="29"/>
      <c r="AB39" s="29"/>
      <c r="AC39" s="29"/>
      <c r="AD39" s="29"/>
    </row>
    <row r="40" spans="1:31" s="85" customFormat="1" x14ac:dyDescent="0.25">
      <c r="A40" s="406" t="s">
        <v>129</v>
      </c>
      <c r="B40" s="407" t="s">
        <v>34</v>
      </c>
      <c r="C40" s="394">
        <v>3</v>
      </c>
      <c r="D40" s="377"/>
      <c r="E40" s="389"/>
      <c r="F40" s="391"/>
      <c r="G40" s="376">
        <f>семестровка!D54</f>
        <v>5</v>
      </c>
      <c r="H40" s="376">
        <f>семестровка!E54</f>
        <v>150</v>
      </c>
      <c r="I40" s="564">
        <f>семестровка!F54</f>
        <v>10</v>
      </c>
      <c r="J40" s="558" t="str">
        <f>семестровка!Q54</f>
        <v>8/0</v>
      </c>
      <c r="K40" s="373"/>
      <c r="L40" s="373" t="str">
        <f>семестровка!S54</f>
        <v>0/2</v>
      </c>
      <c r="M40" s="391">
        <f t="shared" si="2"/>
        <v>140</v>
      </c>
      <c r="N40" s="383"/>
      <c r="O40" s="384"/>
      <c r="P40" s="385"/>
      <c r="Q40" s="408" t="str">
        <f>семестровка!T54</f>
        <v>8/2</v>
      </c>
      <c r="R40" s="384"/>
      <c r="S40" s="385"/>
      <c r="T40" s="386"/>
      <c r="U40" s="384"/>
      <c r="V40" s="385"/>
      <c r="W40" s="386"/>
      <c r="X40" s="385"/>
      <c r="Y40" s="29"/>
      <c r="Z40" s="29"/>
      <c r="AA40" s="29"/>
      <c r="AB40" s="29"/>
      <c r="AC40" s="29"/>
      <c r="AD40" s="29"/>
    </row>
    <row r="41" spans="1:31" x14ac:dyDescent="0.25">
      <c r="A41" s="406" t="s">
        <v>130</v>
      </c>
      <c r="B41" s="407" t="s">
        <v>201</v>
      </c>
      <c r="C41" s="394">
        <v>5</v>
      </c>
      <c r="D41" s="377"/>
      <c r="E41" s="389"/>
      <c r="F41" s="391"/>
      <c r="G41" s="376">
        <f>семестровка!D93</f>
        <v>4</v>
      </c>
      <c r="H41" s="376">
        <f>семестровка!E93</f>
        <v>120</v>
      </c>
      <c r="I41" s="564">
        <f>семестровка!F93</f>
        <v>10</v>
      </c>
      <c r="J41" s="558" t="str">
        <f>семестровка!Q93</f>
        <v>8/0</v>
      </c>
      <c r="K41" s="373"/>
      <c r="L41" s="373" t="str">
        <f>семестровка!S93</f>
        <v>0/2</v>
      </c>
      <c r="M41" s="391">
        <f t="shared" si="2"/>
        <v>110</v>
      </c>
      <c r="N41" s="383"/>
      <c r="O41" s="384"/>
      <c r="P41" s="385"/>
      <c r="Q41" s="386"/>
      <c r="R41" s="384"/>
      <c r="S41" s="385"/>
      <c r="T41" s="408" t="str">
        <f>семестровка!T93</f>
        <v>8/2</v>
      </c>
      <c r="U41" s="384"/>
      <c r="V41" s="385"/>
      <c r="W41" s="386"/>
      <c r="X41" s="385"/>
    </row>
    <row r="42" spans="1:31" s="85" customFormat="1" x14ac:dyDescent="0.25">
      <c r="A42" s="406" t="s">
        <v>131</v>
      </c>
      <c r="B42" s="407" t="s">
        <v>192</v>
      </c>
      <c r="C42" s="394">
        <v>4</v>
      </c>
      <c r="D42" s="377"/>
      <c r="E42" s="389"/>
      <c r="F42" s="391"/>
      <c r="G42" s="376">
        <f>семестровка!D74</f>
        <v>6</v>
      </c>
      <c r="H42" s="376">
        <f>семестровка!E74</f>
        <v>180</v>
      </c>
      <c r="I42" s="564">
        <f>семестровка!F74</f>
        <v>12</v>
      </c>
      <c r="J42" s="558" t="str">
        <f>семестровка!Q74</f>
        <v>8/0</v>
      </c>
      <c r="K42" s="373"/>
      <c r="L42" s="373" t="str">
        <f>семестровка!S74</f>
        <v>4/0</v>
      </c>
      <c r="M42" s="391">
        <f t="shared" si="2"/>
        <v>168</v>
      </c>
      <c r="N42" s="383"/>
      <c r="O42" s="384"/>
      <c r="P42" s="385"/>
      <c r="Q42" s="386"/>
      <c r="R42" s="384">
        <v>4</v>
      </c>
      <c r="S42" s="400" t="str">
        <f>семестровка!T74</f>
        <v>12/0</v>
      </c>
      <c r="T42" s="386"/>
      <c r="U42" s="384"/>
      <c r="V42" s="385"/>
      <c r="W42" s="386"/>
      <c r="X42" s="385"/>
      <c r="Y42" s="29"/>
      <c r="Z42" s="29"/>
      <c r="AA42" s="29"/>
      <c r="AB42" s="29"/>
      <c r="AC42" s="29"/>
      <c r="AD42" s="29"/>
    </row>
    <row r="43" spans="1:31" s="85" customFormat="1" x14ac:dyDescent="0.25">
      <c r="A43" s="406" t="s">
        <v>132</v>
      </c>
      <c r="B43" s="462" t="s">
        <v>31</v>
      </c>
      <c r="C43" s="372">
        <v>4</v>
      </c>
      <c r="D43" s="377"/>
      <c r="E43" s="389"/>
      <c r="F43" s="390"/>
      <c r="G43" s="376">
        <f>семестровка!D75</f>
        <v>5.5</v>
      </c>
      <c r="H43" s="376">
        <f>семестровка!E75</f>
        <v>165</v>
      </c>
      <c r="I43" s="564">
        <f>семестровка!F75</f>
        <v>8</v>
      </c>
      <c r="J43" s="558" t="str">
        <f>семестровка!Q75</f>
        <v>8/0</v>
      </c>
      <c r="K43" s="377"/>
      <c r="L43" s="373"/>
      <c r="M43" s="391">
        <f t="shared" si="2"/>
        <v>157</v>
      </c>
      <c r="N43" s="383"/>
      <c r="O43" s="384"/>
      <c r="P43" s="392"/>
      <c r="Q43" s="386"/>
      <c r="R43" s="384">
        <v>3</v>
      </c>
      <c r="S43" s="400" t="str">
        <f>семестровка!T75</f>
        <v>8/0</v>
      </c>
      <c r="T43" s="386"/>
      <c r="U43" s="384"/>
      <c r="V43" s="385"/>
      <c r="W43" s="386"/>
      <c r="X43" s="385"/>
      <c r="Y43" s="29"/>
      <c r="Z43" s="29"/>
      <c r="AA43" s="29"/>
      <c r="AB43" s="29"/>
      <c r="AC43" s="29"/>
      <c r="AD43" s="29"/>
    </row>
    <row r="44" spans="1:31" ht="31.5" x14ac:dyDescent="0.25">
      <c r="A44" s="406" t="s">
        <v>351</v>
      </c>
      <c r="B44" s="462" t="s">
        <v>352</v>
      </c>
      <c r="C44" s="372"/>
      <c r="D44" s="377">
        <v>4</v>
      </c>
      <c r="E44" s="389"/>
      <c r="F44" s="390"/>
      <c r="G44" s="376">
        <v>5</v>
      </c>
      <c r="H44" s="361">
        <f>G44*30</f>
        <v>150</v>
      </c>
      <c r="I44" s="564">
        <v>4</v>
      </c>
      <c r="J44" s="559"/>
      <c r="K44" s="377"/>
      <c r="L44" s="377" t="s">
        <v>254</v>
      </c>
      <c r="M44" s="364">
        <f>H44-I44</f>
        <v>146</v>
      </c>
      <c r="N44" s="383"/>
      <c r="O44" s="384"/>
      <c r="P44" s="392"/>
      <c r="Q44" s="386"/>
      <c r="R44" s="384"/>
      <c r="S44" s="385" t="s">
        <v>254</v>
      </c>
      <c r="T44" s="386"/>
      <c r="U44" s="384"/>
      <c r="V44" s="385"/>
      <c r="W44" s="386"/>
      <c r="X44" s="385"/>
    </row>
    <row r="45" spans="1:31" x14ac:dyDescent="0.25">
      <c r="A45" s="406" t="s">
        <v>133</v>
      </c>
      <c r="B45" s="462" t="s">
        <v>33</v>
      </c>
      <c r="C45" s="372"/>
      <c r="D45" s="377"/>
      <c r="E45" s="389"/>
      <c r="F45" s="390"/>
      <c r="G45" s="376">
        <f>G46+G47</f>
        <v>6</v>
      </c>
      <c r="H45" s="467">
        <f>H46+H47</f>
        <v>180</v>
      </c>
      <c r="I45" s="565">
        <f>I46+I47</f>
        <v>12</v>
      </c>
      <c r="J45" s="560" t="s">
        <v>255</v>
      </c>
      <c r="K45" s="468">
        <f>K46+K47</f>
        <v>0</v>
      </c>
      <c r="L45" s="468" t="s">
        <v>254</v>
      </c>
      <c r="M45" s="469">
        <f>M46+M47</f>
        <v>168</v>
      </c>
      <c r="N45" s="378"/>
      <c r="O45" s="369"/>
      <c r="P45" s="405"/>
      <c r="Q45" s="368"/>
      <c r="R45" s="369"/>
      <c r="S45" s="367"/>
      <c r="T45" s="368"/>
      <c r="U45" s="369"/>
      <c r="V45" s="367"/>
      <c r="W45" s="368"/>
      <c r="X45" s="367"/>
    </row>
    <row r="46" spans="1:31" s="85" customFormat="1" ht="19.5" customHeight="1" x14ac:dyDescent="0.25">
      <c r="A46" s="147" t="s">
        <v>164</v>
      </c>
      <c r="B46" s="148" t="s">
        <v>33</v>
      </c>
      <c r="C46" s="149">
        <v>5</v>
      </c>
      <c r="D46" s="150"/>
      <c r="E46" s="150"/>
      <c r="F46" s="151"/>
      <c r="G46" s="465">
        <f>семестровка!D91</f>
        <v>5</v>
      </c>
      <c r="H46" s="465">
        <f>семестровка!E91</f>
        <v>150</v>
      </c>
      <c r="I46" s="566">
        <f>семестровка!F91</f>
        <v>8</v>
      </c>
      <c r="J46" s="560" t="str">
        <f>семестровка!Q91</f>
        <v>8/0</v>
      </c>
      <c r="K46" s="466"/>
      <c r="L46" s="466"/>
      <c r="M46" s="385">
        <f>H46-I46</f>
        <v>142</v>
      </c>
      <c r="N46" s="152"/>
      <c r="O46" s="153"/>
      <c r="P46" s="154"/>
      <c r="Q46" s="155"/>
      <c r="R46" s="153"/>
      <c r="S46" s="154"/>
      <c r="T46" s="156" t="str">
        <f>семестровка!T91</f>
        <v>8/0</v>
      </c>
      <c r="U46" s="153"/>
      <c r="V46" s="154"/>
      <c r="W46" s="152"/>
      <c r="X46" s="154"/>
      <c r="Y46" s="29"/>
      <c r="Z46" s="29"/>
      <c r="AA46" s="29"/>
      <c r="AB46" s="29"/>
      <c r="AC46" s="29"/>
      <c r="AD46" s="29"/>
    </row>
    <row r="47" spans="1:31" s="85" customFormat="1" x14ac:dyDescent="0.25">
      <c r="A47" s="470" t="s">
        <v>165</v>
      </c>
      <c r="B47" s="471" t="s">
        <v>195</v>
      </c>
      <c r="C47" s="472"/>
      <c r="D47" s="473"/>
      <c r="E47" s="474"/>
      <c r="F47" s="475" t="s">
        <v>143</v>
      </c>
      <c r="G47" s="465">
        <f>семестровка!D96</f>
        <v>1</v>
      </c>
      <c r="H47" s="465">
        <f>семестровка!E96</f>
        <v>30</v>
      </c>
      <c r="I47" s="566">
        <f>семестровка!F96</f>
        <v>4</v>
      </c>
      <c r="J47" s="561"/>
      <c r="K47" s="399"/>
      <c r="L47" s="399" t="str">
        <f>семестровка!S96</f>
        <v>4/0</v>
      </c>
      <c r="M47" s="385">
        <f>H47-I47</f>
        <v>26</v>
      </c>
      <c r="N47" s="401"/>
      <c r="O47" s="476"/>
      <c r="P47" s="477"/>
      <c r="Q47" s="478"/>
      <c r="R47" s="476"/>
      <c r="S47" s="479"/>
      <c r="T47" s="478" t="str">
        <f>семестровка!T96</f>
        <v>4/0</v>
      </c>
      <c r="U47" s="476"/>
      <c r="V47" s="477"/>
      <c r="W47" s="401"/>
      <c r="X47" s="477"/>
      <c r="Y47" s="29"/>
      <c r="Z47" s="29"/>
      <c r="AA47" s="29"/>
      <c r="AB47" s="29"/>
      <c r="AC47" s="29"/>
      <c r="AD47" s="29"/>
      <c r="AE47" s="85">
        <f>64+12+I48</f>
        <v>86</v>
      </c>
    </row>
    <row r="48" spans="1:31" s="85" customFormat="1" x14ac:dyDescent="0.25">
      <c r="A48" s="406" t="s">
        <v>134</v>
      </c>
      <c r="B48" s="462" t="s">
        <v>200</v>
      </c>
      <c r="C48" s="372">
        <v>5</v>
      </c>
      <c r="D48" s="377"/>
      <c r="E48" s="389"/>
      <c r="F48" s="390"/>
      <c r="G48" s="376">
        <f>семестровка!D92</f>
        <v>6</v>
      </c>
      <c r="H48" s="376">
        <f>семестровка!E92</f>
        <v>180</v>
      </c>
      <c r="I48" s="564">
        <f>семестровка!F92</f>
        <v>10</v>
      </c>
      <c r="J48" s="558" t="str">
        <f>семестровка!Q92</f>
        <v>8/0</v>
      </c>
      <c r="K48" s="373"/>
      <c r="L48" s="373" t="str">
        <f>семестровка!S92</f>
        <v>0/2</v>
      </c>
      <c r="M48" s="391">
        <f>H48-I48</f>
        <v>170</v>
      </c>
      <c r="N48" s="383"/>
      <c r="O48" s="384"/>
      <c r="P48" s="392"/>
      <c r="Q48" s="386"/>
      <c r="R48" s="384"/>
      <c r="S48" s="385"/>
      <c r="T48" s="408" t="str">
        <f>семестровка!T92</f>
        <v>8/2</v>
      </c>
      <c r="U48" s="384"/>
      <c r="V48" s="385"/>
      <c r="W48" s="386"/>
      <c r="X48" s="385"/>
      <c r="Y48" s="29"/>
      <c r="Z48" s="29"/>
      <c r="AA48" s="29"/>
      <c r="AB48" s="29"/>
      <c r="AC48" s="29"/>
      <c r="AD48" s="29"/>
    </row>
    <row r="49" spans="1:31" x14ac:dyDescent="0.25">
      <c r="A49" s="406" t="s">
        <v>135</v>
      </c>
      <c r="B49" s="462" t="s">
        <v>193</v>
      </c>
      <c r="C49" s="372"/>
      <c r="D49" s="377"/>
      <c r="E49" s="389"/>
      <c r="F49" s="390"/>
      <c r="G49" s="376">
        <f>G50+G51</f>
        <v>7</v>
      </c>
      <c r="H49" s="467">
        <f>H50+H51</f>
        <v>210</v>
      </c>
      <c r="I49" s="565">
        <f>I50+I51</f>
        <v>12</v>
      </c>
      <c r="J49" s="562" t="s">
        <v>265</v>
      </c>
      <c r="K49" s="468">
        <f>K50+K51</f>
        <v>0</v>
      </c>
      <c r="L49" s="468" t="s">
        <v>265</v>
      </c>
      <c r="M49" s="469">
        <f>M50+M51</f>
        <v>198</v>
      </c>
      <c r="N49" s="378"/>
      <c r="O49" s="369"/>
      <c r="P49" s="405"/>
      <c r="Q49" s="368"/>
      <c r="R49" s="369"/>
      <c r="S49" s="367"/>
      <c r="T49" s="368"/>
      <c r="U49" s="369"/>
      <c r="V49" s="367"/>
      <c r="W49" s="368"/>
      <c r="X49" s="367"/>
    </row>
    <row r="50" spans="1:31" s="85" customFormat="1" ht="16.5" customHeight="1" x14ac:dyDescent="0.25">
      <c r="A50" s="147" t="s">
        <v>216</v>
      </c>
      <c r="B50" s="148" t="s">
        <v>193</v>
      </c>
      <c r="C50" s="149">
        <v>5</v>
      </c>
      <c r="D50" s="150"/>
      <c r="E50" s="150"/>
      <c r="F50" s="151"/>
      <c r="G50" s="465">
        <f>семестровка!D95</f>
        <v>6</v>
      </c>
      <c r="H50" s="465">
        <f>семестровка!E95</f>
        <v>180</v>
      </c>
      <c r="I50" s="566">
        <f>семестровка!F95</f>
        <v>8</v>
      </c>
      <c r="J50" s="560" t="str">
        <f>семестровка!Q95</f>
        <v>6/0</v>
      </c>
      <c r="K50" s="466"/>
      <c r="L50" s="466" t="str">
        <f>семестровка!S95</f>
        <v>2/0</v>
      </c>
      <c r="M50" s="385">
        <f>H50-I50</f>
        <v>172</v>
      </c>
      <c r="N50" s="152"/>
      <c r="O50" s="153"/>
      <c r="P50" s="154"/>
      <c r="Q50" s="155"/>
      <c r="R50" s="153"/>
      <c r="S50" s="154"/>
      <c r="T50" s="156" t="str">
        <f>семестровка!T95</f>
        <v>8/0</v>
      </c>
      <c r="U50" s="153"/>
      <c r="V50" s="154"/>
      <c r="W50" s="152"/>
      <c r="X50" s="154"/>
      <c r="Y50" s="29"/>
      <c r="Z50" s="29"/>
      <c r="AA50" s="29"/>
      <c r="AB50" s="29"/>
      <c r="AC50" s="29"/>
      <c r="AD50" s="29"/>
    </row>
    <row r="51" spans="1:31" s="85" customFormat="1" x14ac:dyDescent="0.25">
      <c r="A51" s="470" t="s">
        <v>217</v>
      </c>
      <c r="B51" s="471" t="s">
        <v>203</v>
      </c>
      <c r="C51" s="472"/>
      <c r="D51" s="473"/>
      <c r="E51" s="474"/>
      <c r="F51" s="475" t="s">
        <v>138</v>
      </c>
      <c r="G51" s="465">
        <f>семестровка!D112</f>
        <v>1</v>
      </c>
      <c r="H51" s="465">
        <f>семестровка!E112</f>
        <v>30</v>
      </c>
      <c r="I51" s="566">
        <f>семестровка!F112</f>
        <v>4</v>
      </c>
      <c r="J51" s="561"/>
      <c r="K51" s="399"/>
      <c r="L51" s="399" t="str">
        <f>семестровка!S112</f>
        <v>4/0</v>
      </c>
      <c r="M51" s="385">
        <f>H51-I51</f>
        <v>26</v>
      </c>
      <c r="N51" s="401"/>
      <c r="O51" s="476"/>
      <c r="P51" s="477"/>
      <c r="Q51" s="478"/>
      <c r="R51" s="476"/>
      <c r="S51" s="479"/>
      <c r="T51" s="478"/>
      <c r="U51" s="476"/>
      <c r="V51" s="477" t="str">
        <f>семестровка!T112</f>
        <v>4/0</v>
      </c>
      <c r="W51" s="401"/>
      <c r="X51" s="477"/>
      <c r="Y51" s="29"/>
      <c r="Z51" s="29"/>
      <c r="AA51" s="29"/>
      <c r="AB51" s="29"/>
      <c r="AC51" s="29"/>
      <c r="AD51" s="29"/>
    </row>
    <row r="52" spans="1:31" s="85" customFormat="1" x14ac:dyDescent="0.25">
      <c r="A52" s="406" t="s">
        <v>136</v>
      </c>
      <c r="B52" s="462" t="s">
        <v>202</v>
      </c>
      <c r="C52" s="372">
        <v>6</v>
      </c>
      <c r="D52" s="377"/>
      <c r="E52" s="389"/>
      <c r="F52" s="390"/>
      <c r="G52" s="376">
        <f>семестровка!D114</f>
        <v>7</v>
      </c>
      <c r="H52" s="376">
        <f>семестровка!E114</f>
        <v>210</v>
      </c>
      <c r="I52" s="564">
        <f>семестровка!F114</f>
        <v>8</v>
      </c>
      <c r="J52" s="558" t="str">
        <f>семестровка!Q114</f>
        <v>6/0</v>
      </c>
      <c r="K52" s="373"/>
      <c r="L52" s="373" t="str">
        <f>семестровка!S114</f>
        <v>2/0</v>
      </c>
      <c r="M52" s="391">
        <f>H52-I52</f>
        <v>202</v>
      </c>
      <c r="N52" s="383"/>
      <c r="O52" s="384"/>
      <c r="P52" s="392"/>
      <c r="Q52" s="386"/>
      <c r="R52" s="384"/>
      <c r="S52" s="385"/>
      <c r="T52" s="408"/>
      <c r="U52" s="384"/>
      <c r="V52" s="400" t="str">
        <f>семестровка!T114</f>
        <v>8/0</v>
      </c>
      <c r="W52" s="386"/>
      <c r="X52" s="385"/>
      <c r="Y52" s="29"/>
      <c r="Z52" s="29"/>
      <c r="AA52" s="29"/>
      <c r="AB52" s="29"/>
      <c r="AC52" s="29"/>
      <c r="AD52" s="29"/>
    </row>
    <row r="53" spans="1:31" s="85" customFormat="1" ht="31.5" x14ac:dyDescent="0.25">
      <c r="A53" s="406" t="s">
        <v>215</v>
      </c>
      <c r="B53" s="462" t="s">
        <v>180</v>
      </c>
      <c r="C53" s="372">
        <v>6</v>
      </c>
      <c r="D53" s="377"/>
      <c r="E53" s="389"/>
      <c r="F53" s="390"/>
      <c r="G53" s="376">
        <f>семестровка!D115</f>
        <v>7</v>
      </c>
      <c r="H53" s="376">
        <f>семестровка!E115</f>
        <v>210</v>
      </c>
      <c r="I53" s="564">
        <f>семестровка!F115</f>
        <v>8</v>
      </c>
      <c r="J53" s="558" t="str">
        <f>семестровка!Q114</f>
        <v>6/0</v>
      </c>
      <c r="K53" s="373"/>
      <c r="L53" s="373" t="str">
        <f>семестровка!S114</f>
        <v>2/0</v>
      </c>
      <c r="M53" s="391">
        <f>H53-I53</f>
        <v>202</v>
      </c>
      <c r="N53" s="383"/>
      <c r="O53" s="384"/>
      <c r="P53" s="392"/>
      <c r="Q53" s="386"/>
      <c r="R53" s="384"/>
      <c r="S53" s="385"/>
      <c r="T53" s="386"/>
      <c r="U53" s="384">
        <v>4</v>
      </c>
      <c r="V53" s="400" t="str">
        <f>семестровка!T115</f>
        <v>8/0</v>
      </c>
      <c r="W53" s="386"/>
      <c r="X53" s="385"/>
      <c r="Y53" s="29"/>
      <c r="Z53" s="29"/>
      <c r="AA53" s="29"/>
      <c r="AB53" s="29"/>
      <c r="AC53" s="29"/>
      <c r="AD53" s="29"/>
      <c r="AE53" s="85">
        <f>92+42</f>
        <v>134</v>
      </c>
    </row>
    <row r="54" spans="1:31" s="85" customFormat="1" ht="18" customHeight="1" x14ac:dyDescent="0.25">
      <c r="A54" s="486" t="s">
        <v>218</v>
      </c>
      <c r="B54" s="407" t="s">
        <v>194</v>
      </c>
      <c r="C54" s="394">
        <v>7</v>
      </c>
      <c r="D54" s="377"/>
      <c r="E54" s="377"/>
      <c r="F54" s="391"/>
      <c r="G54" s="395">
        <f>семестровка!D127</f>
        <v>5</v>
      </c>
      <c r="H54" s="395">
        <f>семестровка!E127</f>
        <v>150</v>
      </c>
      <c r="I54" s="567">
        <f>семестровка!F127</f>
        <v>8</v>
      </c>
      <c r="J54" s="558" t="str">
        <f>семестровка!Q127</f>
        <v>6/0</v>
      </c>
      <c r="K54" s="373"/>
      <c r="L54" s="373" t="str">
        <f>семестровка!S127</f>
        <v>2/0</v>
      </c>
      <c r="M54" s="391">
        <f>H54-I54</f>
        <v>142</v>
      </c>
      <c r="N54" s="378"/>
      <c r="O54" s="369"/>
      <c r="P54" s="367"/>
      <c r="Q54" s="368"/>
      <c r="R54" s="369"/>
      <c r="S54" s="367"/>
      <c r="T54" s="368"/>
      <c r="U54" s="369"/>
      <c r="V54" s="367"/>
      <c r="W54" s="403" t="str">
        <f>семестровка!T127</f>
        <v>8/0</v>
      </c>
      <c r="X54" s="367"/>
      <c r="Y54" s="29"/>
      <c r="Z54" s="29"/>
      <c r="AA54" s="29"/>
      <c r="AB54" s="29"/>
      <c r="AC54" s="29"/>
      <c r="AD54" s="29"/>
    </row>
    <row r="55" spans="1:31" s="85" customFormat="1" x14ac:dyDescent="0.25">
      <c r="A55" s="406" t="s">
        <v>219</v>
      </c>
      <c r="B55" s="462" t="s">
        <v>196</v>
      </c>
      <c r="C55" s="372"/>
      <c r="D55" s="377"/>
      <c r="E55" s="389"/>
      <c r="F55" s="390"/>
      <c r="G55" s="376">
        <f>G56+G57</f>
        <v>6</v>
      </c>
      <c r="H55" s="467">
        <f>H56+H57</f>
        <v>180</v>
      </c>
      <c r="I55" s="565">
        <f>I56+I57</f>
        <v>12</v>
      </c>
      <c r="J55" s="562" t="s">
        <v>265</v>
      </c>
      <c r="K55" s="468">
        <f>K56+K57</f>
        <v>0</v>
      </c>
      <c r="L55" s="468" t="s">
        <v>265</v>
      </c>
      <c r="M55" s="469">
        <f>M56+M57</f>
        <v>168</v>
      </c>
      <c r="N55" s="378"/>
      <c r="O55" s="369"/>
      <c r="P55" s="405"/>
      <c r="Q55" s="368"/>
      <c r="R55" s="369"/>
      <c r="S55" s="367"/>
      <c r="T55" s="368"/>
      <c r="U55" s="369"/>
      <c r="V55" s="367"/>
      <c r="W55" s="368"/>
      <c r="X55" s="367"/>
      <c r="Y55" s="29"/>
      <c r="Z55" s="29"/>
      <c r="AA55" s="29"/>
      <c r="AB55" s="29"/>
      <c r="AC55" s="29"/>
      <c r="AD55" s="29"/>
    </row>
    <row r="56" spans="1:31" s="85" customFormat="1" x14ac:dyDescent="0.25">
      <c r="A56" s="147" t="s">
        <v>220</v>
      </c>
      <c r="B56" s="148" t="s">
        <v>196</v>
      </c>
      <c r="C56" s="149">
        <v>8</v>
      </c>
      <c r="D56" s="150"/>
      <c r="E56" s="150"/>
      <c r="F56" s="151"/>
      <c r="G56" s="465">
        <f>семестровка!D147</f>
        <v>5</v>
      </c>
      <c r="H56" s="465">
        <f>семестровка!E147</f>
        <v>150</v>
      </c>
      <c r="I56" s="566">
        <f>семестровка!F147</f>
        <v>8</v>
      </c>
      <c r="J56" s="560" t="str">
        <f>семестровка!Q147</f>
        <v>6/0</v>
      </c>
      <c r="K56" s="466"/>
      <c r="L56" s="466" t="str">
        <f>семестровка!S147</f>
        <v>2/0</v>
      </c>
      <c r="M56" s="385">
        <f>H56-I56</f>
        <v>142</v>
      </c>
      <c r="N56" s="152"/>
      <c r="O56" s="153"/>
      <c r="P56" s="154"/>
      <c r="Q56" s="155"/>
      <c r="R56" s="153"/>
      <c r="S56" s="154"/>
      <c r="T56" s="155"/>
      <c r="U56" s="153"/>
      <c r="V56" s="154"/>
      <c r="W56" s="152"/>
      <c r="X56" s="157" t="str">
        <f>семестровка!T147</f>
        <v>8/0</v>
      </c>
      <c r="Y56" s="29"/>
      <c r="Z56" s="29"/>
      <c r="AA56" s="29"/>
      <c r="AB56" s="29"/>
      <c r="AC56" s="29"/>
      <c r="AD56" s="29"/>
    </row>
    <row r="57" spans="1:31" s="85" customFormat="1" ht="16.5" thickBot="1" x14ac:dyDescent="0.3">
      <c r="A57" s="470" t="s">
        <v>221</v>
      </c>
      <c r="B57" s="471" t="s">
        <v>198</v>
      </c>
      <c r="C57" s="472"/>
      <c r="D57" s="473"/>
      <c r="E57" s="474"/>
      <c r="F57" s="475" t="s">
        <v>137</v>
      </c>
      <c r="G57" s="465">
        <f>семестровка!D148</f>
        <v>1</v>
      </c>
      <c r="H57" s="465">
        <f>семестровка!E148</f>
        <v>30</v>
      </c>
      <c r="I57" s="566">
        <f>семестровка!F148</f>
        <v>4</v>
      </c>
      <c r="J57" s="560"/>
      <c r="K57" s="466"/>
      <c r="L57" s="466" t="str">
        <f>семестровка!S148</f>
        <v>4/0</v>
      </c>
      <c r="M57" s="385">
        <f>H57-I57</f>
        <v>26</v>
      </c>
      <c r="N57" s="401"/>
      <c r="O57" s="476"/>
      <c r="P57" s="477"/>
      <c r="Q57" s="478"/>
      <c r="R57" s="476"/>
      <c r="S57" s="479"/>
      <c r="T57" s="478"/>
      <c r="U57" s="476"/>
      <c r="V57" s="477"/>
      <c r="W57" s="401"/>
      <c r="X57" s="157" t="str">
        <f>семестровка!T148</f>
        <v>4/0</v>
      </c>
      <c r="Y57" s="29"/>
      <c r="Z57" s="29"/>
      <c r="AA57" s="29"/>
      <c r="AB57" s="29"/>
      <c r="AC57" s="29"/>
      <c r="AD57" s="29"/>
    </row>
    <row r="58" spans="1:31" ht="16.5" thickBot="1" x14ac:dyDescent="0.3">
      <c r="A58" s="847" t="s">
        <v>151</v>
      </c>
      <c r="B58" s="848"/>
      <c r="C58" s="848"/>
      <c r="D58" s="848"/>
      <c r="E58" s="848"/>
      <c r="F58" s="849"/>
      <c r="G58" s="554">
        <f>G38+G39+G40+G41+G42+G43+G44+G45+G48+G49+G52+G53+G54+G55</f>
        <v>80.5</v>
      </c>
      <c r="H58" s="554">
        <f>H38+H39+H40+H41+H42+H43+H44+H45+H48+H49+H52+H53+H54+H55</f>
        <v>2415</v>
      </c>
      <c r="I58" s="554">
        <f>I38+I39+I40+I41+I42+I43+I44+I45+I48+I49+I52+I53+I54+I55</f>
        <v>134</v>
      </c>
      <c r="J58" s="563">
        <v>92</v>
      </c>
      <c r="K58" s="555">
        <f>семестровка!Y220+семестровка!Z220</f>
        <v>0</v>
      </c>
      <c r="L58" s="555">
        <v>42</v>
      </c>
      <c r="M58" s="554">
        <f>M38+M39+M40+M41+M42+M43+M44+M45+M48+M49+M52+M53+M54+M55</f>
        <v>2281</v>
      </c>
      <c r="N58" s="556"/>
      <c r="O58" s="556"/>
      <c r="P58" s="556"/>
      <c r="Q58" s="556" t="s">
        <v>292</v>
      </c>
      <c r="R58" s="556"/>
      <c r="S58" s="556" t="s">
        <v>296</v>
      </c>
      <c r="T58" s="556" t="s">
        <v>293</v>
      </c>
      <c r="U58" s="556"/>
      <c r="V58" s="556" t="s">
        <v>294</v>
      </c>
      <c r="W58" s="556" t="s">
        <v>255</v>
      </c>
      <c r="X58" s="556" t="s">
        <v>256</v>
      </c>
      <c r="Y58" s="555">
        <f>SUM(Y38:Y57)</f>
        <v>0</v>
      </c>
      <c r="Z58" s="555">
        <f>SUM(Z38:Z57)</f>
        <v>0</v>
      </c>
      <c r="AA58" s="555">
        <f>SUM(AA38:AA57)</f>
        <v>0</v>
      </c>
      <c r="AB58" s="555">
        <f>SUM(AB38:AB57)</f>
        <v>0</v>
      </c>
      <c r="AC58" s="555">
        <f>SUM(AC38:AC57)</f>
        <v>0</v>
      </c>
    </row>
    <row r="59" spans="1:31" s="294" customFormat="1" ht="16.5" hidden="1" thickBot="1" x14ac:dyDescent="0.3">
      <c r="A59" s="851" t="s">
        <v>152</v>
      </c>
      <c r="B59" s="852"/>
      <c r="C59" s="852"/>
      <c r="D59" s="852"/>
      <c r="E59" s="852"/>
      <c r="F59" s="852"/>
      <c r="G59" s="852"/>
      <c r="H59" s="852"/>
      <c r="I59" s="853"/>
      <c r="J59" s="853"/>
      <c r="K59" s="853"/>
      <c r="L59" s="853"/>
      <c r="M59" s="853"/>
      <c r="N59" s="852"/>
      <c r="O59" s="852"/>
      <c r="P59" s="852"/>
      <c r="Q59" s="852"/>
      <c r="R59" s="852"/>
      <c r="S59" s="852"/>
      <c r="T59" s="852"/>
      <c r="U59" s="852"/>
      <c r="V59" s="852"/>
      <c r="W59" s="852"/>
      <c r="X59" s="854"/>
    </row>
    <row r="60" spans="1:31" s="311" customFormat="1" hidden="1" x14ac:dyDescent="0.25">
      <c r="A60" s="262"/>
      <c r="B60" s="314"/>
      <c r="C60" s="315"/>
      <c r="D60" s="316"/>
      <c r="E60" s="316"/>
      <c r="F60" s="317"/>
      <c r="G60" s="318"/>
      <c r="H60" s="319"/>
      <c r="I60" s="263"/>
      <c r="J60" s="320"/>
      <c r="K60" s="320"/>
      <c r="L60" s="320"/>
      <c r="M60" s="321"/>
      <c r="N60" s="322"/>
      <c r="O60" s="323"/>
      <c r="P60" s="324"/>
      <c r="Q60" s="325"/>
      <c r="R60" s="326"/>
      <c r="S60" s="324"/>
      <c r="T60" s="325"/>
      <c r="U60" s="326"/>
      <c r="V60" s="324"/>
      <c r="W60" s="325"/>
      <c r="X60" s="324"/>
    </row>
    <row r="61" spans="1:31" s="311" customFormat="1" hidden="1" x14ac:dyDescent="0.25">
      <c r="A61" s="300"/>
      <c r="B61" s="327"/>
      <c r="C61" s="328"/>
      <c r="D61" s="329"/>
      <c r="E61" s="329"/>
      <c r="F61" s="330"/>
      <c r="G61" s="331"/>
      <c r="H61" s="332"/>
      <c r="I61" s="302"/>
      <c r="J61" s="308"/>
      <c r="K61" s="308"/>
      <c r="L61" s="308"/>
      <c r="M61" s="309"/>
      <c r="N61" s="333"/>
      <c r="O61" s="334"/>
      <c r="P61" s="335"/>
      <c r="Q61" s="336"/>
      <c r="R61" s="334"/>
      <c r="S61" s="335"/>
      <c r="T61" s="336"/>
      <c r="U61" s="334"/>
      <c r="V61" s="335"/>
      <c r="W61" s="336"/>
      <c r="X61" s="335"/>
    </row>
    <row r="62" spans="1:31" s="311" customFormat="1" hidden="1" x14ac:dyDescent="0.25">
      <c r="A62" s="300"/>
      <c r="B62" s="337"/>
      <c r="C62" s="338"/>
      <c r="D62" s="289"/>
      <c r="E62" s="289"/>
      <c r="F62" s="339"/>
      <c r="G62" s="340"/>
      <c r="H62" s="332"/>
      <c r="I62" s="302"/>
      <c r="J62" s="308"/>
      <c r="K62" s="308"/>
      <c r="L62" s="308"/>
      <c r="M62" s="309"/>
      <c r="N62" s="333"/>
      <c r="O62" s="334"/>
      <c r="P62" s="335"/>
      <c r="Q62" s="336"/>
      <c r="R62" s="334"/>
      <c r="S62" s="335"/>
      <c r="T62" s="336"/>
      <c r="U62" s="334"/>
      <c r="V62" s="335"/>
      <c r="W62" s="336"/>
      <c r="X62" s="335"/>
    </row>
    <row r="63" spans="1:31" s="311" customFormat="1" ht="16.5" hidden="1" thickBot="1" x14ac:dyDescent="0.3">
      <c r="A63" s="341"/>
      <c r="B63" s="342"/>
      <c r="C63" s="343"/>
      <c r="D63" s="344"/>
      <c r="E63" s="344"/>
      <c r="F63" s="345"/>
      <c r="G63" s="346"/>
      <c r="H63" s="347"/>
      <c r="I63" s="348"/>
      <c r="J63" s="312"/>
      <c r="K63" s="312"/>
      <c r="L63" s="312"/>
      <c r="M63" s="313"/>
      <c r="N63" s="349"/>
      <c r="O63" s="350"/>
      <c r="P63" s="281"/>
      <c r="Q63" s="351"/>
      <c r="R63" s="350"/>
      <c r="S63" s="281"/>
      <c r="T63" s="351"/>
      <c r="U63" s="350"/>
      <c r="V63" s="281"/>
      <c r="W63" s="351"/>
      <c r="X63" s="281"/>
    </row>
    <row r="64" spans="1:31" s="311" customFormat="1" ht="16.5" hidden="1" thickBot="1" x14ac:dyDescent="0.3">
      <c r="A64" s="864"/>
      <c r="B64" s="853"/>
      <c r="C64" s="853"/>
      <c r="D64" s="853"/>
      <c r="E64" s="853"/>
      <c r="F64" s="865"/>
      <c r="G64" s="352"/>
      <c r="H64" s="353"/>
      <c r="I64" s="354"/>
      <c r="J64" s="354"/>
      <c r="K64" s="354"/>
      <c r="L64" s="354"/>
      <c r="M64" s="354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</row>
    <row r="65" spans="1:31" s="294" customFormat="1" ht="16.5" thickBot="1" x14ac:dyDescent="0.3">
      <c r="A65" s="787" t="s">
        <v>152</v>
      </c>
      <c r="B65" s="788"/>
      <c r="C65" s="788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  <c r="P65" s="788"/>
      <c r="Q65" s="788"/>
      <c r="R65" s="788"/>
      <c r="S65" s="788"/>
      <c r="T65" s="788"/>
      <c r="U65" s="788"/>
      <c r="V65" s="788"/>
      <c r="W65" s="788"/>
      <c r="X65" s="789"/>
      <c r="AE65" s="294">
        <f>H58-I58</f>
        <v>2281</v>
      </c>
    </row>
    <row r="66" spans="1:31" s="25" customFormat="1" ht="16.5" thickBot="1" x14ac:dyDescent="0.3">
      <c r="A66" s="496" t="s">
        <v>268</v>
      </c>
      <c r="B66" s="498" t="s">
        <v>356</v>
      </c>
      <c r="C66" s="499"/>
      <c r="D66" s="500" t="s">
        <v>137</v>
      </c>
      <c r="E66" s="500"/>
      <c r="F66" s="501"/>
      <c r="G66" s="502">
        <v>6</v>
      </c>
      <c r="H66" s="503">
        <f>G66*30</f>
        <v>180</v>
      </c>
      <c r="I66" s="504">
        <f>J66+K66+L66</f>
        <v>0</v>
      </c>
      <c r="J66" s="505"/>
      <c r="K66" s="505"/>
      <c r="L66" s="505"/>
      <c r="M66" s="506">
        <f>H66-I66</f>
        <v>180</v>
      </c>
      <c r="N66" s="507"/>
      <c r="O66" s="508"/>
      <c r="P66" s="509"/>
      <c r="Q66" s="510"/>
      <c r="R66" s="508"/>
      <c r="S66" s="509"/>
      <c r="T66" s="510"/>
      <c r="U66" s="508"/>
      <c r="V66" s="512"/>
      <c r="W66" s="513"/>
      <c r="X66" s="514"/>
    </row>
    <row r="67" spans="1:31" s="25" customFormat="1" ht="16.5" thickBot="1" x14ac:dyDescent="0.3">
      <c r="A67" s="855" t="s">
        <v>357</v>
      </c>
      <c r="B67" s="856"/>
      <c r="C67" s="856"/>
      <c r="D67" s="856"/>
      <c r="E67" s="856"/>
      <c r="F67" s="857"/>
      <c r="G67" s="511">
        <f>SUM(G63:G66)</f>
        <v>6</v>
      </c>
      <c r="H67" s="497">
        <f>SUM(H63:H66)</f>
        <v>180</v>
      </c>
      <c r="I67" s="497">
        <f t="shared" ref="I67:U67" si="3">SUM(I63:I66)</f>
        <v>0</v>
      </c>
      <c r="J67" s="497">
        <f t="shared" si="3"/>
        <v>0</v>
      </c>
      <c r="K67" s="497">
        <f t="shared" si="3"/>
        <v>0</v>
      </c>
      <c r="L67" s="497">
        <f t="shared" si="3"/>
        <v>0</v>
      </c>
      <c r="M67" s="497">
        <f t="shared" si="3"/>
        <v>180</v>
      </c>
      <c r="N67" s="497">
        <f t="shared" si="3"/>
        <v>0</v>
      </c>
      <c r="O67" s="497">
        <f t="shared" si="3"/>
        <v>0</v>
      </c>
      <c r="P67" s="497">
        <f t="shared" si="3"/>
        <v>0</v>
      </c>
      <c r="Q67" s="497">
        <f t="shared" si="3"/>
        <v>0</v>
      </c>
      <c r="R67" s="497">
        <f t="shared" si="3"/>
        <v>0</v>
      </c>
      <c r="S67" s="497">
        <f t="shared" si="3"/>
        <v>0</v>
      </c>
      <c r="T67" s="497">
        <f t="shared" si="3"/>
        <v>0</v>
      </c>
      <c r="U67" s="497">
        <f t="shared" si="3"/>
        <v>0</v>
      </c>
      <c r="V67" s="515"/>
      <c r="W67" s="516"/>
      <c r="X67" s="517"/>
    </row>
    <row r="68" spans="1:31" s="311" customFormat="1" ht="16.5" thickBot="1" x14ac:dyDescent="0.3">
      <c r="A68" s="855" t="s">
        <v>358</v>
      </c>
      <c r="B68" s="856"/>
      <c r="C68" s="856"/>
      <c r="D68" s="856"/>
      <c r="E68" s="856"/>
      <c r="F68" s="856"/>
      <c r="G68" s="856"/>
      <c r="H68" s="856"/>
      <c r="I68" s="856"/>
      <c r="J68" s="856"/>
      <c r="K68" s="856"/>
      <c r="L68" s="856"/>
      <c r="M68" s="856"/>
      <c r="N68" s="856"/>
      <c r="O68" s="856"/>
      <c r="P68" s="856"/>
      <c r="Q68" s="856"/>
      <c r="R68" s="856"/>
      <c r="S68" s="856"/>
      <c r="T68" s="856"/>
      <c r="U68" s="856"/>
      <c r="V68" s="856"/>
      <c r="W68" s="856"/>
      <c r="X68" s="857"/>
    </row>
    <row r="69" spans="1:31" s="311" customFormat="1" x14ac:dyDescent="0.25">
      <c r="A69" s="131" t="s">
        <v>359</v>
      </c>
      <c r="B69" s="518" t="s">
        <v>346</v>
      </c>
      <c r="C69" s="519"/>
      <c r="D69" s="520"/>
      <c r="E69" s="520"/>
      <c r="F69" s="521"/>
      <c r="G69" s="522">
        <v>6</v>
      </c>
      <c r="H69" s="523">
        <f>G69*30</f>
        <v>180</v>
      </c>
      <c r="I69" s="524">
        <f>J69+K69+L69</f>
        <v>0</v>
      </c>
      <c r="J69" s="525"/>
      <c r="K69" s="525"/>
      <c r="L69" s="525"/>
      <c r="M69" s="141">
        <f>H69-I69</f>
        <v>180</v>
      </c>
      <c r="N69" s="526"/>
      <c r="O69" s="527"/>
      <c r="P69" s="528"/>
      <c r="Q69" s="527"/>
      <c r="R69" s="528"/>
      <c r="S69" s="527"/>
      <c r="T69" s="528"/>
      <c r="U69" s="529"/>
      <c r="V69" s="543"/>
      <c r="W69" s="544"/>
      <c r="X69" s="545"/>
    </row>
    <row r="70" spans="1:31" s="311" customFormat="1" ht="16.5" thickBot="1" x14ac:dyDescent="0.3">
      <c r="A70" s="530"/>
      <c r="B70" s="531"/>
      <c r="C70" s="532"/>
      <c r="D70" s="533"/>
      <c r="E70" s="533"/>
      <c r="F70" s="534"/>
      <c r="G70" s="535"/>
      <c r="H70" s="535"/>
      <c r="I70" s="536"/>
      <c r="J70" s="537"/>
      <c r="K70" s="537"/>
      <c r="L70" s="537"/>
      <c r="M70" s="538"/>
      <c r="N70" s="539"/>
      <c r="O70" s="540"/>
      <c r="P70" s="541"/>
      <c r="Q70" s="540"/>
      <c r="R70" s="541"/>
      <c r="S70" s="540"/>
      <c r="T70" s="541"/>
      <c r="U70" s="542"/>
      <c r="V70" s="546"/>
      <c r="W70" s="547"/>
      <c r="X70" s="548"/>
    </row>
    <row r="71" spans="1:31" s="311" customFormat="1" ht="16.5" customHeight="1" thickBot="1" x14ac:dyDescent="0.3">
      <c r="A71" s="874" t="s">
        <v>153</v>
      </c>
      <c r="B71" s="875"/>
      <c r="C71" s="875"/>
      <c r="D71" s="875"/>
      <c r="E71" s="875"/>
      <c r="F71" s="876"/>
      <c r="G71" s="549">
        <f>G69</f>
        <v>6</v>
      </c>
      <c r="H71" s="549">
        <f>H69</f>
        <v>180</v>
      </c>
      <c r="I71" s="550">
        <f t="shared" ref="I71:X71" si="4">I66</f>
        <v>0</v>
      </c>
      <c r="J71" s="550">
        <f t="shared" si="4"/>
        <v>0</v>
      </c>
      <c r="K71" s="550">
        <f t="shared" si="4"/>
        <v>0</v>
      </c>
      <c r="L71" s="550">
        <f t="shared" si="4"/>
        <v>0</v>
      </c>
      <c r="M71" s="550">
        <f>M69</f>
        <v>180</v>
      </c>
      <c r="N71" s="550">
        <f t="shared" si="4"/>
        <v>0</v>
      </c>
      <c r="O71" s="550">
        <f t="shared" si="4"/>
        <v>0</v>
      </c>
      <c r="P71" s="550">
        <f t="shared" si="4"/>
        <v>0</v>
      </c>
      <c r="Q71" s="550">
        <f t="shared" si="4"/>
        <v>0</v>
      </c>
      <c r="R71" s="550">
        <f t="shared" si="4"/>
        <v>0</v>
      </c>
      <c r="S71" s="550">
        <f t="shared" si="4"/>
        <v>0</v>
      </c>
      <c r="T71" s="550">
        <f t="shared" si="4"/>
        <v>0</v>
      </c>
      <c r="U71" s="550">
        <f t="shared" si="4"/>
        <v>0</v>
      </c>
      <c r="V71" s="550">
        <f t="shared" si="4"/>
        <v>0</v>
      </c>
      <c r="W71" s="550">
        <f t="shared" si="4"/>
        <v>0</v>
      </c>
      <c r="X71" s="550">
        <f t="shared" si="4"/>
        <v>0</v>
      </c>
    </row>
    <row r="72" spans="1:31" s="294" customFormat="1" ht="18" customHeight="1" thickBot="1" x14ac:dyDescent="0.3">
      <c r="A72" s="877" t="s">
        <v>154</v>
      </c>
      <c r="B72" s="878"/>
      <c r="C72" s="878"/>
      <c r="D72" s="878"/>
      <c r="E72" s="878"/>
      <c r="F72" s="878"/>
      <c r="G72" s="568">
        <f>G36+G58+G67+G71</f>
        <v>175.5</v>
      </c>
      <c r="H72" s="568">
        <f>H36+H58+H67+H71</f>
        <v>5265</v>
      </c>
      <c r="I72" s="568">
        <f>I36+I58+I67+I71</f>
        <v>284</v>
      </c>
      <c r="J72" s="569">
        <f>J58+J36+J64+J71</f>
        <v>184</v>
      </c>
      <c r="K72" s="569">
        <f>K58+K36+K64+K71</f>
        <v>8</v>
      </c>
      <c r="L72" s="569">
        <f>L58+L36+L64+L71</f>
        <v>92</v>
      </c>
      <c r="M72" s="568">
        <f>M36+M58+M67+M71</f>
        <v>5011</v>
      </c>
      <c r="N72" s="87" t="s">
        <v>355</v>
      </c>
      <c r="O72" s="87"/>
      <c r="P72" s="87" t="s">
        <v>290</v>
      </c>
      <c r="Q72" s="571" t="s">
        <v>295</v>
      </c>
      <c r="R72" s="570"/>
      <c r="S72" s="571" t="s">
        <v>296</v>
      </c>
      <c r="T72" s="572" t="s">
        <v>293</v>
      </c>
      <c r="U72" s="572"/>
      <c r="V72" s="572" t="s">
        <v>294</v>
      </c>
      <c r="W72" s="571" t="s">
        <v>261</v>
      </c>
      <c r="X72" s="571" t="s">
        <v>256</v>
      </c>
      <c r="Y72" s="311">
        <f>30*G72</f>
        <v>5265</v>
      </c>
    </row>
    <row r="73" spans="1:31" x14ac:dyDescent="0.25">
      <c r="A73" s="879" t="s">
        <v>101</v>
      </c>
      <c r="B73" s="880"/>
      <c r="C73" s="880"/>
      <c r="D73" s="880"/>
      <c r="E73" s="880"/>
      <c r="F73" s="880"/>
      <c r="G73" s="880"/>
      <c r="H73" s="880"/>
      <c r="I73" s="880"/>
      <c r="J73" s="880"/>
      <c r="K73" s="880"/>
      <c r="L73" s="880"/>
      <c r="M73" s="880"/>
      <c r="N73" s="880"/>
      <c r="O73" s="880"/>
      <c r="P73" s="880"/>
      <c r="Q73" s="880"/>
      <c r="R73" s="880"/>
      <c r="S73" s="880"/>
      <c r="T73" s="880"/>
      <c r="U73" s="880"/>
      <c r="V73" s="880"/>
      <c r="W73" s="880"/>
      <c r="X73" s="881"/>
    </row>
    <row r="74" spans="1:31" ht="16.5" thickBot="1" x14ac:dyDescent="0.3">
      <c r="A74" s="882" t="s">
        <v>102</v>
      </c>
      <c r="B74" s="883"/>
      <c r="C74" s="883"/>
      <c r="D74" s="883"/>
      <c r="E74" s="883"/>
      <c r="F74" s="883"/>
      <c r="G74" s="883"/>
      <c r="H74" s="883"/>
      <c r="I74" s="883"/>
      <c r="J74" s="883"/>
      <c r="K74" s="883"/>
      <c r="L74" s="883"/>
      <c r="M74" s="883"/>
      <c r="N74" s="883"/>
      <c r="O74" s="883"/>
      <c r="P74" s="883"/>
      <c r="Q74" s="883"/>
      <c r="R74" s="883"/>
      <c r="S74" s="883"/>
      <c r="T74" s="883"/>
      <c r="U74" s="883"/>
      <c r="V74" s="883"/>
      <c r="W74" s="883"/>
      <c r="X74" s="884"/>
    </row>
    <row r="75" spans="1:31" s="85" customFormat="1" x14ac:dyDescent="0.25">
      <c r="A75" s="885" t="s">
        <v>103</v>
      </c>
      <c r="B75" s="419" t="s">
        <v>105</v>
      </c>
      <c r="C75" s="420"/>
      <c r="D75" s="421">
        <v>3</v>
      </c>
      <c r="E75" s="421"/>
      <c r="F75" s="422"/>
      <c r="G75" s="423">
        <f>семестровка!D57</f>
        <v>4</v>
      </c>
      <c r="H75" s="423">
        <f>семестровка!E57</f>
        <v>120</v>
      </c>
      <c r="I75" s="423">
        <f>семестровка!F57</f>
        <v>4</v>
      </c>
      <c r="J75" s="574" t="str">
        <f>семестровка!Q57</f>
        <v>4/0</v>
      </c>
      <c r="K75" s="424">
        <f>семестровка!R57</f>
        <v>0</v>
      </c>
      <c r="L75" s="424">
        <f>семестровка!S57</f>
        <v>0</v>
      </c>
      <c r="M75" s="425">
        <f>H75-I75</f>
        <v>116</v>
      </c>
      <c r="N75" s="420"/>
      <c r="O75" s="426"/>
      <c r="P75" s="422"/>
      <c r="Q75" s="427" t="str">
        <f>семестровка!T57</f>
        <v>4/0</v>
      </c>
      <c r="R75" s="426"/>
      <c r="S75" s="422"/>
      <c r="T75" s="420"/>
      <c r="U75" s="426"/>
      <c r="V75" s="422"/>
      <c r="W75" s="420"/>
      <c r="X75" s="422"/>
      <c r="Y75" s="29"/>
      <c r="Z75" s="29"/>
      <c r="AA75" s="29"/>
      <c r="AB75" s="29"/>
      <c r="AC75" s="29"/>
      <c r="AD75" s="29"/>
    </row>
    <row r="76" spans="1:31" s="85" customFormat="1" x14ac:dyDescent="0.25">
      <c r="A76" s="863"/>
      <c r="B76" s="428" t="s">
        <v>166</v>
      </c>
      <c r="C76" s="429"/>
      <c r="D76" s="430"/>
      <c r="E76" s="430"/>
      <c r="F76" s="431"/>
      <c r="G76" s="432"/>
      <c r="H76" s="432"/>
      <c r="I76" s="577"/>
      <c r="J76" s="575"/>
      <c r="K76" s="433"/>
      <c r="L76" s="433"/>
      <c r="M76" s="434"/>
      <c r="N76" s="429"/>
      <c r="O76" s="435"/>
      <c r="P76" s="431"/>
      <c r="Q76" s="429"/>
      <c r="R76" s="435"/>
      <c r="S76" s="431"/>
      <c r="T76" s="429"/>
      <c r="U76" s="435"/>
      <c r="V76" s="431"/>
      <c r="W76" s="429"/>
      <c r="X76" s="431"/>
      <c r="Y76" s="29"/>
      <c r="Z76" s="29"/>
      <c r="AA76" s="29"/>
      <c r="AB76" s="29"/>
      <c r="AC76" s="29"/>
      <c r="AD76" s="29"/>
    </row>
    <row r="77" spans="1:31" s="85" customFormat="1" x14ac:dyDescent="0.25">
      <c r="A77" s="862" t="s">
        <v>104</v>
      </c>
      <c r="B77" s="428" t="s">
        <v>142</v>
      </c>
      <c r="C77" s="429"/>
      <c r="D77" s="430">
        <v>4</v>
      </c>
      <c r="E77" s="430"/>
      <c r="F77" s="431"/>
      <c r="G77" s="432">
        <f>семестровка!D76</f>
        <v>3.5</v>
      </c>
      <c r="H77" s="432">
        <f>семестровка!E76</f>
        <v>105</v>
      </c>
      <c r="I77" s="432">
        <f>семестровка!F76</f>
        <v>4</v>
      </c>
      <c r="J77" s="575" t="str">
        <f>семестровка!Q76</f>
        <v>4/0</v>
      </c>
      <c r="K77" s="433">
        <f>семестровка!R76</f>
        <v>0</v>
      </c>
      <c r="L77" s="433">
        <f>семестровка!S76</f>
        <v>0</v>
      </c>
      <c r="M77" s="434">
        <f>H77-I77</f>
        <v>101</v>
      </c>
      <c r="N77" s="429"/>
      <c r="O77" s="435"/>
      <c r="P77" s="431"/>
      <c r="Q77" s="429"/>
      <c r="R77" s="435">
        <v>2</v>
      </c>
      <c r="S77" s="463" t="str">
        <f>семестровка!T76</f>
        <v>4/0</v>
      </c>
      <c r="T77" s="429"/>
      <c r="U77" s="435"/>
      <c r="V77" s="431"/>
      <c r="W77" s="429"/>
      <c r="X77" s="431"/>
      <c r="Y77" s="29"/>
      <c r="Z77" s="29"/>
      <c r="AA77" s="29"/>
      <c r="AB77" s="29"/>
      <c r="AC77" s="29"/>
      <c r="AD77" s="29"/>
    </row>
    <row r="78" spans="1:31" s="85" customFormat="1" x14ac:dyDescent="0.25">
      <c r="A78" s="863"/>
      <c r="B78" s="428" t="s">
        <v>179</v>
      </c>
      <c r="C78" s="429"/>
      <c r="D78" s="430"/>
      <c r="E78" s="430"/>
      <c r="F78" s="431"/>
      <c r="G78" s="432"/>
      <c r="H78" s="432"/>
      <c r="I78" s="577"/>
      <c r="J78" s="575"/>
      <c r="K78" s="433"/>
      <c r="L78" s="433"/>
      <c r="M78" s="434"/>
      <c r="N78" s="429"/>
      <c r="O78" s="435"/>
      <c r="P78" s="431"/>
      <c r="Q78" s="429"/>
      <c r="R78" s="435"/>
      <c r="S78" s="431"/>
      <c r="T78" s="429"/>
      <c r="U78" s="435"/>
      <c r="V78" s="431"/>
      <c r="W78" s="429"/>
      <c r="X78" s="431"/>
      <c r="Y78" s="29"/>
      <c r="Z78" s="29"/>
      <c r="AA78" s="29"/>
      <c r="AB78" s="29"/>
      <c r="AC78" s="29"/>
      <c r="AD78" s="29"/>
    </row>
    <row r="79" spans="1:31" s="85" customFormat="1" ht="31.5" x14ac:dyDescent="0.25">
      <c r="A79" s="862" t="s">
        <v>108</v>
      </c>
      <c r="B79" s="428" t="s">
        <v>144</v>
      </c>
      <c r="C79" s="429"/>
      <c r="D79" s="430">
        <v>5</v>
      </c>
      <c r="E79" s="430"/>
      <c r="F79" s="431"/>
      <c r="G79" s="432">
        <f>семестровка!D90</f>
        <v>3</v>
      </c>
      <c r="H79" s="432">
        <f>семестровка!E90</f>
        <v>90</v>
      </c>
      <c r="I79" s="432">
        <f>семестровка!F90</f>
        <v>4</v>
      </c>
      <c r="J79" s="575"/>
      <c r="K79" s="433"/>
      <c r="L79" s="433" t="str">
        <f>семестровка!S90</f>
        <v>4/0</v>
      </c>
      <c r="M79" s="434">
        <f>H79-I79</f>
        <v>86</v>
      </c>
      <c r="N79" s="429"/>
      <c r="O79" s="435"/>
      <c r="P79" s="431"/>
      <c r="Q79" s="429"/>
      <c r="R79" s="435"/>
      <c r="S79" s="431"/>
      <c r="T79" s="464" t="str">
        <f>семестровка!T90</f>
        <v>4/0</v>
      </c>
      <c r="U79" s="435"/>
      <c r="V79" s="431"/>
      <c r="W79" s="429"/>
      <c r="X79" s="431"/>
      <c r="Y79" s="29"/>
      <c r="Z79" s="29"/>
      <c r="AA79" s="29"/>
      <c r="AB79" s="29"/>
      <c r="AC79" s="29"/>
      <c r="AD79" s="29"/>
    </row>
    <row r="80" spans="1:31" s="85" customFormat="1" x14ac:dyDescent="0.25">
      <c r="A80" s="863"/>
      <c r="B80" s="428" t="s">
        <v>167</v>
      </c>
      <c r="C80" s="429"/>
      <c r="D80" s="430"/>
      <c r="E80" s="430"/>
      <c r="F80" s="431"/>
      <c r="G80" s="432"/>
      <c r="H80" s="432">
        <f t="shared" ref="H80:H86" si="5">G80*30</f>
        <v>0</v>
      </c>
      <c r="I80" s="577">
        <f>I79</f>
        <v>4</v>
      </c>
      <c r="J80" s="575" t="str">
        <f>L79</f>
        <v>4/0</v>
      </c>
      <c r="K80" s="433"/>
      <c r="L80" s="433"/>
      <c r="M80" s="434">
        <f>H79-I80</f>
        <v>86</v>
      </c>
      <c r="N80" s="429"/>
      <c r="O80" s="435"/>
      <c r="P80" s="431"/>
      <c r="Q80" s="429"/>
      <c r="R80" s="435"/>
      <c r="S80" s="431"/>
      <c r="T80" s="429"/>
      <c r="U80" s="435"/>
      <c r="V80" s="431"/>
      <c r="W80" s="429"/>
      <c r="X80" s="431"/>
      <c r="Y80" s="29"/>
      <c r="Z80" s="29"/>
      <c r="AA80" s="29"/>
      <c r="AB80" s="29"/>
      <c r="AC80" s="29"/>
      <c r="AD80" s="29"/>
    </row>
    <row r="81" spans="1:32" s="85" customFormat="1" ht="31.5" x14ac:dyDescent="0.25">
      <c r="A81" s="862" t="s">
        <v>109</v>
      </c>
      <c r="B81" s="428" t="s">
        <v>145</v>
      </c>
      <c r="C81" s="429"/>
      <c r="D81" s="430">
        <v>6</v>
      </c>
      <c r="E81" s="430"/>
      <c r="F81" s="431"/>
      <c r="G81" s="432">
        <f>семестровка!D110</f>
        <v>4</v>
      </c>
      <c r="H81" s="432">
        <f>семестровка!E110</f>
        <v>120</v>
      </c>
      <c r="I81" s="432">
        <f>семестровка!F110</f>
        <v>4</v>
      </c>
      <c r="J81" s="575"/>
      <c r="K81" s="433"/>
      <c r="L81" s="433" t="str">
        <f>семестровка!S110</f>
        <v>4/0</v>
      </c>
      <c r="M81" s="434">
        <f>H81-I81</f>
        <v>116</v>
      </c>
      <c r="N81" s="429"/>
      <c r="O81" s="435"/>
      <c r="P81" s="431"/>
      <c r="Q81" s="429"/>
      <c r="R81" s="435"/>
      <c r="S81" s="431"/>
      <c r="T81" s="429"/>
      <c r="U81" s="435">
        <v>3</v>
      </c>
      <c r="V81" s="463" t="str">
        <f>семестровка!T110</f>
        <v>4/0</v>
      </c>
      <c r="W81" s="429"/>
      <c r="X81" s="431"/>
      <c r="Y81" s="29"/>
      <c r="Z81" s="29"/>
      <c r="AA81" s="29"/>
      <c r="AB81" s="29"/>
      <c r="AC81" s="29"/>
      <c r="AD81" s="29"/>
      <c r="AE81" s="85">
        <f>184+60</f>
        <v>244</v>
      </c>
    </row>
    <row r="82" spans="1:32" s="85" customFormat="1" x14ac:dyDescent="0.25">
      <c r="A82" s="863"/>
      <c r="B82" s="428" t="s">
        <v>148</v>
      </c>
      <c r="C82" s="429"/>
      <c r="D82" s="430"/>
      <c r="E82" s="430"/>
      <c r="F82" s="431"/>
      <c r="G82" s="432"/>
      <c r="H82" s="432">
        <f t="shared" si="5"/>
        <v>0</v>
      </c>
      <c r="I82" s="577">
        <f>I81</f>
        <v>4</v>
      </c>
      <c r="J82" s="575" t="str">
        <f>L81</f>
        <v>4/0</v>
      </c>
      <c r="K82" s="433"/>
      <c r="L82" s="433"/>
      <c r="M82" s="434">
        <f>H81-I82</f>
        <v>116</v>
      </c>
      <c r="N82" s="429"/>
      <c r="O82" s="435"/>
      <c r="P82" s="431"/>
      <c r="Q82" s="429"/>
      <c r="R82" s="435"/>
      <c r="S82" s="431"/>
      <c r="T82" s="429"/>
      <c r="U82" s="435"/>
      <c r="V82" s="431"/>
      <c r="W82" s="429"/>
      <c r="X82" s="431"/>
      <c r="Y82" s="29"/>
      <c r="Z82" s="29"/>
      <c r="AA82" s="29"/>
      <c r="AB82" s="29"/>
      <c r="AC82" s="29"/>
      <c r="AD82" s="29"/>
    </row>
    <row r="83" spans="1:32" s="85" customFormat="1" ht="31.5" x14ac:dyDescent="0.25">
      <c r="A83" s="862" t="s">
        <v>110</v>
      </c>
      <c r="B83" s="428" t="s">
        <v>146</v>
      </c>
      <c r="C83" s="429"/>
      <c r="D83" s="430">
        <v>7</v>
      </c>
      <c r="E83" s="430"/>
      <c r="F83" s="431"/>
      <c r="G83" s="432">
        <f>семестровка!D126</f>
        <v>3</v>
      </c>
      <c r="H83" s="432">
        <f>семестровка!E126</f>
        <v>90</v>
      </c>
      <c r="I83" s="432">
        <f>семестровка!F126</f>
        <v>4</v>
      </c>
      <c r="J83" s="575"/>
      <c r="K83" s="433"/>
      <c r="L83" s="433" t="str">
        <f>семестровка!S126</f>
        <v>4/0</v>
      </c>
      <c r="M83" s="434">
        <f>H83-I83</f>
        <v>86</v>
      </c>
      <c r="N83" s="429"/>
      <c r="O83" s="435"/>
      <c r="P83" s="431"/>
      <c r="Q83" s="429"/>
      <c r="R83" s="435"/>
      <c r="S83" s="431"/>
      <c r="T83" s="429"/>
      <c r="U83" s="435"/>
      <c r="V83" s="431"/>
      <c r="W83" s="464" t="str">
        <f>семестровка!T126</f>
        <v>4/0</v>
      </c>
      <c r="X83" s="431"/>
      <c r="Y83" s="29"/>
      <c r="Z83" s="29"/>
      <c r="AA83" s="29"/>
      <c r="AB83" s="29"/>
      <c r="AC83" s="29"/>
      <c r="AD83" s="29"/>
      <c r="AF83" s="85">
        <f>26+92</f>
        <v>118</v>
      </c>
    </row>
    <row r="84" spans="1:32" s="85" customFormat="1" x14ac:dyDescent="0.25">
      <c r="A84" s="863"/>
      <c r="B84" s="480" t="s">
        <v>28</v>
      </c>
      <c r="C84" s="481"/>
      <c r="D84" s="482"/>
      <c r="E84" s="482"/>
      <c r="F84" s="483"/>
      <c r="G84" s="484"/>
      <c r="H84" s="432">
        <f t="shared" si="5"/>
        <v>0</v>
      </c>
      <c r="I84" s="577">
        <f>I83</f>
        <v>4</v>
      </c>
      <c r="J84" s="575" t="str">
        <f>L83</f>
        <v>4/0</v>
      </c>
      <c r="K84" s="433"/>
      <c r="L84" s="433"/>
      <c r="M84" s="434">
        <f>H83-I84</f>
        <v>86</v>
      </c>
      <c r="N84" s="481"/>
      <c r="O84" s="485"/>
      <c r="P84" s="483"/>
      <c r="Q84" s="481"/>
      <c r="R84" s="485"/>
      <c r="S84" s="483"/>
      <c r="T84" s="481"/>
      <c r="U84" s="485"/>
      <c r="V84" s="483"/>
      <c r="W84" s="481"/>
      <c r="X84" s="483"/>
      <c r="Y84" s="29"/>
      <c r="Z84" s="29"/>
      <c r="AA84" s="29"/>
      <c r="AB84" s="29"/>
      <c r="AC84" s="29"/>
      <c r="AD84" s="29"/>
    </row>
    <row r="85" spans="1:32" s="85" customFormat="1" ht="31.5" x14ac:dyDescent="0.25">
      <c r="A85" s="866" t="s">
        <v>111</v>
      </c>
      <c r="B85" s="428" t="s">
        <v>147</v>
      </c>
      <c r="C85" s="481"/>
      <c r="D85" s="482" t="s">
        <v>137</v>
      </c>
      <c r="E85" s="482"/>
      <c r="F85" s="483"/>
      <c r="G85" s="484">
        <f>семестровка!D146</f>
        <v>3</v>
      </c>
      <c r="H85" s="484">
        <f>семестровка!E146</f>
        <v>90</v>
      </c>
      <c r="I85" s="484">
        <f>семестровка!F146</f>
        <v>4</v>
      </c>
      <c r="J85" s="575"/>
      <c r="K85" s="433"/>
      <c r="L85" s="433" t="str">
        <f>семестровка!S146</f>
        <v>4/0</v>
      </c>
      <c r="M85" s="434">
        <f>H85-I85</f>
        <v>86</v>
      </c>
      <c r="N85" s="481"/>
      <c r="O85" s="485"/>
      <c r="P85" s="483"/>
      <c r="Q85" s="481"/>
      <c r="R85" s="485"/>
      <c r="S85" s="483"/>
      <c r="T85" s="481"/>
      <c r="U85" s="485"/>
      <c r="V85" s="483"/>
      <c r="W85" s="481"/>
      <c r="X85" s="483" t="str">
        <f>семестровка!T146</f>
        <v>4/0</v>
      </c>
      <c r="Y85" s="29"/>
      <c r="Z85" s="29"/>
      <c r="AA85" s="29"/>
      <c r="AB85" s="29"/>
      <c r="AC85" s="29"/>
      <c r="AD85" s="29"/>
    </row>
    <row r="86" spans="1:32" s="85" customFormat="1" ht="16.5" customHeight="1" thickBot="1" x14ac:dyDescent="0.3">
      <c r="A86" s="868"/>
      <c r="B86" s="158" t="s">
        <v>184</v>
      </c>
      <c r="C86" s="159"/>
      <c r="D86" s="160"/>
      <c r="E86" s="160"/>
      <c r="F86" s="161"/>
      <c r="G86" s="162"/>
      <c r="H86" s="551">
        <f t="shared" si="5"/>
        <v>0</v>
      </c>
      <c r="I86" s="578">
        <f>I85</f>
        <v>4</v>
      </c>
      <c r="J86" s="576" t="str">
        <f>L85</f>
        <v>4/0</v>
      </c>
      <c r="K86" s="552"/>
      <c r="L86" s="552"/>
      <c r="M86" s="553">
        <f>H85-I86</f>
        <v>86</v>
      </c>
      <c r="N86" s="159"/>
      <c r="O86" s="163"/>
      <c r="P86" s="161"/>
      <c r="Q86" s="159"/>
      <c r="R86" s="163"/>
      <c r="S86" s="161"/>
      <c r="T86" s="159"/>
      <c r="U86" s="163"/>
      <c r="V86" s="161"/>
      <c r="W86" s="159"/>
      <c r="X86" s="161"/>
      <c r="Y86" s="29"/>
      <c r="Z86" s="29"/>
      <c r="AA86" s="29"/>
      <c r="AB86" s="29"/>
      <c r="AC86" s="29"/>
      <c r="AD86" s="29"/>
    </row>
    <row r="87" spans="1:32" ht="16.5" thickBot="1" x14ac:dyDescent="0.3">
      <c r="A87" s="847" t="s">
        <v>106</v>
      </c>
      <c r="B87" s="848"/>
      <c r="C87" s="848"/>
      <c r="D87" s="848"/>
      <c r="E87" s="848"/>
      <c r="F87" s="849"/>
      <c r="G87" s="554">
        <f>SUM(G75:G86)</f>
        <v>20.5</v>
      </c>
      <c r="H87" s="555">
        <f>SUM(H75:H86)</f>
        <v>615</v>
      </c>
      <c r="I87" s="555">
        <f>SUM(I75:I86)-I80-I82-I84-I86</f>
        <v>24</v>
      </c>
      <c r="J87" s="555" t="s">
        <v>297</v>
      </c>
      <c r="K87" s="555"/>
      <c r="L87" s="555" t="s">
        <v>298</v>
      </c>
      <c r="M87" s="555">
        <f>M75+M77+M79+M81+M83+M85</f>
        <v>591</v>
      </c>
      <c r="N87" s="556">
        <f>SUM(N75:N86)</f>
        <v>0</v>
      </c>
      <c r="O87" s="556">
        <f t="shared" ref="O87:AC87" si="6">SUM(O75:O86)</f>
        <v>0</v>
      </c>
      <c r="P87" s="556">
        <f t="shared" si="6"/>
        <v>0</v>
      </c>
      <c r="Q87" s="611" t="s">
        <v>254</v>
      </c>
      <c r="R87" s="556">
        <f t="shared" si="6"/>
        <v>2</v>
      </c>
      <c r="S87" s="611" t="s">
        <v>254</v>
      </c>
      <c r="T87" s="611" t="s">
        <v>254</v>
      </c>
      <c r="U87" s="556">
        <f t="shared" si="6"/>
        <v>3</v>
      </c>
      <c r="V87" s="611" t="s">
        <v>254</v>
      </c>
      <c r="W87" s="611" t="s">
        <v>254</v>
      </c>
      <c r="X87" s="612" t="s">
        <v>254</v>
      </c>
      <c r="Y87" s="573">
        <f t="shared" si="6"/>
        <v>0</v>
      </c>
      <c r="Z87" s="573">
        <f t="shared" si="6"/>
        <v>0</v>
      </c>
      <c r="AA87" s="573">
        <f t="shared" si="6"/>
        <v>0</v>
      </c>
      <c r="AB87" s="573">
        <f t="shared" si="6"/>
        <v>0</v>
      </c>
      <c r="AC87" s="573">
        <f t="shared" si="6"/>
        <v>0</v>
      </c>
    </row>
    <row r="88" spans="1:32" ht="16.5" thickBot="1" x14ac:dyDescent="0.3">
      <c r="A88" s="869" t="s">
        <v>168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0"/>
      <c r="O88" s="870"/>
      <c r="P88" s="870"/>
      <c r="Q88" s="870"/>
      <c r="R88" s="870"/>
      <c r="S88" s="870"/>
      <c r="T88" s="870"/>
      <c r="U88" s="870"/>
      <c r="V88" s="870"/>
      <c r="W88" s="870"/>
      <c r="X88" s="871"/>
    </row>
    <row r="89" spans="1:32" s="85" customFormat="1" x14ac:dyDescent="0.25">
      <c r="A89" s="872" t="s">
        <v>112</v>
      </c>
      <c r="B89" s="419" t="s">
        <v>222</v>
      </c>
      <c r="C89" s="421">
        <v>5</v>
      </c>
      <c r="D89" s="421"/>
      <c r="E89" s="421"/>
      <c r="F89" s="421"/>
      <c r="G89" s="423">
        <f>семестровка!D94</f>
        <v>5</v>
      </c>
      <c r="H89" s="423">
        <f>семестровка!E94</f>
        <v>150</v>
      </c>
      <c r="I89" s="423">
        <f>семестровка!F94</f>
        <v>10</v>
      </c>
      <c r="J89" s="592" t="str">
        <f>семестровка!Q94</f>
        <v>8/0</v>
      </c>
      <c r="K89" s="165"/>
      <c r="L89" s="165" t="str">
        <f>семестровка!S94</f>
        <v>0/2</v>
      </c>
      <c r="M89" s="166">
        <f>H89-I89</f>
        <v>140</v>
      </c>
      <c r="N89" s="579"/>
      <c r="O89" s="426"/>
      <c r="P89" s="422"/>
      <c r="Q89" s="420"/>
      <c r="R89" s="426"/>
      <c r="S89" s="422"/>
      <c r="T89" s="427" t="str">
        <f>семестровка!T94</f>
        <v>8/2</v>
      </c>
      <c r="U89" s="426">
        <v>4</v>
      </c>
      <c r="V89" s="580"/>
      <c r="W89" s="420"/>
      <c r="X89" s="422"/>
      <c r="Y89" s="29"/>
      <c r="Z89" s="29"/>
      <c r="AA89" s="29"/>
      <c r="AB89" s="29"/>
      <c r="AC89" s="29"/>
      <c r="AD89" s="29"/>
    </row>
    <row r="90" spans="1:32" s="85" customFormat="1" ht="16.5" customHeight="1" x14ac:dyDescent="0.25">
      <c r="A90" s="873"/>
      <c r="B90" s="164" t="s">
        <v>223</v>
      </c>
      <c r="C90" s="167"/>
      <c r="D90" s="150"/>
      <c r="E90" s="168"/>
      <c r="F90" s="169"/>
      <c r="G90" s="170"/>
      <c r="H90" s="171"/>
      <c r="I90" s="595"/>
      <c r="J90" s="593"/>
      <c r="K90" s="172">
        <f>SUM(K92:K97)</f>
        <v>0</v>
      </c>
      <c r="L90" s="172"/>
      <c r="M90" s="173"/>
      <c r="N90" s="174"/>
      <c r="O90" s="175"/>
      <c r="P90" s="176"/>
      <c r="Q90" s="177"/>
      <c r="R90" s="175"/>
      <c r="S90" s="176"/>
      <c r="T90" s="177"/>
      <c r="U90" s="175"/>
      <c r="V90" s="176"/>
      <c r="W90" s="177"/>
      <c r="X90" s="176"/>
      <c r="Y90" s="29"/>
      <c r="Z90" s="29"/>
      <c r="AA90" s="29"/>
      <c r="AB90" s="29"/>
      <c r="AC90" s="29"/>
      <c r="AD90" s="29">
        <v>8</v>
      </c>
    </row>
    <row r="91" spans="1:32" s="85" customFormat="1" ht="16.5" customHeight="1" x14ac:dyDescent="0.25">
      <c r="A91" s="867"/>
      <c r="B91" s="428" t="s">
        <v>353</v>
      </c>
      <c r="C91" s="167"/>
      <c r="D91" s="150"/>
      <c r="E91" s="168"/>
      <c r="F91" s="169"/>
      <c r="G91" s="170"/>
      <c r="H91" s="171"/>
      <c r="I91" s="595"/>
      <c r="J91" s="593"/>
      <c r="K91" s="172"/>
      <c r="L91" s="172"/>
      <c r="M91" s="173"/>
      <c r="N91" s="174"/>
      <c r="O91" s="175"/>
      <c r="P91" s="176"/>
      <c r="Q91" s="177"/>
      <c r="R91" s="175"/>
      <c r="S91" s="176"/>
      <c r="T91" s="177"/>
      <c r="U91" s="175"/>
      <c r="V91" s="176"/>
      <c r="W91" s="177"/>
      <c r="X91" s="176"/>
      <c r="Y91" s="29"/>
      <c r="Z91" s="29"/>
      <c r="AA91" s="29"/>
      <c r="AB91" s="29"/>
      <c r="AC91" s="29"/>
      <c r="AD91" s="29"/>
    </row>
    <row r="92" spans="1:32" s="85" customFormat="1" x14ac:dyDescent="0.25">
      <c r="A92" s="866" t="s">
        <v>113</v>
      </c>
      <c r="B92" s="164" t="s">
        <v>224</v>
      </c>
      <c r="C92" s="167"/>
      <c r="D92" s="150" t="s">
        <v>138</v>
      </c>
      <c r="E92" s="168"/>
      <c r="F92" s="169"/>
      <c r="G92" s="170">
        <f>семестровка!D113</f>
        <v>5</v>
      </c>
      <c r="H92" s="170">
        <f>семестровка!E113</f>
        <v>150</v>
      </c>
      <c r="I92" s="170">
        <f>семестровка!F113</f>
        <v>8</v>
      </c>
      <c r="J92" s="167" t="str">
        <f>семестровка!Q113</f>
        <v>6/0</v>
      </c>
      <c r="K92" s="178"/>
      <c r="L92" s="178" t="str">
        <f>семестровка!S113</f>
        <v>2/0</v>
      </c>
      <c r="M92" s="179">
        <f t="shared" ref="M92:M102" si="7">H92-I92</f>
        <v>142</v>
      </c>
      <c r="N92" s="152"/>
      <c r="O92" s="153"/>
      <c r="P92" s="154"/>
      <c r="Q92" s="155"/>
      <c r="R92" s="153"/>
      <c r="S92" s="154"/>
      <c r="T92" s="155"/>
      <c r="U92" s="153">
        <v>3</v>
      </c>
      <c r="V92" s="157" t="str">
        <f>семестровка!T113</f>
        <v>8/0</v>
      </c>
      <c r="W92" s="155"/>
      <c r="X92" s="176"/>
      <c r="Y92" s="29"/>
      <c r="Z92" s="29"/>
      <c r="AA92" s="29"/>
      <c r="AB92" s="29"/>
      <c r="AC92" s="29"/>
      <c r="AD92" s="29">
        <v>6</v>
      </c>
    </row>
    <row r="93" spans="1:32" s="85" customFormat="1" ht="31.5" x14ac:dyDescent="0.25">
      <c r="A93" s="867"/>
      <c r="B93" s="164" t="s">
        <v>225</v>
      </c>
      <c r="C93" s="167"/>
      <c r="D93" s="150"/>
      <c r="E93" s="168"/>
      <c r="F93" s="169"/>
      <c r="G93" s="170"/>
      <c r="H93" s="180"/>
      <c r="I93" s="596"/>
      <c r="J93" s="167"/>
      <c r="K93" s="182"/>
      <c r="L93" s="182"/>
      <c r="M93" s="179"/>
      <c r="N93" s="152"/>
      <c r="O93" s="153"/>
      <c r="P93" s="154"/>
      <c r="Q93" s="155"/>
      <c r="R93" s="153"/>
      <c r="S93" s="154"/>
      <c r="T93" s="155"/>
      <c r="U93" s="153"/>
      <c r="V93" s="154"/>
      <c r="W93" s="155"/>
      <c r="X93" s="176"/>
      <c r="Y93" s="29"/>
      <c r="Z93" s="29"/>
      <c r="AA93" s="29"/>
      <c r="AB93" s="29"/>
      <c r="AC93" s="29"/>
      <c r="AD93" s="29">
        <v>6</v>
      </c>
    </row>
    <row r="94" spans="1:32" s="85" customFormat="1" x14ac:dyDescent="0.25">
      <c r="A94" s="866" t="s">
        <v>114</v>
      </c>
      <c r="B94" s="164" t="s">
        <v>208</v>
      </c>
      <c r="C94" s="167">
        <v>6</v>
      </c>
      <c r="D94" s="150"/>
      <c r="E94" s="168"/>
      <c r="F94" s="169"/>
      <c r="G94" s="170">
        <f>семестровка!D111</f>
        <v>6</v>
      </c>
      <c r="H94" s="170">
        <f>семестровка!E111</f>
        <v>180</v>
      </c>
      <c r="I94" s="170">
        <f>семестровка!F111</f>
        <v>8</v>
      </c>
      <c r="J94" s="167" t="str">
        <f>семестровка!Q111</f>
        <v>6/0</v>
      </c>
      <c r="K94" s="178"/>
      <c r="L94" s="178" t="str">
        <f>семестровка!S111</f>
        <v>2/0</v>
      </c>
      <c r="M94" s="179">
        <f>H94-I94</f>
        <v>172</v>
      </c>
      <c r="N94" s="152"/>
      <c r="O94" s="153"/>
      <c r="P94" s="154"/>
      <c r="Q94" s="155"/>
      <c r="R94" s="153"/>
      <c r="S94" s="154"/>
      <c r="T94" s="155"/>
      <c r="U94" s="153">
        <v>4</v>
      </c>
      <c r="V94" s="157" t="str">
        <f>семестровка!T111</f>
        <v>8/0</v>
      </c>
      <c r="W94" s="155"/>
      <c r="X94" s="176"/>
      <c r="Y94" s="29"/>
      <c r="Z94" s="29"/>
      <c r="AA94" s="29"/>
      <c r="AB94" s="29"/>
      <c r="AC94" s="29"/>
      <c r="AD94" s="29">
        <v>6</v>
      </c>
    </row>
    <row r="95" spans="1:32" s="85" customFormat="1" x14ac:dyDescent="0.25">
      <c r="A95" s="867"/>
      <c r="B95" s="164" t="s">
        <v>242</v>
      </c>
      <c r="C95" s="167"/>
      <c r="D95" s="150"/>
      <c r="E95" s="168"/>
      <c r="F95" s="169"/>
      <c r="G95" s="170"/>
      <c r="H95" s="180"/>
      <c r="I95" s="596"/>
      <c r="J95" s="167"/>
      <c r="K95" s="182"/>
      <c r="L95" s="182"/>
      <c r="M95" s="179"/>
      <c r="N95" s="152"/>
      <c r="O95" s="153"/>
      <c r="P95" s="154"/>
      <c r="Q95" s="155"/>
      <c r="R95" s="153"/>
      <c r="S95" s="154"/>
      <c r="T95" s="155"/>
      <c r="U95" s="153"/>
      <c r="V95" s="154"/>
      <c r="W95" s="155"/>
      <c r="X95" s="176"/>
      <c r="Y95" s="29"/>
      <c r="Z95" s="29"/>
      <c r="AA95" s="29"/>
      <c r="AB95" s="29"/>
      <c r="AC95" s="29"/>
      <c r="AD95" s="29">
        <v>4</v>
      </c>
    </row>
    <row r="96" spans="1:32" s="85" customFormat="1" x14ac:dyDescent="0.25">
      <c r="A96" s="866" t="s">
        <v>115</v>
      </c>
      <c r="B96" s="164" t="s">
        <v>226</v>
      </c>
      <c r="C96" s="167">
        <v>7</v>
      </c>
      <c r="D96" s="150"/>
      <c r="E96" s="168"/>
      <c r="F96" s="169"/>
      <c r="G96" s="170">
        <f>семестровка!D128</f>
        <v>5</v>
      </c>
      <c r="H96" s="170">
        <f>семестровка!E128</f>
        <v>150</v>
      </c>
      <c r="I96" s="170">
        <f>семестровка!F128</f>
        <v>4</v>
      </c>
      <c r="J96" s="167" t="s">
        <v>254</v>
      </c>
      <c r="K96" s="178"/>
      <c r="L96" s="178"/>
      <c r="M96" s="179">
        <f t="shared" si="7"/>
        <v>146</v>
      </c>
      <c r="N96" s="152"/>
      <c r="O96" s="153"/>
      <c r="P96" s="183"/>
      <c r="Q96" s="155"/>
      <c r="R96" s="153"/>
      <c r="S96" s="154"/>
      <c r="T96" s="152"/>
      <c r="U96" s="153"/>
      <c r="V96" s="154"/>
      <c r="W96" s="156" t="s">
        <v>254</v>
      </c>
      <c r="X96" s="176"/>
      <c r="Y96" s="29"/>
      <c r="Z96" s="29"/>
      <c r="AA96" s="29"/>
      <c r="AB96" s="29"/>
      <c r="AC96" s="29"/>
      <c r="AD96" s="29">
        <v>4</v>
      </c>
    </row>
    <row r="97" spans="1:31" s="85" customFormat="1" x14ac:dyDescent="0.25">
      <c r="A97" s="867"/>
      <c r="B97" s="164" t="s">
        <v>227</v>
      </c>
      <c r="C97" s="167"/>
      <c r="D97" s="150"/>
      <c r="E97" s="168"/>
      <c r="F97" s="169"/>
      <c r="G97" s="170"/>
      <c r="H97" s="180"/>
      <c r="I97" s="596"/>
      <c r="J97" s="167"/>
      <c r="K97" s="182"/>
      <c r="L97" s="182"/>
      <c r="M97" s="184"/>
      <c r="N97" s="152"/>
      <c r="O97" s="153"/>
      <c r="P97" s="183"/>
      <c r="Q97" s="155"/>
      <c r="R97" s="153"/>
      <c r="S97" s="154"/>
      <c r="T97" s="152"/>
      <c r="U97" s="153"/>
      <c r="V97" s="154"/>
      <c r="W97" s="155"/>
      <c r="X97" s="176"/>
      <c r="Y97" s="29"/>
      <c r="Z97" s="29"/>
      <c r="AA97" s="29"/>
      <c r="AB97" s="29"/>
      <c r="AC97" s="29"/>
      <c r="AD97" s="29">
        <v>4</v>
      </c>
    </row>
    <row r="98" spans="1:31" s="85" customFormat="1" x14ac:dyDescent="0.25">
      <c r="A98" s="866" t="s">
        <v>116</v>
      </c>
      <c r="B98" s="164" t="s">
        <v>228</v>
      </c>
      <c r="C98" s="167"/>
      <c r="D98" s="150" t="s">
        <v>149</v>
      </c>
      <c r="E98" s="168"/>
      <c r="F98" s="168"/>
      <c r="G98" s="170">
        <f>семестровка!D129</f>
        <v>5</v>
      </c>
      <c r="H98" s="170">
        <f>семестровка!E129</f>
        <v>150</v>
      </c>
      <c r="I98" s="170">
        <f>семестровка!F129</f>
        <v>4</v>
      </c>
      <c r="J98" s="167" t="str">
        <f>семестровка!Q129</f>
        <v>4/0</v>
      </c>
      <c r="K98" s="178"/>
      <c r="L98" s="178"/>
      <c r="M98" s="179">
        <f t="shared" si="7"/>
        <v>146</v>
      </c>
      <c r="N98" s="152"/>
      <c r="O98" s="153"/>
      <c r="P98" s="183"/>
      <c r="Q98" s="155"/>
      <c r="R98" s="153"/>
      <c r="S98" s="154"/>
      <c r="T98" s="152"/>
      <c r="U98" s="153"/>
      <c r="V98" s="154"/>
      <c r="W98" s="155" t="str">
        <f>семестровка!T129</f>
        <v>4/0</v>
      </c>
      <c r="X98" s="176"/>
      <c r="Y98" s="29"/>
      <c r="Z98" s="29"/>
      <c r="AA98" s="29"/>
      <c r="AB98" s="29"/>
      <c r="AC98" s="29"/>
      <c r="AD98" s="29">
        <v>8</v>
      </c>
    </row>
    <row r="99" spans="1:31" s="85" customFormat="1" x14ac:dyDescent="0.25">
      <c r="A99" s="867"/>
      <c r="B99" s="164" t="s">
        <v>229</v>
      </c>
      <c r="C99" s="167"/>
      <c r="D99" s="150"/>
      <c r="E99" s="168"/>
      <c r="F99" s="168"/>
      <c r="G99" s="170"/>
      <c r="H99" s="171"/>
      <c r="I99" s="595"/>
      <c r="J99" s="593"/>
      <c r="K99" s="172"/>
      <c r="L99" s="172"/>
      <c r="M99" s="185"/>
      <c r="N99" s="152"/>
      <c r="O99" s="153"/>
      <c r="P99" s="183"/>
      <c r="Q99" s="155"/>
      <c r="R99" s="153"/>
      <c r="S99" s="154"/>
      <c r="T99" s="152"/>
      <c r="U99" s="153"/>
      <c r="V99" s="154"/>
      <c r="W99" s="155"/>
      <c r="X99" s="176"/>
      <c r="Y99" s="29"/>
      <c r="Z99" s="29"/>
      <c r="AA99" s="29"/>
      <c r="AB99" s="29"/>
      <c r="AC99" s="29"/>
      <c r="AD99" s="29">
        <v>6</v>
      </c>
    </row>
    <row r="100" spans="1:31" s="85" customFormat="1" ht="31.5" x14ac:dyDescent="0.25">
      <c r="A100" s="866" t="s">
        <v>117</v>
      </c>
      <c r="B100" s="487" t="s">
        <v>230</v>
      </c>
      <c r="C100" s="167">
        <v>7</v>
      </c>
      <c r="D100" s="150"/>
      <c r="E100" s="168"/>
      <c r="F100" s="169"/>
      <c r="G100" s="170">
        <f>семестровка!D130</f>
        <v>5</v>
      </c>
      <c r="H100" s="170">
        <f>семестровка!E130</f>
        <v>150</v>
      </c>
      <c r="I100" s="170">
        <f>семестровка!F130</f>
        <v>8</v>
      </c>
      <c r="J100" s="167" t="s">
        <v>265</v>
      </c>
      <c r="K100" s="182"/>
      <c r="L100" s="182" t="s">
        <v>266</v>
      </c>
      <c r="M100" s="179">
        <f t="shared" si="7"/>
        <v>142</v>
      </c>
      <c r="N100" s="152"/>
      <c r="O100" s="153"/>
      <c r="P100" s="183"/>
      <c r="Q100" s="155"/>
      <c r="R100" s="153"/>
      <c r="S100" s="154"/>
      <c r="T100" s="152"/>
      <c r="U100" s="153"/>
      <c r="V100" s="154"/>
      <c r="W100" s="155" t="s">
        <v>255</v>
      </c>
      <c r="X100" s="154"/>
      <c r="Y100" s="29"/>
      <c r="Z100" s="29"/>
      <c r="AA100" s="29"/>
      <c r="AB100" s="29"/>
      <c r="AC100" s="29"/>
      <c r="AD100" s="29"/>
    </row>
    <row r="101" spans="1:31" s="85" customFormat="1" ht="31.5" x14ac:dyDescent="0.25">
      <c r="A101" s="867"/>
      <c r="B101" s="488" t="s">
        <v>243</v>
      </c>
      <c r="C101" s="167"/>
      <c r="D101" s="150"/>
      <c r="E101" s="168"/>
      <c r="F101" s="169"/>
      <c r="G101" s="170"/>
      <c r="H101" s="186"/>
      <c r="I101" s="596"/>
      <c r="J101" s="167"/>
      <c r="K101" s="182"/>
      <c r="L101" s="182"/>
      <c r="M101" s="179"/>
      <c r="N101" s="152"/>
      <c r="O101" s="153"/>
      <c r="P101" s="183"/>
      <c r="Q101" s="155"/>
      <c r="R101" s="153"/>
      <c r="S101" s="154"/>
      <c r="T101" s="152"/>
      <c r="U101" s="153"/>
      <c r="V101" s="154"/>
      <c r="W101" s="155"/>
      <c r="X101" s="154"/>
      <c r="Y101" s="29"/>
      <c r="Z101" s="29"/>
      <c r="AA101" s="29"/>
      <c r="AB101" s="29"/>
      <c r="AC101" s="29"/>
      <c r="AD101" s="29"/>
    </row>
    <row r="102" spans="1:31" s="85" customFormat="1" ht="31.5" x14ac:dyDescent="0.25">
      <c r="A102" s="866" t="s">
        <v>118</v>
      </c>
      <c r="B102" s="164" t="s">
        <v>231</v>
      </c>
      <c r="C102" s="167"/>
      <c r="D102" s="182" t="s">
        <v>149</v>
      </c>
      <c r="E102" s="169"/>
      <c r="F102" s="168"/>
      <c r="G102" s="170">
        <f>семестровка!D132</f>
        <v>4</v>
      </c>
      <c r="H102" s="170">
        <f>семестровка!E132</f>
        <v>120</v>
      </c>
      <c r="I102" s="170">
        <f>семестровка!F132</f>
        <v>4</v>
      </c>
      <c r="J102" s="167" t="str">
        <f>семестровка!Q132</f>
        <v>4/0</v>
      </c>
      <c r="K102" s="182"/>
      <c r="L102" s="182"/>
      <c r="M102" s="179">
        <f t="shared" si="7"/>
        <v>116</v>
      </c>
      <c r="N102" s="152"/>
      <c r="O102" s="153"/>
      <c r="P102" s="183"/>
      <c r="Q102" s="155"/>
      <c r="R102" s="153"/>
      <c r="S102" s="154"/>
      <c r="T102" s="152"/>
      <c r="U102" s="153"/>
      <c r="V102" s="154"/>
      <c r="W102" s="155" t="str">
        <f>семестровка!T132</f>
        <v>4/0</v>
      </c>
      <c r="X102" s="154"/>
      <c r="Y102" s="29"/>
      <c r="Z102" s="29"/>
      <c r="AA102" s="29"/>
      <c r="AB102" s="29"/>
      <c r="AC102" s="29"/>
      <c r="AD102" s="29"/>
    </row>
    <row r="103" spans="1:31" s="85" customFormat="1" ht="16.5" thickBot="1" x14ac:dyDescent="0.3">
      <c r="A103" s="868"/>
      <c r="B103" s="158" t="s">
        <v>181</v>
      </c>
      <c r="C103" s="220"/>
      <c r="D103" s="581"/>
      <c r="E103" s="582"/>
      <c r="F103" s="583"/>
      <c r="G103" s="162"/>
      <c r="H103" s="584"/>
      <c r="I103" s="162"/>
      <c r="J103" s="594"/>
      <c r="K103" s="585"/>
      <c r="L103" s="585"/>
      <c r="M103" s="586"/>
      <c r="N103" s="587"/>
      <c r="O103" s="588"/>
      <c r="P103" s="589"/>
      <c r="Q103" s="590"/>
      <c r="R103" s="588"/>
      <c r="S103" s="591"/>
      <c r="T103" s="587"/>
      <c r="U103" s="588"/>
      <c r="V103" s="591"/>
      <c r="W103" s="590"/>
      <c r="X103" s="591"/>
      <c r="Y103" s="29"/>
      <c r="Z103" s="29"/>
      <c r="AA103" s="29"/>
      <c r="AB103" s="29"/>
      <c r="AC103" s="29"/>
      <c r="AD103" s="29"/>
    </row>
    <row r="104" spans="1:31" s="85" customFormat="1" ht="31.5" x14ac:dyDescent="0.25">
      <c r="A104" s="873" t="s">
        <v>119</v>
      </c>
      <c r="B104" s="428" t="s">
        <v>233</v>
      </c>
      <c r="C104" s="597">
        <v>8</v>
      </c>
      <c r="D104" s="598"/>
      <c r="E104" s="599"/>
      <c r="F104" s="600"/>
      <c r="G104" s="432">
        <f>семестровка!D149</f>
        <v>4</v>
      </c>
      <c r="H104" s="432">
        <f>семестровка!E149</f>
        <v>120</v>
      </c>
      <c r="I104" s="432">
        <f>семестровка!F149</f>
        <v>12</v>
      </c>
      <c r="J104" s="601" t="str">
        <f>семестровка!Q149</f>
        <v>8/0</v>
      </c>
      <c r="K104" s="601" t="str">
        <f>семестровка!R149</f>
        <v>4/0</v>
      </c>
      <c r="L104" s="598"/>
      <c r="M104" s="602">
        <f>H104-I104</f>
        <v>108</v>
      </c>
      <c r="N104" s="603"/>
      <c r="O104" s="604"/>
      <c r="P104" s="605"/>
      <c r="Q104" s="606"/>
      <c r="R104" s="604"/>
      <c r="S104" s="607"/>
      <c r="T104" s="603"/>
      <c r="U104" s="604"/>
      <c r="V104" s="607"/>
      <c r="W104" s="606"/>
      <c r="X104" s="608" t="str">
        <f>семестровка!T149</f>
        <v>12/0</v>
      </c>
      <c r="Y104" s="29"/>
      <c r="Z104" s="29"/>
      <c r="AA104" s="29"/>
      <c r="AB104" s="29"/>
      <c r="AC104" s="29"/>
      <c r="AD104" s="29"/>
    </row>
    <row r="105" spans="1:31" s="85" customFormat="1" ht="31.5" x14ac:dyDescent="0.25">
      <c r="A105" s="867"/>
      <c r="B105" s="164" t="s">
        <v>234</v>
      </c>
      <c r="C105" s="167"/>
      <c r="D105" s="182"/>
      <c r="E105" s="169"/>
      <c r="F105" s="168"/>
      <c r="G105" s="170"/>
      <c r="H105" s="187"/>
      <c r="I105" s="188"/>
      <c r="J105" s="189"/>
      <c r="K105" s="189"/>
      <c r="L105" s="189"/>
      <c r="M105" s="185"/>
      <c r="N105" s="152"/>
      <c r="O105" s="153"/>
      <c r="P105" s="183"/>
      <c r="Q105" s="155"/>
      <c r="R105" s="153"/>
      <c r="S105" s="154"/>
      <c r="T105" s="152"/>
      <c r="U105" s="153"/>
      <c r="V105" s="154"/>
      <c r="W105" s="155"/>
      <c r="X105" s="154"/>
      <c r="Y105" s="29"/>
      <c r="Z105" s="29"/>
      <c r="AA105" s="29"/>
      <c r="AB105" s="29"/>
      <c r="AC105" s="29"/>
      <c r="AD105" s="29"/>
    </row>
    <row r="106" spans="1:31" s="85" customFormat="1" x14ac:dyDescent="0.25">
      <c r="A106" s="866" t="s">
        <v>232</v>
      </c>
      <c r="B106" s="487" t="s">
        <v>235</v>
      </c>
      <c r="C106" s="167">
        <v>8</v>
      </c>
      <c r="D106" s="182"/>
      <c r="E106" s="169"/>
      <c r="F106" s="168"/>
      <c r="G106" s="170">
        <f>семестровка!D150</f>
        <v>5</v>
      </c>
      <c r="H106" s="170">
        <f>семестровка!E150</f>
        <v>150</v>
      </c>
      <c r="I106" s="170">
        <f>семестровка!F150</f>
        <v>8</v>
      </c>
      <c r="J106" s="178" t="str">
        <f>семестровка!Q150</f>
        <v>6/0</v>
      </c>
      <c r="K106" s="178"/>
      <c r="L106" s="178" t="str">
        <f>семестровка!S150</f>
        <v>2/0</v>
      </c>
      <c r="M106" s="179">
        <f>H106-I106</f>
        <v>142</v>
      </c>
      <c r="N106" s="152"/>
      <c r="O106" s="153"/>
      <c r="P106" s="183"/>
      <c r="Q106" s="155"/>
      <c r="R106" s="153"/>
      <c r="S106" s="154"/>
      <c r="T106" s="152"/>
      <c r="U106" s="153"/>
      <c r="V106" s="154"/>
      <c r="W106" s="155"/>
      <c r="X106" s="157" t="str">
        <f>семестровка!T150</f>
        <v>8/0</v>
      </c>
      <c r="Y106" s="29"/>
      <c r="Z106" s="29"/>
      <c r="AA106" s="29"/>
      <c r="AB106" s="29"/>
      <c r="AC106" s="29"/>
      <c r="AD106" s="29"/>
    </row>
    <row r="107" spans="1:31" s="85" customFormat="1" ht="16.5" thickBot="1" x14ac:dyDescent="0.3">
      <c r="A107" s="867"/>
      <c r="B107" s="488" t="s">
        <v>236</v>
      </c>
      <c r="C107" s="167"/>
      <c r="D107" s="182"/>
      <c r="E107" s="169"/>
      <c r="F107" s="168"/>
      <c r="G107" s="170"/>
      <c r="H107" s="190"/>
      <c r="I107" s="181"/>
      <c r="J107" s="178"/>
      <c r="K107" s="182"/>
      <c r="L107" s="182"/>
      <c r="M107" s="179"/>
      <c r="N107" s="152"/>
      <c r="O107" s="153"/>
      <c r="P107" s="183"/>
      <c r="Q107" s="155"/>
      <c r="R107" s="153"/>
      <c r="S107" s="154"/>
      <c r="T107" s="152"/>
      <c r="U107" s="153"/>
      <c r="V107" s="154"/>
      <c r="W107" s="155"/>
      <c r="X107" s="154"/>
      <c r="Y107" s="29"/>
      <c r="Z107" s="29"/>
      <c r="AA107" s="29"/>
      <c r="AB107" s="29"/>
      <c r="AC107" s="29"/>
      <c r="AD107" s="29"/>
    </row>
    <row r="108" spans="1:31" ht="16.5" thickBot="1" x14ac:dyDescent="0.3">
      <c r="A108" s="888" t="s">
        <v>150</v>
      </c>
      <c r="B108" s="889"/>
      <c r="C108" s="889"/>
      <c r="D108" s="889"/>
      <c r="E108" s="889"/>
      <c r="F108" s="890"/>
      <c r="G108" s="30">
        <f>SUM(G89:G107)</f>
        <v>44</v>
      </c>
      <c r="H108" s="31">
        <f t="shared" ref="H108:AC108" si="8">SUM(H89:H107)</f>
        <v>1320</v>
      </c>
      <c r="I108" s="31">
        <f t="shared" si="8"/>
        <v>66</v>
      </c>
      <c r="J108" s="31">
        <v>52</v>
      </c>
      <c r="K108" s="31">
        <v>4</v>
      </c>
      <c r="L108" s="31">
        <v>10</v>
      </c>
      <c r="M108" s="31">
        <f t="shared" si="8"/>
        <v>1254</v>
      </c>
      <c r="N108" s="610">
        <f t="shared" si="8"/>
        <v>0</v>
      </c>
      <c r="O108" s="610">
        <f t="shared" si="8"/>
        <v>0</v>
      </c>
      <c r="P108" s="610">
        <f t="shared" si="8"/>
        <v>0</v>
      </c>
      <c r="Q108" s="610">
        <f t="shared" si="8"/>
        <v>0</v>
      </c>
      <c r="R108" s="610">
        <f t="shared" si="8"/>
        <v>0</v>
      </c>
      <c r="S108" s="610">
        <f t="shared" si="8"/>
        <v>0</v>
      </c>
      <c r="T108" s="610" t="s">
        <v>264</v>
      </c>
      <c r="U108" s="610">
        <f t="shared" si="8"/>
        <v>11</v>
      </c>
      <c r="V108" s="610" t="s">
        <v>304</v>
      </c>
      <c r="W108" s="610" t="s">
        <v>294</v>
      </c>
      <c r="X108" s="610" t="s">
        <v>294</v>
      </c>
      <c r="Y108" s="31">
        <f t="shared" si="8"/>
        <v>0</v>
      </c>
      <c r="Z108" s="31">
        <f t="shared" si="8"/>
        <v>0</v>
      </c>
      <c r="AA108" s="31">
        <f t="shared" si="8"/>
        <v>0</v>
      </c>
      <c r="AB108" s="31">
        <f t="shared" si="8"/>
        <v>0</v>
      </c>
      <c r="AC108" s="31">
        <f t="shared" si="8"/>
        <v>0</v>
      </c>
    </row>
    <row r="109" spans="1:31" ht="16.5" thickBot="1" x14ac:dyDescent="0.3">
      <c r="A109" s="858" t="s">
        <v>155</v>
      </c>
      <c r="B109" s="859"/>
      <c r="C109" s="859"/>
      <c r="D109" s="859"/>
      <c r="E109" s="859"/>
      <c r="F109" s="860"/>
      <c r="G109" s="33">
        <f>G108+G87</f>
        <v>64.5</v>
      </c>
      <c r="H109" s="34">
        <f t="shared" ref="H109:AC109" si="9">H108+H87</f>
        <v>1935</v>
      </c>
      <c r="I109" s="34">
        <f t="shared" si="9"/>
        <v>90</v>
      </c>
      <c r="J109" s="34" t="s">
        <v>300</v>
      </c>
      <c r="K109" s="34">
        <f t="shared" si="9"/>
        <v>4</v>
      </c>
      <c r="L109" s="34" t="s">
        <v>301</v>
      </c>
      <c r="M109" s="34">
        <f t="shared" si="9"/>
        <v>1845</v>
      </c>
      <c r="N109" s="613">
        <f t="shared" si="9"/>
        <v>0</v>
      </c>
      <c r="O109" s="613">
        <f t="shared" si="9"/>
        <v>0</v>
      </c>
      <c r="P109" s="613">
        <f t="shared" si="9"/>
        <v>0</v>
      </c>
      <c r="Q109" s="615" t="s">
        <v>254</v>
      </c>
      <c r="R109" s="614">
        <f>SUM(R97:R108)</f>
        <v>0</v>
      </c>
      <c r="S109" s="615" t="s">
        <v>254</v>
      </c>
      <c r="T109" s="615" t="s">
        <v>305</v>
      </c>
      <c r="U109" s="614">
        <f>SUM(U97:U108)</f>
        <v>11</v>
      </c>
      <c r="V109" s="610" t="s">
        <v>294</v>
      </c>
      <c r="W109" s="610" t="s">
        <v>363</v>
      </c>
      <c r="X109" s="610" t="s">
        <v>299</v>
      </c>
      <c r="Y109" s="31">
        <f t="shared" si="9"/>
        <v>0</v>
      </c>
      <c r="Z109" s="31">
        <f t="shared" si="9"/>
        <v>0</v>
      </c>
      <c r="AA109" s="31">
        <f t="shared" si="9"/>
        <v>0</v>
      </c>
      <c r="AB109" s="31">
        <f t="shared" si="9"/>
        <v>0</v>
      </c>
      <c r="AC109" s="31">
        <f t="shared" si="9"/>
        <v>0</v>
      </c>
    </row>
    <row r="110" spans="1:31" s="25" customFormat="1" ht="32.25" thickBot="1" x14ac:dyDescent="0.3">
      <c r="A110" s="886" t="s">
        <v>156</v>
      </c>
      <c r="B110" s="886"/>
      <c r="C110" s="886"/>
      <c r="D110" s="886"/>
      <c r="E110" s="886"/>
      <c r="F110" s="886"/>
      <c r="G110" s="33">
        <f>G109+G72</f>
        <v>240</v>
      </c>
      <c r="H110" s="33">
        <f>H109+H72</f>
        <v>7200</v>
      </c>
      <c r="I110" s="33">
        <f>I109+I72</f>
        <v>374</v>
      </c>
      <c r="J110" s="88" t="s">
        <v>361</v>
      </c>
      <c r="K110" s="34">
        <f>K109+K72</f>
        <v>12</v>
      </c>
      <c r="L110" s="88" t="s">
        <v>362</v>
      </c>
      <c r="M110" s="34">
        <f>M109+M72</f>
        <v>6856</v>
      </c>
      <c r="N110" s="87" t="s">
        <v>355</v>
      </c>
      <c r="O110" s="87"/>
      <c r="P110" s="87" t="s">
        <v>290</v>
      </c>
      <c r="Q110" s="609" t="s">
        <v>302</v>
      </c>
      <c r="R110" s="609"/>
      <c r="S110" s="609" t="s">
        <v>303</v>
      </c>
      <c r="T110" s="610" t="s">
        <v>306</v>
      </c>
      <c r="U110" s="610"/>
      <c r="V110" s="610" t="s">
        <v>307</v>
      </c>
      <c r="W110" s="609" t="s">
        <v>293</v>
      </c>
      <c r="X110" s="609" t="s">
        <v>303</v>
      </c>
      <c r="AA110" s="191">
        <v>22</v>
      </c>
      <c r="AB110" s="191">
        <v>22</v>
      </c>
      <c r="AC110" s="191">
        <v>22</v>
      </c>
      <c r="AE110" s="25">
        <f>10+92</f>
        <v>102</v>
      </c>
    </row>
    <row r="111" spans="1:31" s="25" customFormat="1" ht="16.5" thickBot="1" x14ac:dyDescent="0.3">
      <c r="A111" s="861"/>
      <c r="B111" s="861"/>
      <c r="C111" s="861"/>
      <c r="D111" s="861"/>
      <c r="E111" s="861"/>
      <c r="F111" s="861"/>
      <c r="G111" s="861"/>
      <c r="H111" s="861"/>
      <c r="I111" s="861"/>
      <c r="J111" s="861"/>
      <c r="K111" s="861"/>
      <c r="L111" s="861"/>
      <c r="M111" s="86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>
        <f>Y110</f>
        <v>0</v>
      </c>
      <c r="Z111" s="31">
        <f>Z110</f>
        <v>0</v>
      </c>
      <c r="AA111" s="31">
        <f>AA110</f>
        <v>22</v>
      </c>
      <c r="AB111" s="31">
        <f>AB110</f>
        <v>22</v>
      </c>
      <c r="AC111" s="31">
        <f>AC110</f>
        <v>22</v>
      </c>
    </row>
    <row r="112" spans="1:31" s="25" customFormat="1" ht="16.5" thickBot="1" x14ac:dyDescent="0.3">
      <c r="A112" s="850" t="s">
        <v>120</v>
      </c>
      <c r="B112" s="850"/>
      <c r="C112" s="850"/>
      <c r="D112" s="850"/>
      <c r="E112" s="850"/>
      <c r="F112" s="850"/>
      <c r="G112" s="850"/>
      <c r="H112" s="850"/>
      <c r="I112" s="850"/>
      <c r="J112" s="850"/>
      <c r="K112" s="850"/>
      <c r="L112" s="850"/>
      <c r="M112" s="850"/>
      <c r="N112" s="31">
        <v>3</v>
      </c>
      <c r="O112" s="69"/>
      <c r="P112" s="54">
        <v>3</v>
      </c>
      <c r="Q112" s="54">
        <v>3</v>
      </c>
      <c r="R112" s="54"/>
      <c r="S112" s="54">
        <v>3</v>
      </c>
      <c r="T112" s="54">
        <v>4</v>
      </c>
      <c r="U112" s="54"/>
      <c r="V112" s="54">
        <v>3</v>
      </c>
      <c r="W112" s="54">
        <v>3</v>
      </c>
      <c r="X112" s="54">
        <v>3</v>
      </c>
    </row>
    <row r="113" spans="1:25" s="25" customFormat="1" ht="16.5" thickBot="1" x14ac:dyDescent="0.3">
      <c r="A113" s="850" t="s">
        <v>121</v>
      </c>
      <c r="B113" s="850"/>
      <c r="C113" s="850"/>
      <c r="D113" s="850"/>
      <c r="E113" s="850"/>
      <c r="F113" s="850"/>
      <c r="G113" s="850"/>
      <c r="H113" s="850"/>
      <c r="I113" s="850"/>
      <c r="J113" s="850"/>
      <c r="K113" s="850"/>
      <c r="L113" s="850"/>
      <c r="M113" s="850"/>
      <c r="N113" s="32">
        <v>3</v>
      </c>
      <c r="O113" s="70"/>
      <c r="P113" s="71">
        <v>3</v>
      </c>
      <c r="Q113" s="71">
        <v>3</v>
      </c>
      <c r="R113" s="71"/>
      <c r="S113" s="71">
        <v>3</v>
      </c>
      <c r="T113" s="71">
        <v>2</v>
      </c>
      <c r="U113" s="71"/>
      <c r="V113" s="71">
        <v>2</v>
      </c>
      <c r="W113" s="71">
        <v>4</v>
      </c>
      <c r="X113" s="71">
        <v>1</v>
      </c>
    </row>
    <row r="114" spans="1:25" s="25" customFormat="1" ht="16.5" thickBot="1" x14ac:dyDescent="0.3">
      <c r="A114" s="850" t="s">
        <v>122</v>
      </c>
      <c r="B114" s="850"/>
      <c r="C114" s="850"/>
      <c r="D114" s="850"/>
      <c r="E114" s="850"/>
      <c r="F114" s="850"/>
      <c r="G114" s="850"/>
      <c r="H114" s="850"/>
      <c r="I114" s="850"/>
      <c r="J114" s="850"/>
      <c r="K114" s="850"/>
      <c r="L114" s="850"/>
      <c r="M114" s="850"/>
      <c r="N114" s="72"/>
      <c r="O114" s="73"/>
      <c r="P114" s="73"/>
      <c r="Q114" s="74"/>
      <c r="R114" s="74"/>
      <c r="S114" s="74"/>
      <c r="T114" s="74"/>
      <c r="U114" s="74"/>
      <c r="V114" s="74"/>
      <c r="W114" s="74"/>
      <c r="X114" s="74"/>
    </row>
    <row r="115" spans="1:25" s="25" customFormat="1" ht="16.5" thickBot="1" x14ac:dyDescent="0.3">
      <c r="A115" s="887" t="s">
        <v>123</v>
      </c>
      <c r="B115" s="887"/>
      <c r="C115" s="887"/>
      <c r="D115" s="887"/>
      <c r="E115" s="887"/>
      <c r="F115" s="887"/>
      <c r="G115" s="887"/>
      <c r="H115" s="887"/>
      <c r="I115" s="887"/>
      <c r="J115" s="887"/>
      <c r="K115" s="887"/>
      <c r="L115" s="887"/>
      <c r="M115" s="887"/>
      <c r="N115" s="75"/>
      <c r="O115" s="73"/>
      <c r="P115" s="73"/>
      <c r="Q115" s="35"/>
      <c r="R115" s="35"/>
      <c r="S115" s="57"/>
      <c r="T115" s="57">
        <v>1</v>
      </c>
      <c r="U115" s="35"/>
      <c r="V115" s="57">
        <v>1</v>
      </c>
      <c r="W115" s="57"/>
      <c r="X115" s="57">
        <v>1</v>
      </c>
    </row>
    <row r="116" spans="1:25" s="25" customFormat="1" ht="16.5" thickBot="1" x14ac:dyDescent="0.3">
      <c r="A116" s="903" t="s">
        <v>158</v>
      </c>
      <c r="B116" s="904"/>
      <c r="C116" s="904"/>
      <c r="D116" s="904"/>
      <c r="E116" s="904"/>
      <c r="F116" s="904"/>
      <c r="G116" s="904"/>
      <c r="H116" s="904"/>
      <c r="I116" s="904"/>
      <c r="J116" s="904"/>
      <c r="K116" s="904"/>
      <c r="L116" s="904"/>
      <c r="M116" s="905"/>
      <c r="N116" s="892" t="s">
        <v>157</v>
      </c>
      <c r="O116" s="893"/>
      <c r="P116" s="894"/>
      <c r="Q116" s="895">
        <f>G72/G110*100</f>
        <v>73.125</v>
      </c>
      <c r="R116" s="896"/>
      <c r="S116" s="897"/>
      <c r="T116" s="895" t="s">
        <v>38</v>
      </c>
      <c r="U116" s="896"/>
      <c r="V116" s="897"/>
      <c r="W116" s="895">
        <f>G109/G110*100</f>
        <v>26.875</v>
      </c>
      <c r="X116" s="897"/>
      <c r="Y116" s="36">
        <f>SUM(N116:X116)</f>
        <v>100</v>
      </c>
    </row>
    <row r="117" spans="1:25" s="25" customForma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55"/>
      <c r="O117" s="55"/>
      <c r="P117" s="55"/>
      <c r="Q117" s="56"/>
      <c r="R117" s="56"/>
      <c r="S117" s="56"/>
      <c r="T117" s="55"/>
      <c r="U117" s="55"/>
      <c r="V117" s="55"/>
      <c r="W117" s="55"/>
      <c r="X117" s="55"/>
    </row>
    <row r="118" spans="1:25" s="25" customForma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55"/>
      <c r="O118" s="55"/>
      <c r="P118" s="55"/>
      <c r="Q118" s="56"/>
      <c r="R118" s="56"/>
      <c r="S118" s="56"/>
      <c r="T118" s="55"/>
      <c r="U118" s="55"/>
      <c r="V118" s="55"/>
      <c r="W118" s="55"/>
      <c r="X118" s="55"/>
    </row>
    <row r="119" spans="1:25" s="25" customFormat="1" ht="16.5" thickBot="1" x14ac:dyDescent="0.3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55"/>
      <c r="O119" s="55"/>
      <c r="P119" s="55"/>
      <c r="Q119" s="56"/>
      <c r="R119" s="56"/>
      <c r="S119" s="56"/>
      <c r="T119" s="55"/>
      <c r="U119" s="55"/>
      <c r="V119" s="55"/>
      <c r="W119" s="55"/>
      <c r="X119" s="55"/>
    </row>
    <row r="120" spans="1:25" s="25" customFormat="1" ht="47.25" x14ac:dyDescent="0.25">
      <c r="A120" s="204" t="s">
        <v>331</v>
      </c>
      <c r="B120" s="205" t="s">
        <v>332</v>
      </c>
      <c r="C120" s="206"/>
      <c r="D120" s="207"/>
      <c r="E120" s="208"/>
      <c r="F120" s="209"/>
      <c r="G120" s="210">
        <f>SUM(G121:G124)</f>
        <v>18</v>
      </c>
      <c r="H120" s="210">
        <f t="shared" ref="H120:M120" si="10">SUM(H121:H124)</f>
        <v>540</v>
      </c>
      <c r="I120" s="210">
        <f t="shared" si="10"/>
        <v>96</v>
      </c>
      <c r="J120" s="210">
        <f t="shared" si="10"/>
        <v>0</v>
      </c>
      <c r="K120" s="210">
        <f t="shared" si="10"/>
        <v>0</v>
      </c>
      <c r="L120" s="210">
        <f t="shared" si="10"/>
        <v>96</v>
      </c>
      <c r="M120" s="211">
        <f t="shared" si="10"/>
        <v>444</v>
      </c>
      <c r="N120" s="212"/>
      <c r="O120" s="212"/>
      <c r="P120" s="212"/>
      <c r="Q120" s="212"/>
      <c r="R120" s="616"/>
      <c r="S120" s="620"/>
      <c r="T120" s="213"/>
      <c r="U120" s="213"/>
      <c r="V120" s="214"/>
      <c r="W120" s="214"/>
      <c r="X120" s="215"/>
    </row>
    <row r="121" spans="1:25" s="25" customFormat="1" x14ac:dyDescent="0.25">
      <c r="A121" s="216"/>
      <c r="B121" s="198" t="s">
        <v>333</v>
      </c>
      <c r="C121" s="167">
        <v>2</v>
      </c>
      <c r="D121" s="167" t="s">
        <v>331</v>
      </c>
      <c r="E121" s="195"/>
      <c r="F121" s="196"/>
      <c r="G121" s="199">
        <v>6</v>
      </c>
      <c r="H121" s="21">
        <f>G121*30</f>
        <v>180</v>
      </c>
      <c r="I121" s="200">
        <f>J121+K121+L121</f>
        <v>24</v>
      </c>
      <c r="J121" s="21"/>
      <c r="K121" s="21"/>
      <c r="L121" s="21">
        <v>24</v>
      </c>
      <c r="M121" s="201">
        <f>H121-I121</f>
        <v>156</v>
      </c>
      <c r="N121" s="202" t="s">
        <v>334</v>
      </c>
      <c r="O121" s="202" t="s">
        <v>334</v>
      </c>
      <c r="P121" s="202"/>
      <c r="Q121" s="202"/>
      <c r="R121" s="617"/>
      <c r="S121" s="621"/>
      <c r="T121" s="197"/>
      <c r="U121" s="197"/>
      <c r="V121" s="203"/>
      <c r="W121" s="203"/>
      <c r="X121" s="217"/>
    </row>
    <row r="122" spans="1:25" s="25" customFormat="1" x14ac:dyDescent="0.25">
      <c r="A122" s="216"/>
      <c r="B122" s="198" t="s">
        <v>333</v>
      </c>
      <c r="C122" s="167">
        <v>4</v>
      </c>
      <c r="D122" s="167" t="s">
        <v>90</v>
      </c>
      <c r="E122" s="195"/>
      <c r="F122" s="196"/>
      <c r="G122" s="199">
        <v>6</v>
      </c>
      <c r="H122" s="21">
        <f>G122*30</f>
        <v>180</v>
      </c>
      <c r="I122" s="200">
        <f>J122+K122+L122</f>
        <v>24</v>
      </c>
      <c r="J122" s="21"/>
      <c r="K122" s="21"/>
      <c r="L122" s="21">
        <v>24</v>
      </c>
      <c r="M122" s="201">
        <f>H122-I122</f>
        <v>156</v>
      </c>
      <c r="N122" s="202"/>
      <c r="O122" s="202"/>
      <c r="P122" s="202" t="s">
        <v>334</v>
      </c>
      <c r="Q122" s="202" t="s">
        <v>334</v>
      </c>
      <c r="R122" s="617"/>
      <c r="S122" s="621"/>
      <c r="T122" s="197"/>
      <c r="U122" s="197"/>
      <c r="V122" s="203"/>
      <c r="W122" s="203"/>
      <c r="X122" s="217"/>
    </row>
    <row r="123" spans="1:25" s="25" customFormat="1" ht="18" customHeight="1" x14ac:dyDescent="0.25">
      <c r="A123" s="216"/>
      <c r="B123" s="198" t="s">
        <v>333</v>
      </c>
      <c r="C123" s="167">
        <v>6</v>
      </c>
      <c r="D123" s="167" t="s">
        <v>335</v>
      </c>
      <c r="E123" s="195"/>
      <c r="F123" s="196"/>
      <c r="G123" s="199">
        <v>4</v>
      </c>
      <c r="H123" s="21">
        <f>G123*30</f>
        <v>120</v>
      </c>
      <c r="I123" s="200">
        <f>J123+K123+L123</f>
        <v>24</v>
      </c>
      <c r="J123" s="21"/>
      <c r="K123" s="21"/>
      <c r="L123" s="21">
        <v>24</v>
      </c>
      <c r="M123" s="201">
        <f>H123-I123</f>
        <v>96</v>
      </c>
      <c r="N123" s="202"/>
      <c r="O123" s="202"/>
      <c r="P123" s="202"/>
      <c r="Q123" s="202"/>
      <c r="R123" s="618" t="s">
        <v>334</v>
      </c>
      <c r="S123" s="403" t="s">
        <v>334</v>
      </c>
      <c r="T123" s="197"/>
      <c r="U123" s="197"/>
      <c r="V123" s="203"/>
      <c r="W123" s="203"/>
      <c r="X123" s="217"/>
    </row>
    <row r="124" spans="1:25" s="25" customFormat="1" ht="16.5" thickBot="1" x14ac:dyDescent="0.3">
      <c r="A124" s="218"/>
      <c r="B124" s="219" t="s">
        <v>333</v>
      </c>
      <c r="C124" s="220">
        <v>7</v>
      </c>
      <c r="D124" s="220"/>
      <c r="E124" s="221"/>
      <c r="F124" s="222"/>
      <c r="G124" s="223">
        <v>2</v>
      </c>
      <c r="H124" s="22">
        <f>G124*30</f>
        <v>60</v>
      </c>
      <c r="I124" s="224">
        <f>J124+K124+L124</f>
        <v>24</v>
      </c>
      <c r="J124" s="22"/>
      <c r="K124" s="22"/>
      <c r="L124" s="22">
        <v>24</v>
      </c>
      <c r="M124" s="225">
        <f>H124-I124</f>
        <v>36</v>
      </c>
      <c r="N124" s="226"/>
      <c r="O124" s="226"/>
      <c r="P124" s="226"/>
      <c r="Q124" s="226"/>
      <c r="R124" s="619"/>
      <c r="S124" s="622"/>
      <c r="T124" s="226" t="s">
        <v>257</v>
      </c>
      <c r="U124" s="227">
        <v>0</v>
      </c>
      <c r="V124" s="228"/>
      <c r="W124" s="228"/>
      <c r="X124" s="229"/>
    </row>
    <row r="125" spans="1:25" s="25" customFormat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55"/>
      <c r="O125" s="55"/>
      <c r="P125" s="55"/>
      <c r="Q125" s="56"/>
      <c r="R125" s="56"/>
      <c r="S125" s="56"/>
      <c r="T125" s="55"/>
      <c r="U125" s="55"/>
      <c r="V125" s="55"/>
      <c r="W125" s="55"/>
      <c r="X125" s="55"/>
    </row>
    <row r="126" spans="1:25" s="25" customForma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55"/>
      <c r="O126" s="55"/>
      <c r="P126" s="55"/>
      <c r="Q126" s="56"/>
      <c r="R126" s="56"/>
      <c r="S126" s="56"/>
      <c r="T126" s="55"/>
      <c r="U126" s="55"/>
      <c r="V126" s="55"/>
      <c r="W126" s="55"/>
      <c r="X126" s="55"/>
    </row>
    <row r="127" spans="1:25" s="25" customFormat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</row>
    <row r="128" spans="1:25" s="25" customFormat="1" x14ac:dyDescent="0.25">
      <c r="A128" s="38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</row>
    <row r="129" spans="1:24" s="25" customFormat="1" x14ac:dyDescent="0.25">
      <c r="A129" s="38"/>
      <c r="B129" s="65" t="s">
        <v>124</v>
      </c>
      <c r="C129" s="65"/>
      <c r="D129" s="898"/>
      <c r="E129" s="898"/>
      <c r="F129" s="899"/>
      <c r="G129" s="899"/>
      <c r="H129" s="65"/>
      <c r="I129" s="900" t="s">
        <v>328</v>
      </c>
      <c r="J129" s="901"/>
      <c r="K129" s="901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</row>
    <row r="130" spans="1:24" s="25" customFormat="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</row>
    <row r="131" spans="1:24" s="25" customFormat="1" x14ac:dyDescent="0.25">
      <c r="A131" s="38"/>
      <c r="B131" s="65" t="s">
        <v>183</v>
      </c>
      <c r="C131" s="65"/>
      <c r="D131" s="898"/>
      <c r="E131" s="898"/>
      <c r="F131" s="899"/>
      <c r="G131" s="899"/>
      <c r="H131" s="65"/>
      <c r="I131" s="900" t="s">
        <v>237</v>
      </c>
      <c r="J131" s="902"/>
      <c r="K131" s="902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</row>
    <row r="132" spans="1:24" s="25" customFormat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</row>
    <row r="133" spans="1:24" s="25" customFormat="1" x14ac:dyDescent="0.25">
      <c r="A133" s="38"/>
      <c r="B133" s="65" t="s">
        <v>182</v>
      </c>
      <c r="C133" s="65"/>
      <c r="D133" s="898"/>
      <c r="E133" s="898"/>
      <c r="F133" s="899"/>
      <c r="G133" s="899"/>
      <c r="H133" s="65"/>
      <c r="I133" s="900" t="s">
        <v>237</v>
      </c>
      <c r="J133" s="902"/>
      <c r="K133" s="902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</row>
    <row r="134" spans="1:24" s="25" customFormat="1" x14ac:dyDescent="0.25">
      <c r="A134" s="27"/>
      <c r="B134" s="39"/>
      <c r="C134" s="891" t="s">
        <v>66</v>
      </c>
      <c r="D134" s="891"/>
      <c r="E134" s="891"/>
      <c r="F134" s="891"/>
      <c r="G134" s="891"/>
      <c r="H134" s="891"/>
      <c r="I134" s="891"/>
      <c r="J134" s="891"/>
      <c r="K134" s="891"/>
      <c r="L134" s="40"/>
      <c r="M134" s="40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</row>
    <row r="135" spans="1:24" x14ac:dyDescent="0.25">
      <c r="B135" s="192" t="s">
        <v>326</v>
      </c>
      <c r="C135" s="193"/>
      <c r="D135" s="194"/>
      <c r="E135" s="194"/>
      <c r="F135" s="193"/>
      <c r="G135" s="193"/>
      <c r="H135" s="193"/>
      <c r="I135" s="192" t="s">
        <v>327</v>
      </c>
      <c r="K135" s="192"/>
      <c r="L135" s="192"/>
      <c r="M135" s="192"/>
    </row>
  </sheetData>
  <mergeCells count="75">
    <mergeCell ref="C134:K134"/>
    <mergeCell ref="N116:P116"/>
    <mergeCell ref="Q116:S116"/>
    <mergeCell ref="T116:V116"/>
    <mergeCell ref="W116:X116"/>
    <mergeCell ref="D129:G129"/>
    <mergeCell ref="I129:K129"/>
    <mergeCell ref="D131:G131"/>
    <mergeCell ref="I131:K131"/>
    <mergeCell ref="D133:G133"/>
    <mergeCell ref="I133:K133"/>
    <mergeCell ref="A116:M116"/>
    <mergeCell ref="A100:A101"/>
    <mergeCell ref="A102:A103"/>
    <mergeCell ref="A106:A107"/>
    <mergeCell ref="A110:F110"/>
    <mergeCell ref="A115:M115"/>
    <mergeCell ref="A114:M114"/>
    <mergeCell ref="A113:M113"/>
    <mergeCell ref="A108:F108"/>
    <mergeCell ref="A104:A105"/>
    <mergeCell ref="A71:F71"/>
    <mergeCell ref="A72:F72"/>
    <mergeCell ref="A73:X73"/>
    <mergeCell ref="A74:X74"/>
    <mergeCell ref="A75:A76"/>
    <mergeCell ref="A92:A93"/>
    <mergeCell ref="A94:A95"/>
    <mergeCell ref="A96:A97"/>
    <mergeCell ref="A98:A99"/>
    <mergeCell ref="A85:A86"/>
    <mergeCell ref="A87:F87"/>
    <mergeCell ref="A88:X88"/>
    <mergeCell ref="A89:A91"/>
    <mergeCell ref="A9:X9"/>
    <mergeCell ref="A10:X10"/>
    <mergeCell ref="A37:X37"/>
    <mergeCell ref="A58:F58"/>
    <mergeCell ref="A112:M112"/>
    <mergeCell ref="A59:X59"/>
    <mergeCell ref="A36:B36"/>
    <mergeCell ref="A67:F67"/>
    <mergeCell ref="A68:X68"/>
    <mergeCell ref="A109:F109"/>
    <mergeCell ref="A111:M111"/>
    <mergeCell ref="A77:A78"/>
    <mergeCell ref="A79:A80"/>
    <mergeCell ref="A81:A82"/>
    <mergeCell ref="A83:A84"/>
    <mergeCell ref="A64:F64"/>
    <mergeCell ref="E4:E7"/>
    <mergeCell ref="N6:X6"/>
    <mergeCell ref="H3:H7"/>
    <mergeCell ref="I3:L3"/>
    <mergeCell ref="M3:M7"/>
    <mergeCell ref="I4:I7"/>
    <mergeCell ref="J4:J7"/>
    <mergeCell ref="K4:K7"/>
    <mergeCell ref="L4:L7"/>
    <mergeCell ref="F4:F7"/>
    <mergeCell ref="A65:X65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</mergeCells>
  <phoneticPr fontId="36" type="noConversion"/>
  <pageMargins left="0.70866141732283472" right="0.70866141732283472" top="0.35433070866141736" bottom="0.55118110236220474" header="0.31496062992125984" footer="0.31496062992125984"/>
  <pageSetup paperSize="9" scale="65" orientation="landscape" r:id="rId1"/>
  <rowBreaks count="2" manualBreakCount="2">
    <brk id="53" max="23" man="1"/>
    <brk id="103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1"/>
  <sheetViews>
    <sheetView view="pageBreakPreview" topLeftCell="A85" zoomScale="95" zoomScaleNormal="100" workbookViewId="0">
      <selection activeCell="K136" sqref="K136:L142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6.5703125" style="3" customWidth="1"/>
    <col min="13" max="13" width="9.140625" style="3"/>
    <col min="14" max="14" width="4.85546875" style="3" customWidth="1"/>
    <col min="15" max="15" width="4.42578125" style="3" customWidth="1"/>
    <col min="16" max="16" width="3.85546875" style="239" customWidth="1"/>
    <col min="17" max="17" width="4.5703125" style="239" customWidth="1"/>
    <col min="18" max="18" width="5.42578125" style="239" customWidth="1"/>
    <col min="19" max="19" width="6.42578125" style="239" customWidth="1"/>
    <col min="20" max="20" width="7.140625" style="239" customWidth="1"/>
    <col min="21" max="21" width="7.28515625" style="239" customWidth="1"/>
    <col min="22" max="24" width="4.42578125" style="239" customWidth="1"/>
    <col min="25" max="25" width="5.5703125" style="239" customWidth="1"/>
    <col min="26" max="26" width="7" style="239" customWidth="1"/>
    <col min="27" max="28" width="9.140625" style="239"/>
    <col min="29" max="16384" width="9.140625" style="3"/>
  </cols>
  <sheetData>
    <row r="1" spans="1:28" ht="15.75" x14ac:dyDescent="0.25">
      <c r="C1" s="906" t="s">
        <v>365</v>
      </c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62"/>
      <c r="O1" s="6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2.75" x14ac:dyDescent="0.2"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" customHeight="1" x14ac:dyDescent="0.2">
      <c r="C3" s="258" t="s">
        <v>170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" customHeight="1" x14ac:dyDescent="0.2">
      <c r="C4" s="907" t="s">
        <v>0</v>
      </c>
      <c r="D4" s="908" t="s">
        <v>1</v>
      </c>
      <c r="E4" s="909" t="s">
        <v>2</v>
      </c>
      <c r="F4" s="909"/>
      <c r="G4" s="909"/>
      <c r="H4" s="909"/>
      <c r="I4" s="909"/>
      <c r="J4" s="910"/>
      <c r="K4" s="908" t="s">
        <v>252</v>
      </c>
      <c r="L4" s="908" t="s">
        <v>253</v>
      </c>
      <c r="M4" s="908" t="s">
        <v>3</v>
      </c>
      <c r="N4" s="63"/>
      <c r="O4" s="6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" customHeight="1" x14ac:dyDescent="0.2">
      <c r="C5" s="907"/>
      <c r="D5" s="908"/>
      <c r="E5" s="908" t="s">
        <v>4</v>
      </c>
      <c r="F5" s="911" t="s">
        <v>5</v>
      </c>
      <c r="G5" s="911"/>
      <c r="H5" s="911"/>
      <c r="I5" s="911"/>
      <c r="J5" s="908" t="s">
        <v>6</v>
      </c>
      <c r="K5" s="908"/>
      <c r="L5" s="908"/>
      <c r="M5" s="908"/>
      <c r="N5" s="63"/>
      <c r="O5" s="6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" customHeight="1" x14ac:dyDescent="0.2">
      <c r="C6" s="907"/>
      <c r="D6" s="908"/>
      <c r="E6" s="910"/>
      <c r="F6" s="908" t="s">
        <v>7</v>
      </c>
      <c r="G6" s="909" t="s">
        <v>8</v>
      </c>
      <c r="H6" s="910"/>
      <c r="I6" s="910"/>
      <c r="J6" s="910"/>
      <c r="K6" s="908"/>
      <c r="L6" s="908"/>
      <c r="M6" s="908"/>
      <c r="N6" s="63"/>
      <c r="O6" s="6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2.75" customHeight="1" x14ac:dyDescent="0.2">
      <c r="C7" s="907"/>
      <c r="D7" s="908"/>
      <c r="E7" s="910"/>
      <c r="F7" s="912"/>
      <c r="G7" s="908" t="s">
        <v>9</v>
      </c>
      <c r="H7" s="908" t="s">
        <v>10</v>
      </c>
      <c r="I7" s="908" t="s">
        <v>11</v>
      </c>
      <c r="J7" s="910"/>
      <c r="K7" s="908"/>
      <c r="L7" s="908"/>
      <c r="M7" s="908"/>
      <c r="N7" s="63"/>
      <c r="O7" s="63"/>
      <c r="P7" s="3"/>
      <c r="Q7" s="908" t="s">
        <v>9</v>
      </c>
      <c r="R7" s="908" t="s">
        <v>10</v>
      </c>
      <c r="S7" s="908" t="s">
        <v>11</v>
      </c>
      <c r="T7" s="913" t="s">
        <v>7</v>
      </c>
      <c r="U7" s="913" t="s">
        <v>246</v>
      </c>
      <c r="V7" s="913"/>
      <c r="W7" s="913"/>
      <c r="X7" s="913"/>
      <c r="Y7" s="913"/>
      <c r="Z7" s="913"/>
      <c r="AA7" s="913"/>
      <c r="AB7" s="913"/>
    </row>
    <row r="8" spans="1:28" ht="12.75" x14ac:dyDescent="0.2">
      <c r="C8" s="907"/>
      <c r="D8" s="908"/>
      <c r="E8" s="910"/>
      <c r="F8" s="912"/>
      <c r="G8" s="908"/>
      <c r="H8" s="908"/>
      <c r="I8" s="908"/>
      <c r="J8" s="910"/>
      <c r="K8" s="908"/>
      <c r="L8" s="908"/>
      <c r="M8" s="908"/>
      <c r="N8" s="63"/>
      <c r="O8" s="63"/>
      <c r="P8" s="3"/>
      <c r="Q8" s="908"/>
      <c r="R8" s="908"/>
      <c r="S8" s="908"/>
      <c r="T8" s="913"/>
      <c r="U8" s="913"/>
      <c r="V8" s="913"/>
      <c r="W8" s="913"/>
      <c r="X8" s="913"/>
      <c r="Y8" s="913"/>
      <c r="Z8" s="913"/>
      <c r="AA8" s="913"/>
      <c r="AB8" s="913"/>
    </row>
    <row r="9" spans="1:28" x14ac:dyDescent="0.25">
      <c r="C9" s="907"/>
      <c r="D9" s="908"/>
      <c r="E9" s="910"/>
      <c r="F9" s="912"/>
      <c r="G9" s="908"/>
      <c r="H9" s="908"/>
      <c r="I9" s="908"/>
      <c r="J9" s="910"/>
      <c r="K9" s="908"/>
      <c r="L9" s="908"/>
      <c r="M9" s="908"/>
      <c r="N9" s="63"/>
      <c r="O9" s="63"/>
      <c r="P9" s="3"/>
      <c r="Q9" s="908"/>
      <c r="R9" s="908"/>
      <c r="S9" s="908"/>
      <c r="T9" s="913"/>
      <c r="U9" s="913" t="s">
        <v>247</v>
      </c>
      <c r="V9" s="913"/>
      <c r="W9" s="913" t="s">
        <v>248</v>
      </c>
      <c r="X9" s="913"/>
      <c r="Y9" s="913" t="s">
        <v>249</v>
      </c>
      <c r="Z9" s="913"/>
      <c r="AA9" s="914" t="s">
        <v>250</v>
      </c>
      <c r="AB9" s="915"/>
    </row>
    <row r="10" spans="1:28" x14ac:dyDescent="0.25">
      <c r="C10" s="907"/>
      <c r="D10" s="908"/>
      <c r="E10" s="910"/>
      <c r="F10" s="912"/>
      <c r="G10" s="908"/>
      <c r="H10" s="908"/>
      <c r="I10" s="908"/>
      <c r="J10" s="910"/>
      <c r="K10" s="908"/>
      <c r="L10" s="908"/>
      <c r="M10" s="908"/>
      <c r="N10" s="63"/>
      <c r="O10" s="63"/>
      <c r="P10" s="3"/>
      <c r="Q10" s="908"/>
      <c r="R10" s="908"/>
      <c r="S10" s="908"/>
      <c r="T10" s="230"/>
      <c r="U10" s="230" t="s">
        <v>251</v>
      </c>
      <c r="V10" s="230" t="s">
        <v>12</v>
      </c>
      <c r="W10" s="230" t="s">
        <v>251</v>
      </c>
      <c r="X10" s="230" t="s">
        <v>12</v>
      </c>
      <c r="Y10" s="230" t="s">
        <v>251</v>
      </c>
      <c r="Z10" s="230" t="s">
        <v>12</v>
      </c>
      <c r="AA10" s="231" t="s">
        <v>251</v>
      </c>
      <c r="AB10" s="231" t="s">
        <v>12</v>
      </c>
    </row>
    <row r="11" spans="1:28" x14ac:dyDescent="0.25">
      <c r="A11" s="1" t="s">
        <v>15</v>
      </c>
      <c r="B11" s="1" t="s">
        <v>13</v>
      </c>
      <c r="C11" s="232" t="s">
        <v>14</v>
      </c>
      <c r="D11" s="5">
        <v>4</v>
      </c>
      <c r="E11" s="233">
        <f t="shared" ref="E11:E16" si="0">D11*30</f>
        <v>120</v>
      </c>
      <c r="F11" s="233">
        <f t="shared" ref="F11:F16" si="1">G11+H11+I11</f>
        <v>4</v>
      </c>
      <c r="G11" s="233"/>
      <c r="H11" s="233"/>
      <c r="I11" s="233">
        <v>4</v>
      </c>
      <c r="J11" s="6">
        <f t="shared" ref="J11:J16" si="2">E11-F11</f>
        <v>116</v>
      </c>
      <c r="K11" s="234">
        <v>4</v>
      </c>
      <c r="L11" s="234"/>
      <c r="M11" s="7">
        <f>F11/E11*100</f>
        <v>3.3333333333333335</v>
      </c>
      <c r="N11" s="64" t="s">
        <v>187</v>
      </c>
      <c r="O11" s="64" t="s">
        <v>15</v>
      </c>
      <c r="P11" s="3"/>
      <c r="Q11" s="235"/>
      <c r="R11" s="235"/>
      <c r="S11" s="235" t="s">
        <v>254</v>
      </c>
      <c r="T11" s="230" t="s">
        <v>254</v>
      </c>
      <c r="U11" s="230"/>
      <c r="V11" s="230"/>
      <c r="W11" s="230"/>
      <c r="X11" s="230"/>
      <c r="Y11" s="230">
        <v>4</v>
      </c>
      <c r="Z11" s="230"/>
      <c r="AA11" s="230">
        <f t="shared" ref="AA11:AB16" si="3">U11+W11+Y11</f>
        <v>4</v>
      </c>
      <c r="AB11" s="230">
        <f t="shared" si="3"/>
        <v>0</v>
      </c>
    </row>
    <row r="12" spans="1:28" x14ac:dyDescent="0.25">
      <c r="C12" s="4" t="s">
        <v>348</v>
      </c>
      <c r="D12" s="7">
        <v>1</v>
      </c>
      <c r="E12" s="233">
        <f t="shared" si="0"/>
        <v>30</v>
      </c>
      <c r="F12" s="233">
        <f t="shared" si="1"/>
        <v>4</v>
      </c>
      <c r="G12" s="6">
        <v>4</v>
      </c>
      <c r="H12" s="6"/>
      <c r="I12" s="6"/>
      <c r="J12" s="6">
        <f t="shared" si="2"/>
        <v>26</v>
      </c>
      <c r="K12" s="7">
        <v>4</v>
      </c>
      <c r="L12" s="7"/>
      <c r="M12" s="7"/>
      <c r="N12" s="64"/>
      <c r="O12" s="64" t="s">
        <v>15</v>
      </c>
      <c r="P12" s="3"/>
      <c r="Q12" s="235"/>
      <c r="R12" s="235"/>
      <c r="S12" s="235"/>
      <c r="T12" s="230"/>
      <c r="U12" s="230"/>
      <c r="V12" s="230"/>
      <c r="W12" s="230"/>
      <c r="X12" s="230"/>
      <c r="Y12" s="230"/>
      <c r="Z12" s="230"/>
      <c r="AA12" s="230">
        <f t="shared" si="3"/>
        <v>0</v>
      </c>
      <c r="AB12" s="230">
        <f t="shared" si="3"/>
        <v>0</v>
      </c>
    </row>
    <row r="13" spans="1:28" x14ac:dyDescent="0.25">
      <c r="A13" s="1" t="s">
        <v>15</v>
      </c>
      <c r="B13" s="1" t="s">
        <v>13</v>
      </c>
      <c r="C13" s="232" t="s">
        <v>185</v>
      </c>
      <c r="D13" s="7">
        <v>7</v>
      </c>
      <c r="E13" s="233">
        <f t="shared" si="0"/>
        <v>210</v>
      </c>
      <c r="F13" s="233">
        <f t="shared" si="1"/>
        <v>8</v>
      </c>
      <c r="G13" s="233">
        <v>8</v>
      </c>
      <c r="H13" s="233"/>
      <c r="I13" s="233">
        <v>0</v>
      </c>
      <c r="J13" s="6">
        <f t="shared" si="2"/>
        <v>202</v>
      </c>
      <c r="K13" s="234">
        <v>8</v>
      </c>
      <c r="L13" s="234"/>
      <c r="M13" s="7">
        <f>F13/E13*100</f>
        <v>3.8095238095238098</v>
      </c>
      <c r="N13" s="64" t="s">
        <v>187</v>
      </c>
      <c r="O13" s="64" t="s">
        <v>336</v>
      </c>
      <c r="P13" s="3"/>
      <c r="Q13" s="235" t="s">
        <v>255</v>
      </c>
      <c r="R13" s="235"/>
      <c r="S13" s="235"/>
      <c r="T13" s="230" t="s">
        <v>255</v>
      </c>
      <c r="U13" s="230">
        <v>8</v>
      </c>
      <c r="V13" s="230"/>
      <c r="W13" s="230"/>
      <c r="X13" s="230"/>
      <c r="Y13" s="230"/>
      <c r="Z13" s="230"/>
      <c r="AA13" s="230">
        <f t="shared" si="3"/>
        <v>8</v>
      </c>
      <c r="AB13" s="230">
        <f t="shared" si="3"/>
        <v>0</v>
      </c>
    </row>
    <row r="14" spans="1:28" s="238" customFormat="1" x14ac:dyDescent="0.25">
      <c r="A14" s="236" t="s">
        <v>15</v>
      </c>
      <c r="B14" s="236" t="s">
        <v>13</v>
      </c>
      <c r="C14" s="232" t="s">
        <v>16</v>
      </c>
      <c r="D14" s="234">
        <v>6</v>
      </c>
      <c r="E14" s="233">
        <f t="shared" si="0"/>
        <v>180</v>
      </c>
      <c r="F14" s="233">
        <f t="shared" si="1"/>
        <v>20</v>
      </c>
      <c r="G14" s="233">
        <v>12</v>
      </c>
      <c r="H14" s="233"/>
      <c r="I14" s="233">
        <v>8</v>
      </c>
      <c r="J14" s="233">
        <f t="shared" si="2"/>
        <v>160</v>
      </c>
      <c r="K14" s="234">
        <v>16</v>
      </c>
      <c r="L14" s="234">
        <v>4</v>
      </c>
      <c r="M14" s="234">
        <f>F14/E14*100</f>
        <v>11.111111111111111</v>
      </c>
      <c r="N14" s="237" t="s">
        <v>187</v>
      </c>
      <c r="O14" s="237" t="s">
        <v>336</v>
      </c>
      <c r="Q14" s="235" t="s">
        <v>256</v>
      </c>
      <c r="R14" s="235"/>
      <c r="S14" s="235" t="s">
        <v>257</v>
      </c>
      <c r="T14" s="235" t="s">
        <v>258</v>
      </c>
      <c r="U14" s="230">
        <v>12</v>
      </c>
      <c r="V14" s="230"/>
      <c r="W14" s="230"/>
      <c r="X14" s="230"/>
      <c r="Y14" s="230">
        <v>4</v>
      </c>
      <c r="Z14" s="230">
        <v>4</v>
      </c>
      <c r="AA14" s="230">
        <f t="shared" si="3"/>
        <v>16</v>
      </c>
      <c r="AB14" s="230">
        <f t="shared" si="3"/>
        <v>4</v>
      </c>
    </row>
    <row r="15" spans="1:28" s="238" customFormat="1" x14ac:dyDescent="0.25">
      <c r="A15" s="236" t="s">
        <v>15</v>
      </c>
      <c r="B15" s="236" t="s">
        <v>13</v>
      </c>
      <c r="C15" s="232" t="s">
        <v>17</v>
      </c>
      <c r="D15" s="234">
        <v>6</v>
      </c>
      <c r="E15" s="233">
        <f t="shared" si="0"/>
        <v>180</v>
      </c>
      <c r="F15" s="233">
        <f t="shared" si="1"/>
        <v>12</v>
      </c>
      <c r="G15" s="233">
        <v>8</v>
      </c>
      <c r="H15" s="233"/>
      <c r="I15" s="233">
        <v>4</v>
      </c>
      <c r="J15" s="233">
        <f t="shared" si="2"/>
        <v>168</v>
      </c>
      <c r="K15" s="234">
        <v>8</v>
      </c>
      <c r="L15" s="234">
        <v>4</v>
      </c>
      <c r="M15" s="234">
        <f>F15/E15*100</f>
        <v>6.666666666666667</v>
      </c>
      <c r="N15" s="237" t="s">
        <v>188</v>
      </c>
      <c r="O15" s="237" t="s">
        <v>336</v>
      </c>
      <c r="Q15" s="235" t="s">
        <v>255</v>
      </c>
      <c r="R15" s="235"/>
      <c r="S15" s="235" t="s">
        <v>259</v>
      </c>
      <c r="T15" s="235" t="s">
        <v>260</v>
      </c>
      <c r="U15" s="230">
        <v>8</v>
      </c>
      <c r="V15" s="230"/>
      <c r="W15" s="230"/>
      <c r="X15" s="230"/>
      <c r="Y15" s="230"/>
      <c r="Z15" s="230">
        <v>4</v>
      </c>
      <c r="AA15" s="230">
        <f t="shared" si="3"/>
        <v>8</v>
      </c>
      <c r="AB15" s="230">
        <f t="shared" si="3"/>
        <v>4</v>
      </c>
    </row>
    <row r="16" spans="1:28" s="238" customFormat="1" x14ac:dyDescent="0.25">
      <c r="A16" s="236" t="s">
        <v>15</v>
      </c>
      <c r="B16" s="236" t="s">
        <v>13</v>
      </c>
      <c r="C16" s="232" t="s">
        <v>18</v>
      </c>
      <c r="D16" s="234">
        <v>6</v>
      </c>
      <c r="E16" s="233">
        <f t="shared" si="0"/>
        <v>180</v>
      </c>
      <c r="F16" s="233">
        <f t="shared" si="1"/>
        <v>16</v>
      </c>
      <c r="G16" s="233">
        <v>8</v>
      </c>
      <c r="H16" s="233">
        <v>8</v>
      </c>
      <c r="I16" s="233"/>
      <c r="J16" s="233">
        <f t="shared" si="2"/>
        <v>164</v>
      </c>
      <c r="K16" s="234">
        <v>12</v>
      </c>
      <c r="L16" s="234">
        <v>4</v>
      </c>
      <c r="M16" s="234">
        <f>F16/E16*100</f>
        <v>8.8888888888888893</v>
      </c>
      <c r="N16" s="237" t="s">
        <v>187</v>
      </c>
      <c r="O16" s="237" t="s">
        <v>338</v>
      </c>
      <c r="Q16" s="235" t="s">
        <v>255</v>
      </c>
      <c r="R16" s="235" t="s">
        <v>257</v>
      </c>
      <c r="S16" s="235"/>
      <c r="T16" s="235" t="s">
        <v>261</v>
      </c>
      <c r="U16" s="230">
        <v>8</v>
      </c>
      <c r="V16" s="230"/>
      <c r="W16" s="230">
        <v>4</v>
      </c>
      <c r="X16" s="230">
        <v>4</v>
      </c>
      <c r="Y16" s="230"/>
      <c r="Z16" s="230"/>
      <c r="AA16" s="230">
        <f t="shared" si="3"/>
        <v>12</v>
      </c>
      <c r="AB16" s="230">
        <f t="shared" si="3"/>
        <v>4</v>
      </c>
    </row>
    <row r="17" spans="1:28" ht="12.75" x14ac:dyDescent="0.2">
      <c r="C17" s="4"/>
      <c r="D17" s="7"/>
      <c r="E17" s="6"/>
      <c r="F17" s="6"/>
      <c r="G17" s="6"/>
      <c r="H17" s="6"/>
      <c r="I17" s="6"/>
      <c r="J17" s="6"/>
      <c r="K17" s="7"/>
      <c r="L17" s="6"/>
      <c r="M17" s="7"/>
      <c r="N17" s="64"/>
      <c r="O17" s="6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2.75" x14ac:dyDescent="0.2">
      <c r="C18" s="8" t="s">
        <v>19</v>
      </c>
      <c r="D18" s="61">
        <f t="shared" ref="D18:L18" si="4">SUM(D11:D17)</f>
        <v>30</v>
      </c>
      <c r="E18" s="60">
        <f t="shared" si="4"/>
        <v>900</v>
      </c>
      <c r="F18" s="60">
        <f t="shared" si="4"/>
        <v>64</v>
      </c>
      <c r="G18" s="60">
        <f t="shared" si="4"/>
        <v>40</v>
      </c>
      <c r="H18" s="60">
        <f t="shared" si="4"/>
        <v>8</v>
      </c>
      <c r="I18" s="60">
        <f t="shared" si="4"/>
        <v>16</v>
      </c>
      <c r="J18" s="60">
        <f t="shared" si="4"/>
        <v>836</v>
      </c>
      <c r="K18" s="60">
        <f t="shared" si="4"/>
        <v>52</v>
      </c>
      <c r="L18" s="60">
        <f t="shared" si="4"/>
        <v>12</v>
      </c>
      <c r="M18" s="60"/>
      <c r="N18" s="10"/>
      <c r="O18" s="10"/>
      <c r="P18" s="3"/>
      <c r="Q18" s="3"/>
      <c r="R18" s="3"/>
      <c r="S18" s="3"/>
      <c r="T18" s="3"/>
      <c r="U18" s="3">
        <f t="shared" ref="U18:AB18" si="5">SUM(U11:U17)</f>
        <v>36</v>
      </c>
      <c r="V18" s="3">
        <f t="shared" si="5"/>
        <v>0</v>
      </c>
      <c r="W18" s="3">
        <f t="shared" si="5"/>
        <v>4</v>
      </c>
      <c r="X18" s="3">
        <f t="shared" si="5"/>
        <v>4</v>
      </c>
      <c r="Y18" s="3">
        <f t="shared" si="5"/>
        <v>8</v>
      </c>
      <c r="Z18" s="3">
        <f t="shared" si="5"/>
        <v>8</v>
      </c>
      <c r="AA18" s="3">
        <f t="shared" si="5"/>
        <v>48</v>
      </c>
      <c r="AB18" s="3">
        <f t="shared" si="5"/>
        <v>12</v>
      </c>
    </row>
    <row r="19" spans="1:28" ht="12.75" x14ac:dyDescent="0.2">
      <c r="C19" s="9" t="s">
        <v>20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1" spans="1:28" ht="12.75" x14ac:dyDescent="0.2">
      <c r="C21" s="258" t="s">
        <v>21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" customHeight="1" x14ac:dyDescent="0.2">
      <c r="C22" s="907" t="s">
        <v>0</v>
      </c>
      <c r="D22" s="908" t="s">
        <v>1</v>
      </c>
      <c r="E22" s="909" t="s">
        <v>2</v>
      </c>
      <c r="F22" s="909"/>
      <c r="G22" s="909"/>
      <c r="H22" s="909"/>
      <c r="I22" s="909"/>
      <c r="J22" s="910"/>
      <c r="K22" s="908" t="s">
        <v>252</v>
      </c>
      <c r="L22" s="908" t="s">
        <v>253</v>
      </c>
      <c r="M22" s="908" t="s">
        <v>3</v>
      </c>
      <c r="N22" s="63"/>
      <c r="O22" s="6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" customHeight="1" x14ac:dyDescent="0.2">
      <c r="C23" s="907"/>
      <c r="D23" s="908"/>
      <c r="E23" s="908" t="s">
        <v>4</v>
      </c>
      <c r="F23" s="911" t="s">
        <v>5</v>
      </c>
      <c r="G23" s="911"/>
      <c r="H23" s="911"/>
      <c r="I23" s="911"/>
      <c r="J23" s="908" t="s">
        <v>22</v>
      </c>
      <c r="K23" s="908"/>
      <c r="L23" s="908"/>
      <c r="M23" s="908"/>
      <c r="N23" s="63"/>
      <c r="O23" s="6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5" customHeight="1" x14ac:dyDescent="0.2">
      <c r="C24" s="907"/>
      <c r="D24" s="908"/>
      <c r="E24" s="910"/>
      <c r="F24" s="908" t="s">
        <v>7</v>
      </c>
      <c r="G24" s="909" t="s">
        <v>8</v>
      </c>
      <c r="H24" s="910"/>
      <c r="I24" s="910"/>
      <c r="J24" s="910"/>
      <c r="K24" s="908"/>
      <c r="L24" s="908"/>
      <c r="M24" s="908"/>
      <c r="N24" s="63"/>
      <c r="O24" s="6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5" customHeight="1" x14ac:dyDescent="0.2">
      <c r="C25" s="907"/>
      <c r="D25" s="908"/>
      <c r="E25" s="910"/>
      <c r="F25" s="912"/>
      <c r="G25" s="908" t="s">
        <v>9</v>
      </c>
      <c r="H25" s="908" t="s">
        <v>10</v>
      </c>
      <c r="I25" s="908" t="s">
        <v>11</v>
      </c>
      <c r="J25" s="910"/>
      <c r="K25" s="908"/>
      <c r="L25" s="908"/>
      <c r="M25" s="908"/>
      <c r="N25" s="63"/>
      <c r="O25" s="63"/>
      <c r="P25" s="3"/>
      <c r="Q25" s="908" t="s">
        <v>9</v>
      </c>
      <c r="R25" s="908" t="s">
        <v>10</v>
      </c>
      <c r="S25" s="908" t="s">
        <v>11</v>
      </c>
      <c r="T25" s="913" t="s">
        <v>7</v>
      </c>
      <c r="U25" s="913" t="s">
        <v>246</v>
      </c>
      <c r="V25" s="913"/>
      <c r="W25" s="913"/>
      <c r="X25" s="913"/>
      <c r="Y25" s="913"/>
      <c r="Z25" s="913"/>
      <c r="AA25" s="913"/>
      <c r="AB25" s="913"/>
    </row>
    <row r="26" spans="1:28" ht="12.75" x14ac:dyDescent="0.2">
      <c r="C26" s="907"/>
      <c r="D26" s="908"/>
      <c r="E26" s="910"/>
      <c r="F26" s="912"/>
      <c r="G26" s="908"/>
      <c r="H26" s="908"/>
      <c r="I26" s="908"/>
      <c r="J26" s="910"/>
      <c r="K26" s="908"/>
      <c r="L26" s="908"/>
      <c r="M26" s="908"/>
      <c r="N26" s="63"/>
      <c r="O26" s="63"/>
      <c r="P26" s="3"/>
      <c r="Q26" s="908"/>
      <c r="R26" s="908"/>
      <c r="S26" s="908"/>
      <c r="T26" s="913"/>
      <c r="U26" s="913"/>
      <c r="V26" s="913"/>
      <c r="W26" s="913"/>
      <c r="X26" s="913"/>
      <c r="Y26" s="913"/>
      <c r="Z26" s="913"/>
      <c r="AA26" s="913"/>
      <c r="AB26" s="913"/>
    </row>
    <row r="27" spans="1:28" x14ac:dyDescent="0.25">
      <c r="C27" s="907"/>
      <c r="D27" s="908"/>
      <c r="E27" s="910"/>
      <c r="F27" s="912"/>
      <c r="G27" s="908"/>
      <c r="H27" s="908"/>
      <c r="I27" s="908"/>
      <c r="J27" s="910"/>
      <c r="K27" s="908"/>
      <c r="L27" s="908"/>
      <c r="M27" s="908"/>
      <c r="N27" s="63"/>
      <c r="O27" s="63"/>
      <c r="P27" s="3"/>
      <c r="Q27" s="908"/>
      <c r="R27" s="908"/>
      <c r="S27" s="908"/>
      <c r="T27" s="913"/>
      <c r="U27" s="913" t="s">
        <v>247</v>
      </c>
      <c r="V27" s="913"/>
      <c r="W27" s="913" t="s">
        <v>248</v>
      </c>
      <c r="X27" s="913"/>
      <c r="Y27" s="913" t="s">
        <v>249</v>
      </c>
      <c r="Z27" s="913"/>
      <c r="AA27" s="230" t="s">
        <v>250</v>
      </c>
      <c r="AB27" s="230"/>
    </row>
    <row r="28" spans="1:28" x14ac:dyDescent="0.25">
      <c r="C28" s="907"/>
      <c r="D28" s="908"/>
      <c r="E28" s="910"/>
      <c r="F28" s="912"/>
      <c r="G28" s="908"/>
      <c r="H28" s="908"/>
      <c r="I28" s="908"/>
      <c r="J28" s="910"/>
      <c r="K28" s="908"/>
      <c r="L28" s="908"/>
      <c r="M28" s="908"/>
      <c r="N28" s="63"/>
      <c r="O28" s="63"/>
      <c r="P28" s="3"/>
      <c r="Q28" s="908"/>
      <c r="R28" s="908"/>
      <c r="S28" s="908"/>
      <c r="T28" s="230"/>
      <c r="U28" s="230" t="s">
        <v>251</v>
      </c>
      <c r="V28" s="230" t="s">
        <v>12</v>
      </c>
      <c r="W28" s="230" t="s">
        <v>251</v>
      </c>
      <c r="X28" s="230" t="s">
        <v>12</v>
      </c>
      <c r="Y28" s="230" t="s">
        <v>251</v>
      </c>
      <c r="Z28" s="230" t="s">
        <v>12</v>
      </c>
      <c r="AA28" s="231" t="s">
        <v>251</v>
      </c>
      <c r="AB28" s="231" t="s">
        <v>12</v>
      </c>
    </row>
    <row r="29" spans="1:28" x14ac:dyDescent="0.25">
      <c r="A29" s="1" t="s">
        <v>15</v>
      </c>
      <c r="B29" s="1" t="s">
        <v>13</v>
      </c>
      <c r="C29" s="232" t="s">
        <v>14</v>
      </c>
      <c r="D29" s="76">
        <v>3</v>
      </c>
      <c r="E29" s="233">
        <f>D29*30</f>
        <v>90</v>
      </c>
      <c r="F29" s="233">
        <f>G29+H29+I29</f>
        <v>4</v>
      </c>
      <c r="G29" s="233"/>
      <c r="H29" s="233"/>
      <c r="I29" s="233">
        <v>4</v>
      </c>
      <c r="J29" s="233">
        <f>E29-F29</f>
        <v>86</v>
      </c>
      <c r="K29" s="234">
        <v>4</v>
      </c>
      <c r="L29" s="234"/>
      <c r="M29" s="7">
        <f>F29/E29*100</f>
        <v>4.4444444444444446</v>
      </c>
      <c r="N29" s="64" t="s">
        <v>187</v>
      </c>
      <c r="O29" s="64" t="s">
        <v>15</v>
      </c>
      <c r="P29" s="3"/>
      <c r="Q29" s="240"/>
      <c r="R29" s="240"/>
      <c r="S29" s="240" t="s">
        <v>254</v>
      </c>
      <c r="T29" s="240" t="s">
        <v>254</v>
      </c>
      <c r="Y29" s="239">
        <v>4</v>
      </c>
      <c r="AA29" s="230">
        <f>U29+W29+Y29</f>
        <v>4</v>
      </c>
      <c r="AB29" s="230">
        <f>V29+X29+Z29</f>
        <v>0</v>
      </c>
    </row>
    <row r="30" spans="1:28" x14ac:dyDescent="0.25">
      <c r="C30" s="232" t="s">
        <v>337</v>
      </c>
      <c r="D30" s="7">
        <v>3</v>
      </c>
      <c r="E30" s="233">
        <f>D30*30</f>
        <v>90</v>
      </c>
      <c r="F30" s="233">
        <f>G30+H30+I30</f>
        <v>4</v>
      </c>
      <c r="G30" s="6">
        <v>4</v>
      </c>
      <c r="H30" s="6"/>
      <c r="I30" s="6"/>
      <c r="J30" s="233">
        <f>E30-F30</f>
        <v>86</v>
      </c>
      <c r="K30" s="7">
        <v>4</v>
      </c>
      <c r="L30" s="7"/>
      <c r="M30" s="7"/>
      <c r="N30" s="64"/>
      <c r="O30" s="64" t="s">
        <v>338</v>
      </c>
      <c r="P30" s="3"/>
      <c r="Q30" s="240"/>
      <c r="R30" s="240"/>
      <c r="S30" s="240"/>
      <c r="T30" s="240"/>
      <c r="AA30" s="230">
        <f t="shared" ref="AA30:AB35" si="6">U30+W30+Y30</f>
        <v>0</v>
      </c>
      <c r="AB30" s="230">
        <f t="shared" si="6"/>
        <v>0</v>
      </c>
    </row>
    <row r="31" spans="1:28" s="238" customFormat="1" x14ac:dyDescent="0.25">
      <c r="A31" s="236" t="s">
        <v>15</v>
      </c>
      <c r="B31" s="236" t="s">
        <v>13</v>
      </c>
      <c r="C31" s="232" t="s">
        <v>245</v>
      </c>
      <c r="D31" s="234">
        <v>8.5</v>
      </c>
      <c r="E31" s="233">
        <f>D31*30</f>
        <v>255</v>
      </c>
      <c r="F31" s="233">
        <f>G31+H31+I31</f>
        <v>12</v>
      </c>
      <c r="G31" s="233">
        <v>8</v>
      </c>
      <c r="H31" s="233"/>
      <c r="I31" s="233">
        <v>4</v>
      </c>
      <c r="J31" s="233">
        <f>E31-F31</f>
        <v>243</v>
      </c>
      <c r="K31" s="234">
        <v>12</v>
      </c>
      <c r="L31" s="234"/>
      <c r="M31" s="234">
        <f t="shared" ref="M31:M35" si="7">F31/E31*100</f>
        <v>4.7058823529411766</v>
      </c>
      <c r="N31" s="237" t="s">
        <v>187</v>
      </c>
      <c r="O31" s="237" t="s">
        <v>336</v>
      </c>
      <c r="Q31" s="240" t="s">
        <v>255</v>
      </c>
      <c r="R31" s="240"/>
      <c r="S31" s="240" t="s">
        <v>254</v>
      </c>
      <c r="T31" s="240" t="s">
        <v>256</v>
      </c>
      <c r="U31" s="239">
        <v>8</v>
      </c>
      <c r="V31" s="239"/>
      <c r="W31" s="239"/>
      <c r="X31" s="239"/>
      <c r="Y31" s="239">
        <v>4</v>
      </c>
      <c r="Z31" s="239"/>
      <c r="AA31" s="230">
        <f t="shared" si="6"/>
        <v>12</v>
      </c>
      <c r="AB31" s="230">
        <f t="shared" si="6"/>
        <v>0</v>
      </c>
    </row>
    <row r="32" spans="1:28" s="238" customFormat="1" x14ac:dyDescent="0.25">
      <c r="A32" s="236" t="s">
        <v>15</v>
      </c>
      <c r="B32" s="236" t="s">
        <v>13</v>
      </c>
      <c r="C32" s="232" t="s">
        <v>214</v>
      </c>
      <c r="D32" s="77">
        <v>6</v>
      </c>
      <c r="E32" s="233">
        <f>D32*30</f>
        <v>180</v>
      </c>
      <c r="F32" s="233">
        <f>G32+H32+I32</f>
        <v>20</v>
      </c>
      <c r="G32" s="233">
        <v>12</v>
      </c>
      <c r="H32" s="233"/>
      <c r="I32" s="233">
        <v>8</v>
      </c>
      <c r="J32" s="233">
        <f>E32-F32</f>
        <v>160</v>
      </c>
      <c r="K32" s="234">
        <v>12</v>
      </c>
      <c r="L32" s="234">
        <v>8</v>
      </c>
      <c r="M32" s="234">
        <f t="shared" si="7"/>
        <v>11.111111111111111</v>
      </c>
      <c r="N32" s="237" t="s">
        <v>188</v>
      </c>
      <c r="O32" s="237" t="s">
        <v>336</v>
      </c>
      <c r="Q32" s="240" t="s">
        <v>260</v>
      </c>
      <c r="R32" s="240"/>
      <c r="S32" s="240" t="s">
        <v>257</v>
      </c>
      <c r="T32" s="240" t="s">
        <v>262</v>
      </c>
      <c r="U32" s="239">
        <v>8</v>
      </c>
      <c r="V32" s="239">
        <v>4</v>
      </c>
      <c r="W32" s="239"/>
      <c r="X32" s="239"/>
      <c r="Y32" s="239">
        <v>4</v>
      </c>
      <c r="Z32" s="239">
        <v>4</v>
      </c>
      <c r="AA32" s="230">
        <f t="shared" si="6"/>
        <v>12</v>
      </c>
      <c r="AB32" s="230">
        <f t="shared" si="6"/>
        <v>8</v>
      </c>
    </row>
    <row r="33" spans="1:28" s="238" customFormat="1" x14ac:dyDescent="0.25">
      <c r="A33" s="236" t="s">
        <v>15</v>
      </c>
      <c r="B33" s="236" t="s">
        <v>13</v>
      </c>
      <c r="C33" s="232" t="s">
        <v>24</v>
      </c>
      <c r="D33" s="77">
        <v>6</v>
      </c>
      <c r="E33" s="233">
        <f>D33*30</f>
        <v>180</v>
      </c>
      <c r="F33" s="233">
        <f>G33+H33+I33</f>
        <v>4</v>
      </c>
      <c r="G33" s="233">
        <v>4</v>
      </c>
      <c r="H33" s="233"/>
      <c r="I33" s="233"/>
      <c r="J33" s="233">
        <f>E33-F33</f>
        <v>176</v>
      </c>
      <c r="K33" s="234">
        <v>4</v>
      </c>
      <c r="L33" s="234"/>
      <c r="M33" s="234">
        <f t="shared" si="7"/>
        <v>2.2222222222222223</v>
      </c>
      <c r="N33" s="237" t="s">
        <v>187</v>
      </c>
      <c r="O33" s="237" t="s">
        <v>336</v>
      </c>
      <c r="Q33" s="240" t="s">
        <v>254</v>
      </c>
      <c r="R33" s="240"/>
      <c r="S33" s="240"/>
      <c r="T33" s="240" t="s">
        <v>254</v>
      </c>
      <c r="U33" s="239">
        <v>4</v>
      </c>
      <c r="V33" s="239"/>
      <c r="W33" s="239"/>
      <c r="X33" s="239"/>
      <c r="Y33" s="239"/>
      <c r="Z33" s="239"/>
      <c r="AA33" s="230">
        <f t="shared" si="6"/>
        <v>4</v>
      </c>
      <c r="AB33" s="230">
        <f t="shared" si="6"/>
        <v>0</v>
      </c>
    </row>
    <row r="34" spans="1:28" x14ac:dyDescent="0.25">
      <c r="A34" s="1" t="s">
        <v>15</v>
      </c>
      <c r="B34" s="1" t="s">
        <v>13</v>
      </c>
      <c r="C34" s="4"/>
      <c r="D34" s="7"/>
      <c r="E34" s="6"/>
      <c r="F34" s="6"/>
      <c r="G34" s="6"/>
      <c r="H34" s="6"/>
      <c r="I34" s="6"/>
      <c r="J34" s="6"/>
      <c r="K34" s="7"/>
      <c r="L34" s="7"/>
      <c r="M34" s="7"/>
      <c r="N34" s="64"/>
      <c r="O34" s="64"/>
      <c r="P34" s="3"/>
      <c r="Q34" s="240"/>
      <c r="R34" s="240"/>
      <c r="S34" s="240"/>
      <c r="T34" s="240"/>
      <c r="AA34" s="230">
        <f t="shared" si="6"/>
        <v>0</v>
      </c>
      <c r="AB34" s="230">
        <f t="shared" si="6"/>
        <v>0</v>
      </c>
    </row>
    <row r="35" spans="1:28" s="238" customFormat="1" x14ac:dyDescent="0.25">
      <c r="A35" s="236" t="s">
        <v>15</v>
      </c>
      <c r="B35" s="236" t="s">
        <v>13</v>
      </c>
      <c r="C35" s="232" t="s">
        <v>26</v>
      </c>
      <c r="D35" s="234">
        <v>3.5</v>
      </c>
      <c r="E35" s="233">
        <f>D35*30</f>
        <v>105</v>
      </c>
      <c r="F35" s="233">
        <f>G35+H35+I35</f>
        <v>4</v>
      </c>
      <c r="G35" s="233"/>
      <c r="H35" s="233"/>
      <c r="I35" s="233">
        <v>4</v>
      </c>
      <c r="J35" s="233">
        <f>E35-F35</f>
        <v>101</v>
      </c>
      <c r="K35" s="234">
        <v>4</v>
      </c>
      <c r="L35" s="234"/>
      <c r="M35" s="234">
        <f t="shared" si="7"/>
        <v>3.8095238095238098</v>
      </c>
      <c r="N35" s="237" t="s">
        <v>187</v>
      </c>
      <c r="O35" s="237" t="s">
        <v>338</v>
      </c>
      <c r="Q35" s="240"/>
      <c r="R35" s="240"/>
      <c r="S35" s="240" t="s">
        <v>254</v>
      </c>
      <c r="T35" s="240" t="s">
        <v>254</v>
      </c>
      <c r="U35" s="239"/>
      <c r="V35" s="239"/>
      <c r="W35" s="239"/>
      <c r="X35" s="239"/>
      <c r="Y35" s="239">
        <v>4</v>
      </c>
      <c r="Z35" s="239"/>
      <c r="AA35" s="230">
        <f t="shared" si="6"/>
        <v>4</v>
      </c>
      <c r="AB35" s="230">
        <f t="shared" si="6"/>
        <v>0</v>
      </c>
    </row>
    <row r="36" spans="1:28" ht="12.75" x14ac:dyDescent="0.2">
      <c r="C36" s="4"/>
      <c r="D36" s="7"/>
      <c r="E36" s="6">
        <f>D36*30</f>
        <v>0</v>
      </c>
      <c r="F36" s="6">
        <f>G36+H36+I36</f>
        <v>0</v>
      </c>
      <c r="G36" s="6"/>
      <c r="H36" s="6"/>
      <c r="I36" s="6"/>
      <c r="J36" s="6">
        <f>E36-F36</f>
        <v>0</v>
      </c>
      <c r="K36" s="7">
        <f>F36/18</f>
        <v>0</v>
      </c>
      <c r="L36" s="6"/>
      <c r="M36" s="7"/>
      <c r="N36" s="64"/>
      <c r="O36" s="64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2.75" x14ac:dyDescent="0.2">
      <c r="C37" s="8" t="s">
        <v>19</v>
      </c>
      <c r="D37" s="61">
        <f>SUM(D29:D36)</f>
        <v>30</v>
      </c>
      <c r="E37" s="60">
        <f t="shared" ref="E37:L37" si="8">SUM(E29:E36)</f>
        <v>900</v>
      </c>
      <c r="F37" s="60">
        <f t="shared" si="8"/>
        <v>48</v>
      </c>
      <c r="G37" s="60">
        <f t="shared" si="8"/>
        <v>28</v>
      </c>
      <c r="H37" s="60">
        <f t="shared" si="8"/>
        <v>0</v>
      </c>
      <c r="I37" s="60">
        <f t="shared" si="8"/>
        <v>20</v>
      </c>
      <c r="J37" s="60">
        <f t="shared" si="8"/>
        <v>852</v>
      </c>
      <c r="K37" s="60">
        <f t="shared" si="8"/>
        <v>40</v>
      </c>
      <c r="L37" s="60">
        <f t="shared" si="8"/>
        <v>8</v>
      </c>
      <c r="M37" s="60"/>
      <c r="N37" s="10"/>
      <c r="O37" s="10"/>
      <c r="P37" s="3"/>
      <c r="Q37" s="3"/>
      <c r="R37" s="3"/>
      <c r="S37" s="3"/>
      <c r="T37" s="3"/>
      <c r="U37" s="3">
        <f t="shared" ref="U37:AB37" si="9">SUM(U29:U36)</f>
        <v>20</v>
      </c>
      <c r="V37" s="3">
        <f t="shared" si="9"/>
        <v>4</v>
      </c>
      <c r="W37" s="3">
        <f t="shared" si="9"/>
        <v>0</v>
      </c>
      <c r="X37" s="3">
        <f t="shared" si="9"/>
        <v>0</v>
      </c>
      <c r="Y37" s="3">
        <f t="shared" si="9"/>
        <v>16</v>
      </c>
      <c r="Z37" s="3">
        <f t="shared" si="9"/>
        <v>4</v>
      </c>
      <c r="AA37" s="3">
        <f t="shared" si="9"/>
        <v>36</v>
      </c>
      <c r="AB37" s="3">
        <f t="shared" si="9"/>
        <v>8</v>
      </c>
    </row>
    <row r="38" spans="1:28" ht="12.75" x14ac:dyDescent="0.2">
      <c r="C38" s="9" t="s">
        <v>20</v>
      </c>
      <c r="D38" s="12">
        <f>30-D37</f>
        <v>0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2.75" x14ac:dyDescent="0.2">
      <c r="C41" s="9"/>
      <c r="D41" s="10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2.75" x14ac:dyDescent="0.2">
      <c r="C42" s="9"/>
      <c r="D42" s="1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2.75" x14ac:dyDescent="0.2">
      <c r="C43" s="258" t="s">
        <v>171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5" customHeight="1" x14ac:dyDescent="0.2">
      <c r="C44" s="907" t="s">
        <v>0</v>
      </c>
      <c r="D44" s="908" t="s">
        <v>1</v>
      </c>
      <c r="E44" s="909" t="s">
        <v>2</v>
      </c>
      <c r="F44" s="909"/>
      <c r="G44" s="909"/>
      <c r="H44" s="909"/>
      <c r="I44" s="909"/>
      <c r="J44" s="910"/>
      <c r="K44" s="908" t="s">
        <v>252</v>
      </c>
      <c r="L44" s="908" t="s">
        <v>253</v>
      </c>
      <c r="M44" s="908" t="s">
        <v>3</v>
      </c>
      <c r="N44" s="63"/>
      <c r="O44" s="6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5" customHeight="1" x14ac:dyDescent="0.2">
      <c r="C45" s="907"/>
      <c r="D45" s="908"/>
      <c r="E45" s="908" t="s">
        <v>4</v>
      </c>
      <c r="F45" s="911" t="s">
        <v>5</v>
      </c>
      <c r="G45" s="911"/>
      <c r="H45" s="911"/>
      <c r="I45" s="911"/>
      <c r="J45" s="908" t="s">
        <v>22</v>
      </c>
      <c r="K45" s="908"/>
      <c r="L45" s="908"/>
      <c r="M45" s="908"/>
      <c r="N45" s="63"/>
      <c r="O45" s="6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5" customHeight="1" x14ac:dyDescent="0.2">
      <c r="C46" s="907"/>
      <c r="D46" s="908"/>
      <c r="E46" s="910"/>
      <c r="F46" s="908" t="s">
        <v>7</v>
      </c>
      <c r="G46" s="909" t="s">
        <v>8</v>
      </c>
      <c r="H46" s="910"/>
      <c r="I46" s="910"/>
      <c r="J46" s="910"/>
      <c r="K46" s="908"/>
      <c r="L46" s="908"/>
      <c r="M46" s="908"/>
      <c r="N46" s="63"/>
      <c r="O46" s="6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5" customHeight="1" x14ac:dyDescent="0.2">
      <c r="C47" s="907"/>
      <c r="D47" s="908"/>
      <c r="E47" s="910"/>
      <c r="F47" s="912"/>
      <c r="G47" s="908" t="s">
        <v>9</v>
      </c>
      <c r="H47" s="908" t="s">
        <v>10</v>
      </c>
      <c r="I47" s="908" t="s">
        <v>11</v>
      </c>
      <c r="J47" s="910"/>
      <c r="K47" s="908"/>
      <c r="L47" s="908"/>
      <c r="M47" s="908"/>
      <c r="N47" s="63"/>
      <c r="O47" s="63"/>
      <c r="P47" s="3"/>
      <c r="Q47" s="908" t="s">
        <v>9</v>
      </c>
      <c r="R47" s="908" t="s">
        <v>10</v>
      </c>
      <c r="S47" s="908" t="s">
        <v>11</v>
      </c>
      <c r="T47" s="913" t="s">
        <v>7</v>
      </c>
      <c r="U47" s="913" t="s">
        <v>246</v>
      </c>
      <c r="V47" s="913"/>
      <c r="W47" s="913"/>
      <c r="X47" s="913"/>
      <c r="Y47" s="913"/>
      <c r="Z47" s="913"/>
      <c r="AA47" s="913"/>
      <c r="AB47" s="913"/>
    </row>
    <row r="48" spans="1:28" ht="12.75" x14ac:dyDescent="0.2">
      <c r="C48" s="907"/>
      <c r="D48" s="908"/>
      <c r="E48" s="910"/>
      <c r="F48" s="912"/>
      <c r="G48" s="908"/>
      <c r="H48" s="908"/>
      <c r="I48" s="908"/>
      <c r="J48" s="910"/>
      <c r="K48" s="908"/>
      <c r="L48" s="908"/>
      <c r="M48" s="908"/>
      <c r="N48" s="63"/>
      <c r="O48" s="63"/>
      <c r="P48" s="3"/>
      <c r="Q48" s="908"/>
      <c r="R48" s="908"/>
      <c r="S48" s="908"/>
      <c r="T48" s="913"/>
      <c r="U48" s="913"/>
      <c r="V48" s="913"/>
      <c r="W48" s="913"/>
      <c r="X48" s="913"/>
      <c r="Y48" s="913"/>
      <c r="Z48" s="913"/>
      <c r="AA48" s="913"/>
      <c r="AB48" s="913"/>
    </row>
    <row r="49" spans="1:28" x14ac:dyDescent="0.25">
      <c r="C49" s="907"/>
      <c r="D49" s="908"/>
      <c r="E49" s="910"/>
      <c r="F49" s="912"/>
      <c r="G49" s="908"/>
      <c r="H49" s="908"/>
      <c r="I49" s="908"/>
      <c r="J49" s="910"/>
      <c r="K49" s="908"/>
      <c r="L49" s="908"/>
      <c r="M49" s="908"/>
      <c r="N49" s="63"/>
      <c r="O49" s="63"/>
      <c r="P49" s="3"/>
      <c r="Q49" s="908"/>
      <c r="R49" s="908"/>
      <c r="S49" s="908"/>
      <c r="T49" s="913"/>
      <c r="U49" s="913" t="s">
        <v>247</v>
      </c>
      <c r="V49" s="913"/>
      <c r="W49" s="913" t="s">
        <v>248</v>
      </c>
      <c r="X49" s="913"/>
      <c r="Y49" s="913" t="s">
        <v>249</v>
      </c>
      <c r="Z49" s="913"/>
      <c r="AA49" s="230" t="s">
        <v>250</v>
      </c>
      <c r="AB49" s="230"/>
    </row>
    <row r="50" spans="1:28" x14ac:dyDescent="0.25">
      <c r="C50" s="907"/>
      <c r="D50" s="908"/>
      <c r="E50" s="910"/>
      <c r="F50" s="912"/>
      <c r="G50" s="908"/>
      <c r="H50" s="908"/>
      <c r="I50" s="908"/>
      <c r="J50" s="910"/>
      <c r="K50" s="908"/>
      <c r="L50" s="908"/>
      <c r="M50" s="908"/>
      <c r="N50" s="63"/>
      <c r="O50" s="63"/>
      <c r="P50" s="3"/>
      <c r="Q50" s="908"/>
      <c r="R50" s="908"/>
      <c r="S50" s="908"/>
      <c r="T50" s="230"/>
      <c r="U50" s="230" t="s">
        <v>251</v>
      </c>
      <c r="V50" s="230" t="s">
        <v>12</v>
      </c>
      <c r="W50" s="230" t="s">
        <v>251</v>
      </c>
      <c r="X50" s="230" t="s">
        <v>12</v>
      </c>
      <c r="Y50" s="230" t="s">
        <v>251</v>
      </c>
      <c r="Z50" s="230" t="s">
        <v>12</v>
      </c>
      <c r="AA50" s="231" t="s">
        <v>251</v>
      </c>
      <c r="AB50" s="231" t="s">
        <v>12</v>
      </c>
    </row>
    <row r="51" spans="1:28" x14ac:dyDescent="0.25">
      <c r="A51" s="1" t="s">
        <v>15</v>
      </c>
      <c r="B51" s="1" t="s">
        <v>13</v>
      </c>
      <c r="C51" s="81" t="s">
        <v>27</v>
      </c>
      <c r="D51" s="76">
        <v>4</v>
      </c>
      <c r="E51" s="241">
        <f>D51*30</f>
        <v>120</v>
      </c>
      <c r="F51" s="241">
        <f>G51+H51+I51</f>
        <v>4</v>
      </c>
      <c r="G51" s="241"/>
      <c r="H51" s="241"/>
      <c r="I51" s="241">
        <v>4</v>
      </c>
      <c r="J51" s="241">
        <f>E51-F51</f>
        <v>116</v>
      </c>
      <c r="K51" s="77">
        <v>4</v>
      </c>
      <c r="L51" s="77"/>
      <c r="M51" s="7">
        <f>F51/E51*100</f>
        <v>3.3333333333333335</v>
      </c>
      <c r="N51" s="64" t="s">
        <v>187</v>
      </c>
      <c r="O51" s="64" t="s">
        <v>15</v>
      </c>
      <c r="P51" s="3"/>
      <c r="Q51" s="240"/>
      <c r="R51" s="240"/>
      <c r="S51" s="240" t="s">
        <v>254</v>
      </c>
      <c r="T51" s="240" t="s">
        <v>254</v>
      </c>
      <c r="Y51" s="239">
        <v>4</v>
      </c>
      <c r="AA51" s="230">
        <f>U51+W51+Y51</f>
        <v>4</v>
      </c>
      <c r="AB51" s="230">
        <f>V51+X51+Z51</f>
        <v>0</v>
      </c>
    </row>
    <row r="52" spans="1:28" ht="12.75" x14ac:dyDescent="0.2">
      <c r="C52" s="4"/>
      <c r="D52" s="7"/>
      <c r="E52" s="6"/>
      <c r="F52" s="6"/>
      <c r="G52" s="6"/>
      <c r="H52" s="6"/>
      <c r="I52" s="6"/>
      <c r="J52" s="6"/>
      <c r="K52" s="7"/>
      <c r="L52" s="6"/>
      <c r="M52" s="7"/>
      <c r="N52" s="64"/>
      <c r="O52" s="64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25">
      <c r="A53" s="1" t="s">
        <v>15</v>
      </c>
      <c r="B53" s="1" t="s">
        <v>13</v>
      </c>
      <c r="C53" s="4" t="s">
        <v>244</v>
      </c>
      <c r="D53" s="7">
        <v>6</v>
      </c>
      <c r="E53" s="6">
        <f t="shared" ref="E53:E58" si="10">D53*30</f>
        <v>180</v>
      </c>
      <c r="F53" s="6">
        <f t="shared" ref="F53:F58" si="11">G53+H53+I53</f>
        <v>10</v>
      </c>
      <c r="G53" s="242">
        <v>8</v>
      </c>
      <c r="H53" s="233"/>
      <c r="I53" s="233">
        <v>2</v>
      </c>
      <c r="J53" s="6">
        <f t="shared" ref="J53:J57" si="12">E53-F53</f>
        <v>170</v>
      </c>
      <c r="K53" s="7">
        <v>8</v>
      </c>
      <c r="L53" s="6">
        <v>2</v>
      </c>
      <c r="M53" s="7">
        <f t="shared" ref="M53:M57" si="13">F53/E53*100</f>
        <v>5.5555555555555554</v>
      </c>
      <c r="N53" s="64" t="s">
        <v>191</v>
      </c>
      <c r="O53" s="64" t="s">
        <v>338</v>
      </c>
      <c r="P53" s="3"/>
      <c r="Q53" s="240" t="s">
        <v>255</v>
      </c>
      <c r="R53" s="240"/>
      <c r="S53" s="240" t="s">
        <v>263</v>
      </c>
      <c r="T53" s="240" t="s">
        <v>264</v>
      </c>
      <c r="U53" s="239">
        <v>8</v>
      </c>
      <c r="Z53" s="239">
        <v>2</v>
      </c>
      <c r="AA53" s="230">
        <f>U53+W53+Y53</f>
        <v>8</v>
      </c>
      <c r="AB53" s="230">
        <f>V53+X53+Z53</f>
        <v>2</v>
      </c>
    </row>
    <row r="54" spans="1:28" s="83" customFormat="1" x14ac:dyDescent="0.25">
      <c r="A54" s="80" t="s">
        <v>11</v>
      </c>
      <c r="B54" s="80" t="s">
        <v>13</v>
      </c>
      <c r="C54" s="81" t="s">
        <v>34</v>
      </c>
      <c r="D54" s="77">
        <v>5</v>
      </c>
      <c r="E54" s="241">
        <f t="shared" si="10"/>
        <v>150</v>
      </c>
      <c r="F54" s="241">
        <f t="shared" si="11"/>
        <v>10</v>
      </c>
      <c r="G54" s="241">
        <v>8</v>
      </c>
      <c r="H54" s="241"/>
      <c r="I54" s="241">
        <v>2</v>
      </c>
      <c r="J54" s="241">
        <f t="shared" si="12"/>
        <v>140</v>
      </c>
      <c r="K54" s="77">
        <v>8</v>
      </c>
      <c r="L54" s="77">
        <v>2</v>
      </c>
      <c r="M54" s="77">
        <f t="shared" si="13"/>
        <v>6.666666666666667</v>
      </c>
      <c r="N54" s="82" t="s">
        <v>188</v>
      </c>
      <c r="O54" s="82" t="s">
        <v>336</v>
      </c>
      <c r="Q54" s="243" t="s">
        <v>255</v>
      </c>
      <c r="R54" s="243"/>
      <c r="S54" s="243" t="s">
        <v>263</v>
      </c>
      <c r="T54" s="243" t="s">
        <v>264</v>
      </c>
      <c r="U54" s="244">
        <v>8</v>
      </c>
      <c r="V54" s="244"/>
      <c r="W54" s="244"/>
      <c r="X54" s="244"/>
      <c r="Y54" s="244"/>
      <c r="Z54" s="244">
        <v>2</v>
      </c>
      <c r="AA54" s="245">
        <f t="shared" ref="AA54:AB57" si="14">U54+W54+Y54</f>
        <v>8</v>
      </c>
      <c r="AB54" s="245">
        <v>2</v>
      </c>
    </row>
    <row r="55" spans="1:28" x14ac:dyDescent="0.25">
      <c r="A55" s="1" t="s">
        <v>11</v>
      </c>
      <c r="B55" s="1" t="s">
        <v>13</v>
      </c>
      <c r="C55" s="4" t="s">
        <v>107</v>
      </c>
      <c r="D55" s="7">
        <v>6</v>
      </c>
      <c r="E55" s="233">
        <f t="shared" si="10"/>
        <v>180</v>
      </c>
      <c r="F55" s="233">
        <f t="shared" si="11"/>
        <v>12</v>
      </c>
      <c r="G55" s="233">
        <v>8</v>
      </c>
      <c r="H55" s="233"/>
      <c r="I55" s="233">
        <v>4</v>
      </c>
      <c r="J55" s="233">
        <f t="shared" si="12"/>
        <v>168</v>
      </c>
      <c r="K55" s="234">
        <v>8</v>
      </c>
      <c r="L55" s="234">
        <v>4</v>
      </c>
      <c r="M55" s="7">
        <f t="shared" si="13"/>
        <v>6.666666666666667</v>
      </c>
      <c r="N55" s="64" t="s">
        <v>190</v>
      </c>
      <c r="O55" s="64" t="s">
        <v>336</v>
      </c>
      <c r="P55" s="3"/>
      <c r="Q55" s="240" t="s">
        <v>255</v>
      </c>
      <c r="R55" s="240"/>
      <c r="S55" s="240" t="s">
        <v>259</v>
      </c>
      <c r="T55" s="240" t="s">
        <v>260</v>
      </c>
      <c r="U55" s="239">
        <v>8</v>
      </c>
      <c r="Z55" s="239">
        <v>4</v>
      </c>
      <c r="AA55" s="230">
        <f t="shared" si="14"/>
        <v>8</v>
      </c>
      <c r="AB55" s="230">
        <f t="shared" si="14"/>
        <v>4</v>
      </c>
    </row>
    <row r="56" spans="1:28" x14ac:dyDescent="0.25">
      <c r="A56" s="1" t="s">
        <v>15</v>
      </c>
      <c r="B56" s="1" t="s">
        <v>13</v>
      </c>
      <c r="C56" s="4" t="s">
        <v>29</v>
      </c>
      <c r="D56" s="7">
        <v>5</v>
      </c>
      <c r="E56" s="233">
        <f t="shared" si="10"/>
        <v>150</v>
      </c>
      <c r="F56" s="233">
        <f t="shared" si="11"/>
        <v>12</v>
      </c>
      <c r="G56" s="233">
        <v>8</v>
      </c>
      <c r="H56" s="233"/>
      <c r="I56" s="233">
        <v>4</v>
      </c>
      <c r="J56" s="233">
        <f t="shared" si="12"/>
        <v>138</v>
      </c>
      <c r="K56" s="234">
        <v>8</v>
      </c>
      <c r="L56" s="234">
        <v>4</v>
      </c>
      <c r="M56" s="7">
        <f t="shared" si="13"/>
        <v>8</v>
      </c>
      <c r="N56" s="64" t="s">
        <v>189</v>
      </c>
      <c r="O56" s="64" t="s">
        <v>336</v>
      </c>
      <c r="P56" s="3"/>
      <c r="Q56" s="240" t="s">
        <v>255</v>
      </c>
      <c r="R56" s="240"/>
      <c r="S56" s="240" t="s">
        <v>259</v>
      </c>
      <c r="T56" s="240" t="s">
        <v>260</v>
      </c>
      <c r="U56" s="239">
        <v>8</v>
      </c>
      <c r="Z56" s="239">
        <v>4</v>
      </c>
      <c r="AA56" s="230">
        <f t="shared" si="14"/>
        <v>8</v>
      </c>
      <c r="AB56" s="230">
        <f t="shared" si="14"/>
        <v>4</v>
      </c>
    </row>
    <row r="57" spans="1:28" x14ac:dyDescent="0.25">
      <c r="A57" s="1" t="s">
        <v>15</v>
      </c>
      <c r="B57" s="1" t="s">
        <v>25</v>
      </c>
      <c r="C57" s="4" t="s">
        <v>163</v>
      </c>
      <c r="D57" s="7">
        <v>4</v>
      </c>
      <c r="E57" s="233">
        <f t="shared" si="10"/>
        <v>120</v>
      </c>
      <c r="F57" s="233">
        <f t="shared" si="11"/>
        <v>4</v>
      </c>
      <c r="G57" s="233">
        <v>4</v>
      </c>
      <c r="H57" s="233"/>
      <c r="I57" s="233"/>
      <c r="J57" s="233">
        <f t="shared" si="12"/>
        <v>116</v>
      </c>
      <c r="K57" s="234">
        <v>4</v>
      </c>
      <c r="L57" s="234"/>
      <c r="M57" s="7">
        <f t="shared" si="13"/>
        <v>3.3333333333333335</v>
      </c>
      <c r="N57" s="64" t="s">
        <v>189</v>
      </c>
      <c r="O57" s="64" t="s">
        <v>15</v>
      </c>
      <c r="P57" s="3"/>
      <c r="Q57" s="240" t="s">
        <v>254</v>
      </c>
      <c r="R57" s="240"/>
      <c r="S57" s="240"/>
      <c r="T57" s="240" t="s">
        <v>254</v>
      </c>
      <c r="U57" s="239">
        <v>4</v>
      </c>
      <c r="AA57" s="230">
        <f t="shared" si="14"/>
        <v>4</v>
      </c>
      <c r="AB57" s="230">
        <f t="shared" si="14"/>
        <v>0</v>
      </c>
    </row>
    <row r="58" spans="1:28" ht="12.75" x14ac:dyDescent="0.2">
      <c r="C58" s="4"/>
      <c r="D58" s="7"/>
      <c r="E58" s="6">
        <f t="shared" si="10"/>
        <v>0</v>
      </c>
      <c r="F58" s="6">
        <f t="shared" si="11"/>
        <v>0</v>
      </c>
      <c r="G58" s="6"/>
      <c r="H58" s="6"/>
      <c r="I58" s="6"/>
      <c r="J58" s="6"/>
      <c r="K58" s="7"/>
      <c r="L58" s="6"/>
      <c r="M58" s="7"/>
      <c r="N58" s="64"/>
      <c r="O58" s="64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75" x14ac:dyDescent="0.2">
      <c r="C59" s="8" t="s">
        <v>19</v>
      </c>
      <c r="D59" s="61">
        <f>SUM(D51:D58)</f>
        <v>30</v>
      </c>
      <c r="E59" s="60">
        <f>SUM(E51:E58)</f>
        <v>900</v>
      </c>
      <c r="F59" s="60">
        <f t="shared" ref="F59:L59" si="15">SUM(F51:F58)</f>
        <v>52</v>
      </c>
      <c r="G59" s="60">
        <f t="shared" si="15"/>
        <v>36</v>
      </c>
      <c r="H59" s="60">
        <f t="shared" si="15"/>
        <v>0</v>
      </c>
      <c r="I59" s="60">
        <f t="shared" si="15"/>
        <v>16</v>
      </c>
      <c r="J59" s="60">
        <f t="shared" si="15"/>
        <v>848</v>
      </c>
      <c r="K59" s="60">
        <f t="shared" si="15"/>
        <v>40</v>
      </c>
      <c r="L59" s="60">
        <f t="shared" si="15"/>
        <v>12</v>
      </c>
      <c r="M59" s="60"/>
      <c r="N59" s="10"/>
      <c r="O59" s="10"/>
      <c r="P59" s="3"/>
      <c r="Q59" s="3"/>
      <c r="R59" s="3"/>
      <c r="S59" s="3"/>
      <c r="T59" s="3"/>
      <c r="U59" s="3">
        <f t="shared" ref="U59:AB59" si="16">SUM(U51:U58)</f>
        <v>36</v>
      </c>
      <c r="V59" s="3">
        <f t="shared" si="16"/>
        <v>0</v>
      </c>
      <c r="W59" s="3">
        <f t="shared" si="16"/>
        <v>0</v>
      </c>
      <c r="X59" s="3">
        <f t="shared" si="16"/>
        <v>0</v>
      </c>
      <c r="Y59" s="3">
        <f t="shared" si="16"/>
        <v>4</v>
      </c>
      <c r="Z59" s="3">
        <f t="shared" si="16"/>
        <v>12</v>
      </c>
      <c r="AA59" s="3">
        <f t="shared" si="16"/>
        <v>40</v>
      </c>
      <c r="AB59" s="3">
        <f t="shared" si="16"/>
        <v>12</v>
      </c>
    </row>
    <row r="60" spans="1:28" ht="12.75" x14ac:dyDescent="0.2">
      <c r="C60" s="9" t="s">
        <v>20</v>
      </c>
      <c r="D60" s="10">
        <f>30-D59</f>
        <v>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75" x14ac:dyDescent="0.2">
      <c r="C61" s="9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5" customHeight="1" x14ac:dyDescent="0.2">
      <c r="C62" s="258" t="s">
        <v>172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5" customHeight="1" x14ac:dyDescent="0.2">
      <c r="C63" s="907" t="s">
        <v>0</v>
      </c>
      <c r="D63" s="908" t="s">
        <v>1</v>
      </c>
      <c r="E63" s="909" t="s">
        <v>2</v>
      </c>
      <c r="F63" s="909"/>
      <c r="G63" s="909"/>
      <c r="H63" s="909"/>
      <c r="I63" s="909"/>
      <c r="J63" s="910"/>
      <c r="K63" s="908" t="s">
        <v>252</v>
      </c>
      <c r="L63" s="908" t="s">
        <v>253</v>
      </c>
      <c r="M63" s="908" t="s">
        <v>3</v>
      </c>
      <c r="N63" s="63"/>
      <c r="O63" s="6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5" customHeight="1" x14ac:dyDescent="0.2">
      <c r="C64" s="907"/>
      <c r="D64" s="908"/>
      <c r="E64" s="908" t="s">
        <v>4</v>
      </c>
      <c r="F64" s="911" t="s">
        <v>5</v>
      </c>
      <c r="G64" s="911"/>
      <c r="H64" s="911"/>
      <c r="I64" s="911"/>
      <c r="J64" s="908" t="s">
        <v>22</v>
      </c>
      <c r="K64" s="908"/>
      <c r="L64" s="908"/>
      <c r="M64" s="908"/>
      <c r="N64" s="63"/>
      <c r="O64" s="6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5" customHeight="1" x14ac:dyDescent="0.2">
      <c r="C65" s="907"/>
      <c r="D65" s="908"/>
      <c r="E65" s="910"/>
      <c r="F65" s="908" t="s">
        <v>7</v>
      </c>
      <c r="G65" s="909" t="s">
        <v>8</v>
      </c>
      <c r="H65" s="910"/>
      <c r="I65" s="910"/>
      <c r="J65" s="910"/>
      <c r="K65" s="908"/>
      <c r="L65" s="908"/>
      <c r="M65" s="908"/>
      <c r="N65" s="63"/>
      <c r="O65" s="6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75" customHeight="1" x14ac:dyDescent="0.2">
      <c r="C66" s="907"/>
      <c r="D66" s="908"/>
      <c r="E66" s="910"/>
      <c r="F66" s="912"/>
      <c r="G66" s="908" t="s">
        <v>9</v>
      </c>
      <c r="H66" s="908" t="s">
        <v>10</v>
      </c>
      <c r="I66" s="908" t="s">
        <v>11</v>
      </c>
      <c r="J66" s="910"/>
      <c r="K66" s="908"/>
      <c r="L66" s="908"/>
      <c r="M66" s="908"/>
      <c r="N66" s="63"/>
      <c r="O66" s="63"/>
      <c r="P66" s="3"/>
      <c r="Q66" s="908" t="s">
        <v>9</v>
      </c>
      <c r="R66" s="908" t="s">
        <v>10</v>
      </c>
      <c r="S66" s="908" t="s">
        <v>11</v>
      </c>
      <c r="T66" s="913" t="s">
        <v>7</v>
      </c>
      <c r="U66" s="913" t="s">
        <v>246</v>
      </c>
      <c r="V66" s="913"/>
      <c r="W66" s="913"/>
      <c r="X66" s="913"/>
      <c r="Y66" s="913"/>
      <c r="Z66" s="913"/>
      <c r="AA66" s="913"/>
      <c r="AB66" s="913"/>
    </row>
    <row r="67" spans="1:28" ht="12.75" x14ac:dyDescent="0.2">
      <c r="C67" s="907"/>
      <c r="D67" s="908"/>
      <c r="E67" s="910"/>
      <c r="F67" s="912"/>
      <c r="G67" s="908"/>
      <c r="H67" s="908"/>
      <c r="I67" s="908"/>
      <c r="J67" s="910"/>
      <c r="K67" s="908"/>
      <c r="L67" s="908"/>
      <c r="M67" s="908"/>
      <c r="N67" s="63"/>
      <c r="O67" s="63"/>
      <c r="P67" s="3"/>
      <c r="Q67" s="908"/>
      <c r="R67" s="908"/>
      <c r="S67" s="908"/>
      <c r="T67" s="913"/>
      <c r="U67" s="913"/>
      <c r="V67" s="913"/>
      <c r="W67" s="913"/>
      <c r="X67" s="913"/>
      <c r="Y67" s="913"/>
      <c r="Z67" s="913"/>
      <c r="AA67" s="913"/>
      <c r="AB67" s="913"/>
    </row>
    <row r="68" spans="1:28" x14ac:dyDescent="0.25">
      <c r="C68" s="907"/>
      <c r="D68" s="908"/>
      <c r="E68" s="910"/>
      <c r="F68" s="912"/>
      <c r="G68" s="908"/>
      <c r="H68" s="908"/>
      <c r="I68" s="908"/>
      <c r="J68" s="910"/>
      <c r="K68" s="908"/>
      <c r="L68" s="908"/>
      <c r="M68" s="908"/>
      <c r="N68" s="63"/>
      <c r="O68" s="63"/>
      <c r="P68" s="3"/>
      <c r="Q68" s="908"/>
      <c r="R68" s="908"/>
      <c r="S68" s="908"/>
      <c r="T68" s="913"/>
      <c r="U68" s="913" t="s">
        <v>247</v>
      </c>
      <c r="V68" s="913"/>
      <c r="W68" s="913" t="s">
        <v>248</v>
      </c>
      <c r="X68" s="913"/>
      <c r="Y68" s="913" t="s">
        <v>249</v>
      </c>
      <c r="Z68" s="913"/>
      <c r="AA68" s="914" t="s">
        <v>250</v>
      </c>
      <c r="AB68" s="915"/>
    </row>
    <row r="69" spans="1:28" x14ac:dyDescent="0.25">
      <c r="C69" s="907"/>
      <c r="D69" s="908"/>
      <c r="E69" s="910"/>
      <c r="F69" s="912"/>
      <c r="G69" s="908"/>
      <c r="H69" s="908"/>
      <c r="I69" s="908"/>
      <c r="J69" s="910"/>
      <c r="K69" s="908"/>
      <c r="L69" s="908"/>
      <c r="M69" s="908"/>
      <c r="N69" s="63"/>
      <c r="O69" s="63"/>
      <c r="P69" s="3"/>
      <c r="Q69" s="908"/>
      <c r="R69" s="908"/>
      <c r="S69" s="908"/>
      <c r="T69" s="230"/>
      <c r="U69" s="230" t="s">
        <v>251</v>
      </c>
      <c r="V69" s="230" t="s">
        <v>12</v>
      </c>
      <c r="W69" s="230" t="s">
        <v>251</v>
      </c>
      <c r="X69" s="230" t="s">
        <v>12</v>
      </c>
      <c r="Y69" s="230" t="s">
        <v>251</v>
      </c>
      <c r="Z69" s="230" t="s">
        <v>12</v>
      </c>
      <c r="AA69" s="231" t="s">
        <v>251</v>
      </c>
      <c r="AB69" s="231" t="s">
        <v>12</v>
      </c>
    </row>
    <row r="70" spans="1:28" ht="12.75" x14ac:dyDescent="0.2">
      <c r="C70" s="8"/>
      <c r="D70" s="5"/>
      <c r="E70" s="6"/>
      <c r="F70" s="6"/>
      <c r="G70" s="6"/>
      <c r="H70" s="6"/>
      <c r="I70" s="6"/>
      <c r="J70" s="6"/>
      <c r="K70" s="7"/>
      <c r="L70" s="6"/>
      <c r="M70" s="7"/>
      <c r="N70" s="64"/>
      <c r="O70" s="6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s="238" customFormat="1" x14ac:dyDescent="0.25">
      <c r="A71" s="236" t="s">
        <v>15</v>
      </c>
      <c r="B71" s="236" t="s">
        <v>13</v>
      </c>
      <c r="C71" s="232" t="s">
        <v>14</v>
      </c>
      <c r="D71" s="246">
        <v>5</v>
      </c>
      <c r="E71" s="233">
        <f>D71*30</f>
        <v>150</v>
      </c>
      <c r="F71" s="233">
        <f>G71+H71+I71</f>
        <v>4</v>
      </c>
      <c r="G71" s="233"/>
      <c r="H71" s="233"/>
      <c r="I71" s="233">
        <v>4</v>
      </c>
      <c r="J71" s="233">
        <f>E71-F71</f>
        <v>146</v>
      </c>
      <c r="K71" s="234">
        <v>4</v>
      </c>
      <c r="L71" s="234"/>
      <c r="M71" s="234">
        <f t="shared" ref="M71:M76" si="17">F71/E71*100</f>
        <v>2.666666666666667</v>
      </c>
      <c r="N71" s="237" t="s">
        <v>187</v>
      </c>
      <c r="O71" s="237" t="s">
        <v>338</v>
      </c>
      <c r="Q71" s="240"/>
      <c r="R71" s="240"/>
      <c r="S71" s="240" t="s">
        <v>254</v>
      </c>
      <c r="T71" s="240" t="s">
        <v>254</v>
      </c>
      <c r="U71" s="239"/>
      <c r="V71" s="239"/>
      <c r="W71" s="239"/>
      <c r="X71" s="239"/>
      <c r="Y71" s="239">
        <v>4</v>
      </c>
      <c r="Z71" s="239"/>
      <c r="AA71" s="230">
        <f>U71+W71+Y71</f>
        <v>4</v>
      </c>
      <c r="AB71" s="230">
        <f>V71+X71+Z71</f>
        <v>0</v>
      </c>
    </row>
    <row r="72" spans="1:28" ht="12.75" x14ac:dyDescent="0.2">
      <c r="C72" s="4"/>
      <c r="D72" s="7"/>
      <c r="E72" s="6"/>
      <c r="F72" s="6"/>
      <c r="G72" s="6"/>
      <c r="H72" s="6"/>
      <c r="I72" s="6"/>
      <c r="J72" s="6"/>
      <c r="K72" s="7"/>
      <c r="L72" s="6"/>
      <c r="M72" s="7"/>
      <c r="N72" s="64"/>
      <c r="O72" s="64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s="238" customFormat="1" x14ac:dyDescent="0.25">
      <c r="A73" s="236" t="s">
        <v>11</v>
      </c>
      <c r="B73" s="236" t="s">
        <v>13</v>
      </c>
      <c r="C73" s="247" t="s">
        <v>30</v>
      </c>
      <c r="D73" s="77">
        <v>5</v>
      </c>
      <c r="E73" s="233">
        <f>D73*30</f>
        <v>150</v>
      </c>
      <c r="F73" s="233">
        <f>G73+H73+I73</f>
        <v>8</v>
      </c>
      <c r="G73" s="242">
        <v>6</v>
      </c>
      <c r="H73" s="242"/>
      <c r="I73" s="242">
        <v>2</v>
      </c>
      <c r="J73" s="233">
        <f>E73-F73</f>
        <v>142</v>
      </c>
      <c r="K73" s="234">
        <v>8</v>
      </c>
      <c r="L73" s="233"/>
      <c r="M73" s="234">
        <f t="shared" si="17"/>
        <v>5.3333333333333339</v>
      </c>
      <c r="N73" s="237" t="s">
        <v>190</v>
      </c>
      <c r="O73" s="237" t="s">
        <v>339</v>
      </c>
      <c r="Q73" s="240" t="s">
        <v>265</v>
      </c>
      <c r="R73" s="240"/>
      <c r="S73" s="240" t="s">
        <v>266</v>
      </c>
      <c r="T73" s="240" t="s">
        <v>255</v>
      </c>
      <c r="U73" s="239">
        <v>6</v>
      </c>
      <c r="V73" s="239"/>
      <c r="W73" s="239"/>
      <c r="X73" s="239"/>
      <c r="Y73" s="239">
        <v>2</v>
      </c>
      <c r="Z73" s="239"/>
      <c r="AA73" s="230">
        <f t="shared" ref="AA73:AB76" si="18">U73+W73+Y73</f>
        <v>8</v>
      </c>
      <c r="AB73" s="230">
        <f t="shared" si="18"/>
        <v>0</v>
      </c>
    </row>
    <row r="74" spans="1:28" s="238" customFormat="1" x14ac:dyDescent="0.25">
      <c r="A74" s="236" t="s">
        <v>11</v>
      </c>
      <c r="B74" s="236" t="s">
        <v>13</v>
      </c>
      <c r="C74" s="232" t="s">
        <v>192</v>
      </c>
      <c r="D74" s="77">
        <v>6</v>
      </c>
      <c r="E74" s="233">
        <f>D74*30</f>
        <v>180</v>
      </c>
      <c r="F74" s="233">
        <f>G74+H74+I74</f>
        <v>12</v>
      </c>
      <c r="G74" s="233">
        <v>8</v>
      </c>
      <c r="H74" s="233"/>
      <c r="I74" s="233">
        <v>4</v>
      </c>
      <c r="J74" s="233">
        <f>E74-F74</f>
        <v>168</v>
      </c>
      <c r="K74" s="234">
        <v>12</v>
      </c>
      <c r="L74" s="233"/>
      <c r="M74" s="234">
        <f t="shared" si="17"/>
        <v>6.666666666666667</v>
      </c>
      <c r="N74" s="237" t="s">
        <v>189</v>
      </c>
      <c r="O74" s="237" t="s">
        <v>336</v>
      </c>
      <c r="Q74" s="240" t="s">
        <v>255</v>
      </c>
      <c r="R74" s="240"/>
      <c r="S74" s="240" t="s">
        <v>254</v>
      </c>
      <c r="T74" s="240" t="s">
        <v>256</v>
      </c>
      <c r="U74" s="239">
        <v>8</v>
      </c>
      <c r="V74" s="239"/>
      <c r="W74" s="239"/>
      <c r="X74" s="239"/>
      <c r="Y74" s="239">
        <v>4</v>
      </c>
      <c r="Z74" s="239"/>
      <c r="AA74" s="230">
        <f t="shared" si="18"/>
        <v>12</v>
      </c>
      <c r="AB74" s="230">
        <f t="shared" si="18"/>
        <v>0</v>
      </c>
    </row>
    <row r="75" spans="1:28" s="238" customFormat="1" x14ac:dyDescent="0.25">
      <c r="A75" s="236" t="s">
        <v>11</v>
      </c>
      <c r="B75" s="236" t="s">
        <v>13</v>
      </c>
      <c r="C75" s="232" t="s">
        <v>31</v>
      </c>
      <c r="D75" s="77">
        <v>5.5</v>
      </c>
      <c r="E75" s="233">
        <f>D75*30</f>
        <v>165</v>
      </c>
      <c r="F75" s="233">
        <f>G75+H75+I75</f>
        <v>8</v>
      </c>
      <c r="G75" s="233">
        <v>8</v>
      </c>
      <c r="H75" s="233"/>
      <c r="I75" s="233"/>
      <c r="J75" s="233">
        <f>E75-F75</f>
        <v>157</v>
      </c>
      <c r="K75" s="234">
        <v>8</v>
      </c>
      <c r="L75" s="233"/>
      <c r="M75" s="234">
        <f t="shared" si="17"/>
        <v>4.8484848484848486</v>
      </c>
      <c r="N75" s="237" t="s">
        <v>191</v>
      </c>
      <c r="O75" s="237" t="s">
        <v>336</v>
      </c>
      <c r="Q75" s="240" t="s">
        <v>255</v>
      </c>
      <c r="R75" s="240"/>
      <c r="S75" s="240"/>
      <c r="T75" s="240" t="s">
        <v>255</v>
      </c>
      <c r="U75" s="239">
        <v>8</v>
      </c>
      <c r="V75" s="239"/>
      <c r="W75" s="239"/>
      <c r="X75" s="239"/>
      <c r="Y75" s="239"/>
      <c r="Z75" s="239"/>
      <c r="AA75" s="230">
        <f t="shared" si="18"/>
        <v>8</v>
      </c>
      <c r="AB75" s="230">
        <f t="shared" si="18"/>
        <v>0</v>
      </c>
    </row>
    <row r="76" spans="1:28" s="238" customFormat="1" x14ac:dyDescent="0.25">
      <c r="A76" s="236" t="s">
        <v>15</v>
      </c>
      <c r="B76" s="236" t="s">
        <v>25</v>
      </c>
      <c r="C76" s="232" t="s">
        <v>177</v>
      </c>
      <c r="D76" s="234">
        <v>3.5</v>
      </c>
      <c r="E76" s="233">
        <f>D76*30</f>
        <v>105</v>
      </c>
      <c r="F76" s="233">
        <f>G76+H76+I76</f>
        <v>4</v>
      </c>
      <c r="G76" s="233">
        <v>4</v>
      </c>
      <c r="H76" s="233"/>
      <c r="I76" s="233"/>
      <c r="J76" s="233">
        <f>E76-F76</f>
        <v>101</v>
      </c>
      <c r="K76" s="234">
        <v>4</v>
      </c>
      <c r="L76" s="233"/>
      <c r="M76" s="234">
        <f t="shared" si="17"/>
        <v>3.8095238095238098</v>
      </c>
      <c r="N76" s="237" t="s">
        <v>189</v>
      </c>
      <c r="O76" s="237" t="s">
        <v>340</v>
      </c>
      <c r="Q76" s="240" t="s">
        <v>254</v>
      </c>
      <c r="R76" s="240"/>
      <c r="S76" s="240"/>
      <c r="T76" s="240" t="s">
        <v>254</v>
      </c>
      <c r="U76" s="239">
        <v>4</v>
      </c>
      <c r="V76" s="239"/>
      <c r="W76" s="239"/>
      <c r="X76" s="239"/>
      <c r="Y76" s="239"/>
      <c r="Z76" s="239"/>
      <c r="AA76" s="230">
        <f t="shared" si="18"/>
        <v>4</v>
      </c>
      <c r="AB76" s="230">
        <f t="shared" si="18"/>
        <v>0</v>
      </c>
    </row>
    <row r="77" spans="1:28" ht="25.5" x14ac:dyDescent="0.2">
      <c r="A77" s="1" t="s">
        <v>11</v>
      </c>
      <c r="B77" s="1" t="s">
        <v>13</v>
      </c>
      <c r="C77" s="86" t="s">
        <v>238</v>
      </c>
      <c r="D77" s="7">
        <v>5</v>
      </c>
      <c r="E77" s="6">
        <f>D77*30</f>
        <v>150</v>
      </c>
      <c r="F77" s="233">
        <f>G77+H77+I77</f>
        <v>4</v>
      </c>
      <c r="G77" s="6"/>
      <c r="H77" s="6"/>
      <c r="I77" s="6">
        <v>4</v>
      </c>
      <c r="J77" s="233">
        <f>E77-F77</f>
        <v>146</v>
      </c>
      <c r="K77" s="7">
        <v>4</v>
      </c>
      <c r="L77" s="6"/>
      <c r="M77" s="7"/>
      <c r="N77" s="64" t="s">
        <v>191</v>
      </c>
      <c r="O77" s="64" t="s">
        <v>15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2.75" x14ac:dyDescent="0.2">
      <c r="C78" s="8" t="s">
        <v>19</v>
      </c>
      <c r="D78" s="61">
        <f>SUM(D70:D77)</f>
        <v>30</v>
      </c>
      <c r="E78" s="60">
        <f t="shared" ref="E78:K78" si="19">SUM(E70:E77)</f>
        <v>900</v>
      </c>
      <c r="F78" s="60">
        <f t="shared" si="19"/>
        <v>40</v>
      </c>
      <c r="G78" s="60">
        <f t="shared" si="19"/>
        <v>26</v>
      </c>
      <c r="H78" s="60">
        <f t="shared" si="19"/>
        <v>0</v>
      </c>
      <c r="I78" s="60">
        <f t="shared" si="19"/>
        <v>14</v>
      </c>
      <c r="J78" s="60">
        <f t="shared" si="19"/>
        <v>860</v>
      </c>
      <c r="K78" s="60">
        <f t="shared" si="19"/>
        <v>40</v>
      </c>
      <c r="L78" s="60"/>
      <c r="M78" s="60"/>
      <c r="N78" s="10"/>
      <c r="O78" s="10"/>
      <c r="P78" s="3"/>
      <c r="Q78" s="3"/>
      <c r="R78" s="3"/>
      <c r="S78" s="3"/>
      <c r="T78" s="3"/>
      <c r="U78" s="3">
        <f t="shared" ref="U78:AB78" si="20">SUM(U70:U77)</f>
        <v>26</v>
      </c>
      <c r="V78" s="3">
        <f t="shared" si="20"/>
        <v>0</v>
      </c>
      <c r="W78" s="3">
        <f t="shared" si="20"/>
        <v>0</v>
      </c>
      <c r="X78" s="3">
        <f t="shared" si="20"/>
        <v>0</v>
      </c>
      <c r="Y78" s="3">
        <f t="shared" si="20"/>
        <v>10</v>
      </c>
      <c r="Z78" s="3">
        <f t="shared" si="20"/>
        <v>0</v>
      </c>
      <c r="AA78" s="3">
        <f t="shared" si="20"/>
        <v>36</v>
      </c>
      <c r="AB78" s="3">
        <f t="shared" si="20"/>
        <v>0</v>
      </c>
    </row>
    <row r="79" spans="1:28" ht="12.75" x14ac:dyDescent="0.2">
      <c r="C79" s="9" t="s">
        <v>20</v>
      </c>
      <c r="D79" s="12">
        <f>30-D78</f>
        <v>0</v>
      </c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9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9" ht="15" customHeight="1" x14ac:dyDescent="0.2">
      <c r="C82" s="2" t="s">
        <v>173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9" ht="15" customHeight="1" x14ac:dyDescent="0.2">
      <c r="C83" s="907" t="s">
        <v>0</v>
      </c>
      <c r="D83" s="908" t="s">
        <v>1</v>
      </c>
      <c r="E83" s="909" t="s">
        <v>2</v>
      </c>
      <c r="F83" s="909"/>
      <c r="G83" s="909"/>
      <c r="H83" s="909"/>
      <c r="I83" s="909"/>
      <c r="J83" s="910"/>
      <c r="K83" s="908" t="s">
        <v>252</v>
      </c>
      <c r="L83" s="908" t="s">
        <v>253</v>
      </c>
      <c r="M83" s="908" t="s">
        <v>3</v>
      </c>
      <c r="N83" s="63"/>
      <c r="O83" s="6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9" ht="15" customHeight="1" x14ac:dyDescent="0.2">
      <c r="C84" s="907"/>
      <c r="D84" s="908"/>
      <c r="E84" s="908" t="s">
        <v>4</v>
      </c>
      <c r="F84" s="911" t="s">
        <v>5</v>
      </c>
      <c r="G84" s="911"/>
      <c r="H84" s="911"/>
      <c r="I84" s="911"/>
      <c r="J84" s="908" t="s">
        <v>22</v>
      </c>
      <c r="K84" s="908"/>
      <c r="L84" s="908"/>
      <c r="M84" s="908"/>
      <c r="N84" s="63"/>
      <c r="O84" s="6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9" ht="12.75" customHeight="1" x14ac:dyDescent="0.2">
      <c r="C85" s="907"/>
      <c r="D85" s="908"/>
      <c r="E85" s="910"/>
      <c r="F85" s="908" t="s">
        <v>7</v>
      </c>
      <c r="G85" s="909" t="s">
        <v>8</v>
      </c>
      <c r="H85" s="910"/>
      <c r="I85" s="910"/>
      <c r="J85" s="910"/>
      <c r="K85" s="908"/>
      <c r="L85" s="908"/>
      <c r="M85" s="908"/>
      <c r="N85" s="63"/>
      <c r="O85" s="6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9" ht="12.75" customHeight="1" x14ac:dyDescent="0.2">
      <c r="C86" s="907"/>
      <c r="D86" s="908"/>
      <c r="E86" s="910"/>
      <c r="F86" s="912"/>
      <c r="G86" s="908" t="s">
        <v>9</v>
      </c>
      <c r="H86" s="908" t="s">
        <v>10</v>
      </c>
      <c r="I86" s="908" t="s">
        <v>11</v>
      </c>
      <c r="J86" s="910"/>
      <c r="K86" s="908"/>
      <c r="L86" s="908"/>
      <c r="M86" s="908"/>
      <c r="N86" s="63"/>
      <c r="O86" s="63"/>
      <c r="P86" s="3"/>
      <c r="Q86" s="908" t="s">
        <v>9</v>
      </c>
      <c r="R86" s="908" t="s">
        <v>10</v>
      </c>
      <c r="S86" s="908" t="s">
        <v>11</v>
      </c>
      <c r="T86" s="913" t="s">
        <v>7</v>
      </c>
      <c r="U86" s="913" t="s">
        <v>246</v>
      </c>
      <c r="V86" s="913"/>
      <c r="W86" s="913"/>
      <c r="X86" s="913"/>
      <c r="Y86" s="913"/>
      <c r="Z86" s="913"/>
      <c r="AA86" s="913"/>
      <c r="AB86" s="913"/>
    </row>
    <row r="87" spans="1:29" ht="12.75" x14ac:dyDescent="0.2">
      <c r="C87" s="907"/>
      <c r="D87" s="908"/>
      <c r="E87" s="910"/>
      <c r="F87" s="912"/>
      <c r="G87" s="908"/>
      <c r="H87" s="908"/>
      <c r="I87" s="908"/>
      <c r="J87" s="910"/>
      <c r="K87" s="908"/>
      <c r="L87" s="908"/>
      <c r="M87" s="908"/>
      <c r="N87" s="63"/>
      <c r="O87" s="63"/>
      <c r="P87" s="3"/>
      <c r="Q87" s="908"/>
      <c r="R87" s="908"/>
      <c r="S87" s="908"/>
      <c r="T87" s="913"/>
      <c r="U87" s="913"/>
      <c r="V87" s="913"/>
      <c r="W87" s="913"/>
      <c r="X87" s="913"/>
      <c r="Y87" s="913"/>
      <c r="Z87" s="913"/>
      <c r="AA87" s="913"/>
      <c r="AB87" s="913"/>
    </row>
    <row r="88" spans="1:29" x14ac:dyDescent="0.25">
      <c r="C88" s="907"/>
      <c r="D88" s="908"/>
      <c r="E88" s="910"/>
      <c r="F88" s="912"/>
      <c r="G88" s="908"/>
      <c r="H88" s="908"/>
      <c r="I88" s="908"/>
      <c r="J88" s="910"/>
      <c r="K88" s="908"/>
      <c r="L88" s="908"/>
      <c r="M88" s="908"/>
      <c r="N88" s="63"/>
      <c r="O88" s="63"/>
      <c r="P88" s="3"/>
      <c r="Q88" s="908"/>
      <c r="R88" s="908"/>
      <c r="S88" s="908"/>
      <c r="T88" s="913"/>
      <c r="U88" s="913" t="s">
        <v>247</v>
      </c>
      <c r="V88" s="913"/>
      <c r="W88" s="913" t="s">
        <v>248</v>
      </c>
      <c r="X88" s="913"/>
      <c r="Y88" s="913" t="s">
        <v>249</v>
      </c>
      <c r="Z88" s="913"/>
      <c r="AA88" s="914" t="s">
        <v>250</v>
      </c>
      <c r="AB88" s="915"/>
    </row>
    <row r="89" spans="1:29" x14ac:dyDescent="0.25">
      <c r="C89" s="907"/>
      <c r="D89" s="908"/>
      <c r="E89" s="910"/>
      <c r="F89" s="912"/>
      <c r="G89" s="908"/>
      <c r="H89" s="908"/>
      <c r="I89" s="908"/>
      <c r="J89" s="910"/>
      <c r="K89" s="908"/>
      <c r="L89" s="908"/>
      <c r="M89" s="908"/>
      <c r="N89" s="63"/>
      <c r="O89" s="63"/>
      <c r="P89" s="3"/>
      <c r="Q89" s="908"/>
      <c r="R89" s="908"/>
      <c r="S89" s="908"/>
      <c r="T89" s="230"/>
      <c r="U89" s="230" t="s">
        <v>251</v>
      </c>
      <c r="V89" s="230" t="s">
        <v>12</v>
      </c>
      <c r="W89" s="230" t="s">
        <v>251</v>
      </c>
      <c r="X89" s="230" t="s">
        <v>12</v>
      </c>
      <c r="Y89" s="230" t="s">
        <v>251</v>
      </c>
      <c r="Z89" s="230" t="s">
        <v>12</v>
      </c>
      <c r="AA89" s="231" t="s">
        <v>251</v>
      </c>
      <c r="AB89" s="231" t="s">
        <v>12</v>
      </c>
    </row>
    <row r="90" spans="1:29" ht="25.5" customHeight="1" x14ac:dyDescent="0.25">
      <c r="A90" s="1" t="s">
        <v>15</v>
      </c>
      <c r="B90" s="1" t="s">
        <v>25</v>
      </c>
      <c r="C90" s="232" t="s">
        <v>159</v>
      </c>
      <c r="D90" s="261">
        <v>3</v>
      </c>
      <c r="E90" s="233">
        <f t="shared" ref="E90:E96" si="21">D90*30</f>
        <v>90</v>
      </c>
      <c r="F90" s="233">
        <f t="shared" ref="F90:F96" si="22">G90+H90+I90</f>
        <v>4</v>
      </c>
      <c r="G90" s="233"/>
      <c r="H90" s="233"/>
      <c r="I90" s="233">
        <v>4</v>
      </c>
      <c r="J90" s="233">
        <f t="shared" ref="J90:J96" si="23">E90-F90</f>
        <v>86</v>
      </c>
      <c r="K90" s="234">
        <v>4</v>
      </c>
      <c r="L90" s="234"/>
      <c r="M90" s="7">
        <f t="shared" ref="M90:M96" si="24">F90/E90*100</f>
        <v>4.4444444444444446</v>
      </c>
      <c r="N90" s="64" t="s">
        <v>187</v>
      </c>
      <c r="O90" s="64" t="s">
        <v>15</v>
      </c>
      <c r="P90" s="3"/>
      <c r="Q90" s="235"/>
      <c r="R90" s="235"/>
      <c r="S90" s="235" t="s">
        <v>254</v>
      </c>
      <c r="T90" s="235" t="s">
        <v>254</v>
      </c>
      <c r="U90" s="230"/>
      <c r="V90" s="230"/>
      <c r="W90" s="230"/>
      <c r="X90" s="230"/>
      <c r="Y90" s="230">
        <v>4</v>
      </c>
      <c r="Z90" s="230"/>
      <c r="AA90" s="230">
        <f>U90+W90+Y90</f>
        <v>4</v>
      </c>
      <c r="AB90" s="230">
        <f>V90+X90+Z90</f>
        <v>0</v>
      </c>
    </row>
    <row r="91" spans="1:29" x14ac:dyDescent="0.25">
      <c r="A91" s="1" t="s">
        <v>11</v>
      </c>
      <c r="B91" s="1" t="s">
        <v>13</v>
      </c>
      <c r="C91" s="86" t="s">
        <v>33</v>
      </c>
      <c r="D91" s="246">
        <v>5</v>
      </c>
      <c r="E91" s="6">
        <f t="shared" si="21"/>
        <v>150</v>
      </c>
      <c r="F91" s="233">
        <f t="shared" si="22"/>
        <v>8</v>
      </c>
      <c r="G91" s="233">
        <v>8</v>
      </c>
      <c r="H91" s="233"/>
      <c r="I91" s="233"/>
      <c r="J91" s="233">
        <f t="shared" si="23"/>
        <v>142</v>
      </c>
      <c r="K91" s="234">
        <v>8</v>
      </c>
      <c r="L91" s="6"/>
      <c r="M91" s="7">
        <f t="shared" si="24"/>
        <v>5.3333333333333339</v>
      </c>
      <c r="N91" s="64" t="s">
        <v>191</v>
      </c>
      <c r="O91" s="64" t="s">
        <v>336</v>
      </c>
      <c r="P91" s="3"/>
      <c r="Q91" s="235" t="s">
        <v>255</v>
      </c>
      <c r="R91" s="235"/>
      <c r="S91" s="235"/>
      <c r="T91" s="235" t="s">
        <v>255</v>
      </c>
      <c r="U91" s="230">
        <v>8</v>
      </c>
      <c r="V91" s="230"/>
      <c r="W91" s="230"/>
      <c r="X91" s="230"/>
      <c r="Y91" s="230"/>
      <c r="Z91" s="230"/>
      <c r="AA91" s="230">
        <f t="shared" ref="AA91:AB96" si="25">U91+W91+Y91</f>
        <v>8</v>
      </c>
      <c r="AB91" s="230">
        <f t="shared" si="25"/>
        <v>0</v>
      </c>
      <c r="AC91" s="3" t="s">
        <v>267</v>
      </c>
    </row>
    <row r="92" spans="1:29" x14ac:dyDescent="0.25">
      <c r="A92" s="1" t="s">
        <v>11</v>
      </c>
      <c r="B92" s="1" t="s">
        <v>13</v>
      </c>
      <c r="C92" s="4" t="s">
        <v>200</v>
      </c>
      <c r="D92" s="246">
        <v>6</v>
      </c>
      <c r="E92" s="6">
        <f t="shared" si="21"/>
        <v>180</v>
      </c>
      <c r="F92" s="233">
        <f t="shared" si="22"/>
        <v>10</v>
      </c>
      <c r="G92" s="233">
        <v>8</v>
      </c>
      <c r="H92" s="233"/>
      <c r="I92" s="233">
        <v>2</v>
      </c>
      <c r="J92" s="233">
        <f t="shared" si="23"/>
        <v>170</v>
      </c>
      <c r="K92" s="234">
        <v>8</v>
      </c>
      <c r="L92" s="234">
        <v>2</v>
      </c>
      <c r="M92" s="7">
        <f t="shared" si="24"/>
        <v>5.5555555555555554</v>
      </c>
      <c r="N92" s="64" t="s">
        <v>191</v>
      </c>
      <c r="O92" s="64" t="s">
        <v>336</v>
      </c>
      <c r="P92" s="3"/>
      <c r="Q92" s="240" t="s">
        <v>255</v>
      </c>
      <c r="R92" s="240"/>
      <c r="S92" s="240" t="s">
        <v>263</v>
      </c>
      <c r="T92" s="240" t="s">
        <v>264</v>
      </c>
      <c r="U92" s="3">
        <v>8</v>
      </c>
      <c r="V92" s="3"/>
      <c r="W92" s="3"/>
      <c r="X92" s="3"/>
      <c r="Y92" s="3"/>
      <c r="Z92" s="3">
        <v>2</v>
      </c>
      <c r="AA92" s="230">
        <f>U92+W92+Y92</f>
        <v>8</v>
      </c>
      <c r="AB92" s="230">
        <f>V92+X92+Z92</f>
        <v>2</v>
      </c>
    </row>
    <row r="93" spans="1:29" x14ac:dyDescent="0.25">
      <c r="A93" s="1" t="s">
        <v>11</v>
      </c>
      <c r="B93" s="1" t="s">
        <v>13</v>
      </c>
      <c r="C93" s="4" t="s">
        <v>201</v>
      </c>
      <c r="D93" s="246">
        <v>4</v>
      </c>
      <c r="E93" s="6">
        <f t="shared" si="21"/>
        <v>120</v>
      </c>
      <c r="F93" s="233">
        <f t="shared" si="22"/>
        <v>10</v>
      </c>
      <c r="G93" s="233">
        <v>8</v>
      </c>
      <c r="H93" s="233"/>
      <c r="I93" s="233">
        <v>2</v>
      </c>
      <c r="J93" s="233">
        <f t="shared" si="23"/>
        <v>110</v>
      </c>
      <c r="K93" s="234">
        <v>8</v>
      </c>
      <c r="L93" s="234">
        <v>2</v>
      </c>
      <c r="M93" s="7">
        <f t="shared" si="24"/>
        <v>8.3333333333333321</v>
      </c>
      <c r="N93" s="64" t="s">
        <v>188</v>
      </c>
      <c r="O93" s="64" t="s">
        <v>336</v>
      </c>
      <c r="P93" s="3"/>
      <c r="Q93" s="240" t="s">
        <v>255</v>
      </c>
      <c r="R93" s="240"/>
      <c r="S93" s="240" t="s">
        <v>263</v>
      </c>
      <c r="T93" s="240" t="s">
        <v>264</v>
      </c>
      <c r="U93" s="3">
        <v>8</v>
      </c>
      <c r="V93" s="3"/>
      <c r="W93" s="3"/>
      <c r="X93" s="3"/>
      <c r="Y93" s="3"/>
      <c r="Z93" s="3">
        <v>2</v>
      </c>
      <c r="AA93" s="230">
        <f t="shared" si="25"/>
        <v>8</v>
      </c>
      <c r="AB93" s="230">
        <f t="shared" si="25"/>
        <v>2</v>
      </c>
    </row>
    <row r="94" spans="1:29" ht="26.25" x14ac:dyDescent="0.25">
      <c r="A94" s="1" t="s">
        <v>11</v>
      </c>
      <c r="B94" s="1" t="s">
        <v>25</v>
      </c>
      <c r="C94" s="58" t="s">
        <v>354</v>
      </c>
      <c r="D94" s="246">
        <v>5</v>
      </c>
      <c r="E94" s="6">
        <f t="shared" si="21"/>
        <v>150</v>
      </c>
      <c r="F94" s="6">
        <f t="shared" si="22"/>
        <v>10</v>
      </c>
      <c r="G94" s="233">
        <v>8</v>
      </c>
      <c r="H94" s="233"/>
      <c r="I94" s="233">
        <v>2</v>
      </c>
      <c r="J94" s="233">
        <f t="shared" si="23"/>
        <v>140</v>
      </c>
      <c r="K94" s="234">
        <v>8</v>
      </c>
      <c r="L94" s="234">
        <v>2</v>
      </c>
      <c r="M94" s="7">
        <f t="shared" si="24"/>
        <v>6.666666666666667</v>
      </c>
      <c r="N94" s="64" t="s">
        <v>191</v>
      </c>
      <c r="O94" s="64" t="s">
        <v>15</v>
      </c>
      <c r="P94" s="3"/>
      <c r="Q94" s="240" t="s">
        <v>255</v>
      </c>
      <c r="R94" s="240"/>
      <c r="S94" s="240" t="s">
        <v>263</v>
      </c>
      <c r="T94" s="240" t="s">
        <v>264</v>
      </c>
      <c r="U94" s="3">
        <v>8</v>
      </c>
      <c r="V94" s="3"/>
      <c r="W94" s="3"/>
      <c r="X94" s="3"/>
      <c r="Y94" s="3"/>
      <c r="Z94" s="3">
        <v>2</v>
      </c>
      <c r="AA94" s="230">
        <f>U94+W94+Y94</f>
        <v>8</v>
      </c>
      <c r="AB94" s="230">
        <f>V94+X94+Z94</f>
        <v>2</v>
      </c>
    </row>
    <row r="95" spans="1:29" x14ac:dyDescent="0.25">
      <c r="A95" s="1" t="s">
        <v>11</v>
      </c>
      <c r="B95" s="1" t="s">
        <v>13</v>
      </c>
      <c r="C95" s="11" t="s">
        <v>193</v>
      </c>
      <c r="D95" s="246">
        <v>6</v>
      </c>
      <c r="E95" s="6">
        <f t="shared" si="21"/>
        <v>180</v>
      </c>
      <c r="F95" s="6">
        <f t="shared" si="22"/>
        <v>8</v>
      </c>
      <c r="G95" s="233">
        <v>6</v>
      </c>
      <c r="H95" s="233"/>
      <c r="I95" s="233">
        <v>2</v>
      </c>
      <c r="J95" s="233">
        <f t="shared" si="23"/>
        <v>172</v>
      </c>
      <c r="K95" s="234">
        <v>8</v>
      </c>
      <c r="L95" s="234"/>
      <c r="M95" s="7">
        <f t="shared" si="24"/>
        <v>4.4444444444444446</v>
      </c>
      <c r="N95" s="64" t="s">
        <v>191</v>
      </c>
      <c r="O95" s="64" t="s">
        <v>336</v>
      </c>
      <c r="P95" s="3"/>
      <c r="Q95" s="240" t="s">
        <v>265</v>
      </c>
      <c r="R95" s="240"/>
      <c r="S95" s="240" t="s">
        <v>266</v>
      </c>
      <c r="T95" s="240" t="s">
        <v>255</v>
      </c>
      <c r="U95" s="3">
        <v>6</v>
      </c>
      <c r="V95" s="3"/>
      <c r="W95" s="3"/>
      <c r="X95" s="3"/>
      <c r="Y95" s="3">
        <v>2</v>
      </c>
      <c r="Z95" s="3"/>
      <c r="AA95" s="230">
        <f>U95+W95+Y95</f>
        <v>8</v>
      </c>
      <c r="AB95" s="230">
        <f>V95+X95+Z95</f>
        <v>0</v>
      </c>
    </row>
    <row r="96" spans="1:29" x14ac:dyDescent="0.25">
      <c r="A96" s="1" t="s">
        <v>11</v>
      </c>
      <c r="B96" s="1" t="s">
        <v>13</v>
      </c>
      <c r="C96" s="4" t="s">
        <v>195</v>
      </c>
      <c r="D96" s="246">
        <v>1</v>
      </c>
      <c r="E96" s="6">
        <f t="shared" si="21"/>
        <v>30</v>
      </c>
      <c r="F96" s="6">
        <f t="shared" si="22"/>
        <v>4</v>
      </c>
      <c r="G96" s="6"/>
      <c r="H96" s="6"/>
      <c r="I96" s="6">
        <v>4</v>
      </c>
      <c r="J96" s="6">
        <f t="shared" si="23"/>
        <v>26</v>
      </c>
      <c r="K96" s="7">
        <v>4</v>
      </c>
      <c r="L96" s="6"/>
      <c r="M96" s="7">
        <f t="shared" si="24"/>
        <v>13.333333333333334</v>
      </c>
      <c r="N96" s="64" t="s">
        <v>191</v>
      </c>
      <c r="O96" s="64" t="s">
        <v>341</v>
      </c>
      <c r="P96" s="3"/>
      <c r="Q96" s="3"/>
      <c r="R96" s="3"/>
      <c r="S96" s="3" t="s">
        <v>254</v>
      </c>
      <c r="T96" s="3" t="s">
        <v>254</v>
      </c>
      <c r="U96" s="3"/>
      <c r="V96" s="3"/>
      <c r="W96" s="3"/>
      <c r="X96" s="3"/>
      <c r="Y96" s="3">
        <v>4</v>
      </c>
      <c r="Z96" s="3"/>
      <c r="AA96" s="230">
        <f t="shared" si="25"/>
        <v>4</v>
      </c>
      <c r="AB96" s="230">
        <f t="shared" si="25"/>
        <v>0</v>
      </c>
    </row>
    <row r="97" spans="1:28" ht="15" customHeight="1" x14ac:dyDescent="0.2">
      <c r="C97" s="8" t="s">
        <v>19</v>
      </c>
      <c r="D97" s="259">
        <f t="shared" ref="D97:M97" si="26">SUM(D90:D96)</f>
        <v>30</v>
      </c>
      <c r="E97" s="60">
        <f t="shared" si="26"/>
        <v>900</v>
      </c>
      <c r="F97" s="60">
        <f t="shared" si="26"/>
        <v>54</v>
      </c>
      <c r="G97" s="60">
        <f t="shared" si="26"/>
        <v>38</v>
      </c>
      <c r="H97" s="60">
        <f t="shared" si="26"/>
        <v>0</v>
      </c>
      <c r="I97" s="60">
        <f t="shared" si="26"/>
        <v>16</v>
      </c>
      <c r="J97" s="60">
        <f t="shared" si="26"/>
        <v>846</v>
      </c>
      <c r="K97" s="60">
        <f t="shared" si="26"/>
        <v>48</v>
      </c>
      <c r="L97" s="60">
        <f t="shared" si="26"/>
        <v>6</v>
      </c>
      <c r="M97" s="60">
        <f t="shared" si="26"/>
        <v>48.111111111111114</v>
      </c>
      <c r="N97" s="10"/>
      <c r="O97" s="10"/>
      <c r="P97" s="3"/>
      <c r="Q97" s="3"/>
      <c r="R97" s="3"/>
      <c r="S97" s="3"/>
      <c r="T97" s="3"/>
      <c r="U97" s="3">
        <f t="shared" ref="U97:AB97" si="27">SUM(U90:U96)</f>
        <v>38</v>
      </c>
      <c r="V97" s="3">
        <f t="shared" si="27"/>
        <v>0</v>
      </c>
      <c r="W97" s="3">
        <f t="shared" si="27"/>
        <v>0</v>
      </c>
      <c r="X97" s="3">
        <f t="shared" si="27"/>
        <v>0</v>
      </c>
      <c r="Y97" s="3">
        <f t="shared" si="27"/>
        <v>10</v>
      </c>
      <c r="Z97" s="3">
        <f t="shared" si="27"/>
        <v>6</v>
      </c>
      <c r="AA97" s="3">
        <f t="shared" si="27"/>
        <v>48</v>
      </c>
      <c r="AB97" s="3">
        <f t="shared" si="27"/>
        <v>6</v>
      </c>
    </row>
    <row r="98" spans="1:28" ht="15" customHeight="1" x14ac:dyDescent="0.2">
      <c r="C98" s="9" t="s">
        <v>20</v>
      </c>
      <c r="D98" s="10">
        <f>30-D97</f>
        <v>0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5" customHeight="1" x14ac:dyDescent="0.2">
      <c r="C99" s="9"/>
      <c r="D99" s="1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x14ac:dyDescent="0.2">
      <c r="C101" s="258" t="s">
        <v>174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 x14ac:dyDescent="0.2">
      <c r="C102" s="907" t="s">
        <v>0</v>
      </c>
      <c r="D102" s="908" t="s">
        <v>1</v>
      </c>
      <c r="E102" s="909" t="s">
        <v>2</v>
      </c>
      <c r="F102" s="909"/>
      <c r="G102" s="909"/>
      <c r="H102" s="909"/>
      <c r="I102" s="909"/>
      <c r="J102" s="910"/>
      <c r="K102" s="908" t="s">
        <v>252</v>
      </c>
      <c r="L102" s="908" t="s">
        <v>253</v>
      </c>
      <c r="M102" s="908" t="s">
        <v>3</v>
      </c>
      <c r="N102" s="63"/>
      <c r="O102" s="6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 x14ac:dyDescent="0.2">
      <c r="C103" s="907"/>
      <c r="D103" s="908"/>
      <c r="E103" s="908" t="s">
        <v>4</v>
      </c>
      <c r="F103" s="911" t="s">
        <v>5</v>
      </c>
      <c r="G103" s="911"/>
      <c r="H103" s="911"/>
      <c r="I103" s="911"/>
      <c r="J103" s="908" t="s">
        <v>22</v>
      </c>
      <c r="K103" s="908"/>
      <c r="L103" s="908"/>
      <c r="M103" s="908"/>
      <c r="N103" s="63"/>
      <c r="O103" s="6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 x14ac:dyDescent="0.2">
      <c r="C104" s="907"/>
      <c r="D104" s="908"/>
      <c r="E104" s="910"/>
      <c r="F104" s="908" t="s">
        <v>7</v>
      </c>
      <c r="G104" s="909" t="s">
        <v>8</v>
      </c>
      <c r="H104" s="910"/>
      <c r="I104" s="910"/>
      <c r="J104" s="910"/>
      <c r="K104" s="908"/>
      <c r="L104" s="908"/>
      <c r="M104" s="908"/>
      <c r="N104" s="63"/>
      <c r="O104" s="6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 x14ac:dyDescent="0.2">
      <c r="C105" s="907"/>
      <c r="D105" s="908"/>
      <c r="E105" s="910"/>
      <c r="F105" s="912"/>
      <c r="G105" s="908" t="s">
        <v>9</v>
      </c>
      <c r="H105" s="908" t="s">
        <v>10</v>
      </c>
      <c r="I105" s="908" t="s">
        <v>11</v>
      </c>
      <c r="J105" s="910"/>
      <c r="K105" s="908"/>
      <c r="L105" s="908"/>
      <c r="M105" s="908"/>
      <c r="N105" s="63"/>
      <c r="O105" s="63"/>
      <c r="P105" s="3"/>
      <c r="Q105" s="908" t="s">
        <v>9</v>
      </c>
      <c r="R105" s="908" t="s">
        <v>10</v>
      </c>
      <c r="S105" s="908" t="s">
        <v>11</v>
      </c>
      <c r="T105" s="913" t="s">
        <v>7</v>
      </c>
      <c r="U105" s="913" t="s">
        <v>246</v>
      </c>
      <c r="V105" s="913"/>
      <c r="W105" s="913"/>
      <c r="X105" s="913"/>
      <c r="Y105" s="913"/>
      <c r="Z105" s="913"/>
      <c r="AA105" s="913"/>
      <c r="AB105" s="913"/>
    </row>
    <row r="106" spans="1:28" ht="12.75" x14ac:dyDescent="0.2">
      <c r="C106" s="907"/>
      <c r="D106" s="908"/>
      <c r="E106" s="910"/>
      <c r="F106" s="912"/>
      <c r="G106" s="908"/>
      <c r="H106" s="908"/>
      <c r="I106" s="908"/>
      <c r="J106" s="910"/>
      <c r="K106" s="908"/>
      <c r="L106" s="908"/>
      <c r="M106" s="908"/>
      <c r="N106" s="63"/>
      <c r="O106" s="63"/>
      <c r="P106" s="3"/>
      <c r="Q106" s="908"/>
      <c r="R106" s="908"/>
      <c r="S106" s="908"/>
      <c r="T106" s="913"/>
      <c r="U106" s="913"/>
      <c r="V106" s="913"/>
      <c r="W106" s="913"/>
      <c r="X106" s="913"/>
      <c r="Y106" s="913"/>
      <c r="Z106" s="913"/>
      <c r="AA106" s="913"/>
      <c r="AB106" s="913"/>
    </row>
    <row r="107" spans="1:28" x14ac:dyDescent="0.25">
      <c r="C107" s="907"/>
      <c r="D107" s="908"/>
      <c r="E107" s="910"/>
      <c r="F107" s="912"/>
      <c r="G107" s="908"/>
      <c r="H107" s="908"/>
      <c r="I107" s="908"/>
      <c r="J107" s="910"/>
      <c r="K107" s="908"/>
      <c r="L107" s="908"/>
      <c r="M107" s="908"/>
      <c r="N107" s="63"/>
      <c r="O107" s="63"/>
      <c r="P107" s="3"/>
      <c r="Q107" s="908"/>
      <c r="R107" s="908"/>
      <c r="S107" s="908"/>
      <c r="T107" s="913"/>
      <c r="U107" s="913" t="s">
        <v>247</v>
      </c>
      <c r="V107" s="913"/>
      <c r="W107" s="913" t="s">
        <v>248</v>
      </c>
      <c r="X107" s="913"/>
      <c r="Y107" s="913" t="s">
        <v>249</v>
      </c>
      <c r="Z107" s="913"/>
      <c r="AA107" s="914" t="s">
        <v>250</v>
      </c>
      <c r="AB107" s="915"/>
    </row>
    <row r="108" spans="1:28" x14ac:dyDescent="0.25">
      <c r="C108" s="907"/>
      <c r="D108" s="908"/>
      <c r="E108" s="910"/>
      <c r="F108" s="912"/>
      <c r="G108" s="908"/>
      <c r="H108" s="908"/>
      <c r="I108" s="908"/>
      <c r="J108" s="910"/>
      <c r="K108" s="908"/>
      <c r="L108" s="908"/>
      <c r="M108" s="908"/>
      <c r="N108" s="63"/>
      <c r="O108" s="63"/>
      <c r="P108" s="3"/>
      <c r="Q108" s="908"/>
      <c r="R108" s="908"/>
      <c r="S108" s="908"/>
      <c r="T108" s="230"/>
      <c r="U108" s="230" t="s">
        <v>251</v>
      </c>
      <c r="V108" s="230" t="s">
        <v>12</v>
      </c>
      <c r="W108" s="230" t="s">
        <v>251</v>
      </c>
      <c r="X108" s="230" t="s">
        <v>12</v>
      </c>
      <c r="Y108" s="230" t="s">
        <v>251</v>
      </c>
      <c r="Z108" s="230" t="s">
        <v>12</v>
      </c>
      <c r="AA108" s="231" t="s">
        <v>251</v>
      </c>
      <c r="AB108" s="231" t="s">
        <v>12</v>
      </c>
    </row>
    <row r="109" spans="1:28" ht="12.75" x14ac:dyDescent="0.2">
      <c r="A109" s="1" t="s">
        <v>11</v>
      </c>
      <c r="B109" s="1" t="s">
        <v>13</v>
      </c>
      <c r="C109" s="8"/>
      <c r="D109" s="5"/>
      <c r="E109" s="6"/>
      <c r="F109" s="6"/>
      <c r="G109" s="6"/>
      <c r="H109" s="6"/>
      <c r="I109" s="6"/>
      <c r="J109" s="6"/>
      <c r="K109" s="7"/>
      <c r="L109" s="6"/>
      <c r="M109" s="7"/>
      <c r="N109" s="64" t="s">
        <v>191</v>
      </c>
      <c r="O109" s="64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26.25" x14ac:dyDescent="0.25">
      <c r="A110" s="1" t="s">
        <v>15</v>
      </c>
      <c r="B110" s="1" t="s">
        <v>25</v>
      </c>
      <c r="C110" s="232" t="s">
        <v>32</v>
      </c>
      <c r="D110" s="7">
        <v>4</v>
      </c>
      <c r="E110" s="6">
        <f t="shared" ref="E110:E115" si="28">D110*30</f>
        <v>120</v>
      </c>
      <c r="F110" s="6">
        <f t="shared" ref="F110:F115" si="29">G110+H110+I110</f>
        <v>4</v>
      </c>
      <c r="G110" s="233"/>
      <c r="H110" s="233"/>
      <c r="I110" s="233">
        <v>4</v>
      </c>
      <c r="J110" s="6">
        <f t="shared" ref="J110:J115" si="30">E110-F110</f>
        <v>116</v>
      </c>
      <c r="K110" s="7">
        <v>4</v>
      </c>
      <c r="L110" s="6"/>
      <c r="M110" s="7">
        <f t="shared" ref="M110:M115" si="31">F110/E110*100</f>
        <v>3.3333333333333335</v>
      </c>
      <c r="N110" s="64" t="s">
        <v>187</v>
      </c>
      <c r="O110" s="64" t="s">
        <v>15</v>
      </c>
      <c r="P110" s="3"/>
      <c r="Q110" s="240"/>
      <c r="R110" s="240"/>
      <c r="S110" s="240" t="s">
        <v>254</v>
      </c>
      <c r="T110" s="240" t="s">
        <v>254</v>
      </c>
      <c r="Y110" s="239">
        <v>4</v>
      </c>
      <c r="AA110" s="230">
        <f t="shared" ref="AA110:AB115" si="32">U110+W110+Y110</f>
        <v>4</v>
      </c>
      <c r="AB110" s="230">
        <f t="shared" si="32"/>
        <v>0</v>
      </c>
    </row>
    <row r="111" spans="1:28" ht="26.25" x14ac:dyDescent="0.25">
      <c r="A111" s="1" t="s">
        <v>11</v>
      </c>
      <c r="B111" s="1" t="s">
        <v>25</v>
      </c>
      <c r="C111" s="232" t="s">
        <v>240</v>
      </c>
      <c r="D111" s="234">
        <v>6</v>
      </c>
      <c r="E111" s="233">
        <f t="shared" si="28"/>
        <v>180</v>
      </c>
      <c r="F111" s="233">
        <f t="shared" si="29"/>
        <v>8</v>
      </c>
      <c r="G111" s="233">
        <v>6</v>
      </c>
      <c r="H111" s="233"/>
      <c r="I111" s="233">
        <v>2</v>
      </c>
      <c r="J111" s="233">
        <f t="shared" si="30"/>
        <v>172</v>
      </c>
      <c r="K111" s="234">
        <v>8</v>
      </c>
      <c r="L111" s="233"/>
      <c r="M111" s="234">
        <f t="shared" si="31"/>
        <v>4.4444444444444446</v>
      </c>
      <c r="N111" s="64" t="s">
        <v>191</v>
      </c>
      <c r="O111" s="64" t="s">
        <v>336</v>
      </c>
      <c r="P111" s="3"/>
      <c r="Q111" s="240" t="s">
        <v>265</v>
      </c>
      <c r="R111" s="240"/>
      <c r="S111" s="240" t="s">
        <v>266</v>
      </c>
      <c r="T111" s="240" t="s">
        <v>255</v>
      </c>
      <c r="U111" s="3">
        <v>6</v>
      </c>
      <c r="V111" s="3"/>
      <c r="W111" s="3"/>
      <c r="X111" s="3"/>
      <c r="Y111" s="3">
        <v>2</v>
      </c>
      <c r="Z111" s="3"/>
      <c r="AA111" s="230">
        <f t="shared" si="32"/>
        <v>8</v>
      </c>
      <c r="AB111" s="230">
        <f t="shared" si="32"/>
        <v>0</v>
      </c>
    </row>
    <row r="112" spans="1:28" s="238" customFormat="1" x14ac:dyDescent="0.25">
      <c r="A112" s="236" t="s">
        <v>11</v>
      </c>
      <c r="B112" s="236" t="s">
        <v>13</v>
      </c>
      <c r="C112" s="232" t="s">
        <v>203</v>
      </c>
      <c r="D112" s="234">
        <v>1</v>
      </c>
      <c r="E112" s="233">
        <f t="shared" si="28"/>
        <v>30</v>
      </c>
      <c r="F112" s="233">
        <f t="shared" si="29"/>
        <v>4</v>
      </c>
      <c r="G112" s="233"/>
      <c r="H112" s="233"/>
      <c r="I112" s="233">
        <v>4</v>
      </c>
      <c r="J112" s="233">
        <f t="shared" si="30"/>
        <v>26</v>
      </c>
      <c r="K112" s="234">
        <v>4</v>
      </c>
      <c r="L112" s="233"/>
      <c r="M112" s="234"/>
      <c r="N112" s="237" t="s">
        <v>191</v>
      </c>
      <c r="O112" s="237" t="s">
        <v>341</v>
      </c>
      <c r="S112" s="238" t="s">
        <v>254</v>
      </c>
      <c r="T112" s="238" t="s">
        <v>254</v>
      </c>
      <c r="Y112" s="238">
        <v>4</v>
      </c>
      <c r="AA112" s="230">
        <f t="shared" si="32"/>
        <v>4</v>
      </c>
      <c r="AB112" s="230">
        <f t="shared" si="32"/>
        <v>0</v>
      </c>
    </row>
    <row r="113" spans="1:28" ht="26.25" x14ac:dyDescent="0.25">
      <c r="A113" s="236" t="s">
        <v>11</v>
      </c>
      <c r="B113" s="236" t="s">
        <v>25</v>
      </c>
      <c r="C113" s="247" t="s">
        <v>199</v>
      </c>
      <c r="D113" s="234">
        <v>5</v>
      </c>
      <c r="E113" s="233">
        <f t="shared" si="28"/>
        <v>150</v>
      </c>
      <c r="F113" s="233">
        <f t="shared" si="29"/>
        <v>8</v>
      </c>
      <c r="G113" s="233">
        <v>6</v>
      </c>
      <c r="H113" s="233"/>
      <c r="I113" s="233">
        <v>2</v>
      </c>
      <c r="J113" s="233">
        <f t="shared" si="30"/>
        <v>142</v>
      </c>
      <c r="K113" s="234">
        <v>8</v>
      </c>
      <c r="L113" s="233"/>
      <c r="M113" s="234">
        <f t="shared" si="31"/>
        <v>5.3333333333333339</v>
      </c>
      <c r="N113" s="237" t="s">
        <v>191</v>
      </c>
      <c r="O113" s="64" t="s">
        <v>338</v>
      </c>
      <c r="P113" s="3"/>
      <c r="Q113" s="240" t="s">
        <v>265</v>
      </c>
      <c r="R113" s="240"/>
      <c r="S113" s="240" t="s">
        <v>266</v>
      </c>
      <c r="T113" s="240" t="s">
        <v>255</v>
      </c>
      <c r="U113" s="3">
        <v>6</v>
      </c>
      <c r="V113" s="3"/>
      <c r="W113" s="3"/>
      <c r="X113" s="3"/>
      <c r="Y113" s="3">
        <v>2</v>
      </c>
      <c r="Z113" s="3"/>
      <c r="AA113" s="230">
        <f t="shared" si="32"/>
        <v>8</v>
      </c>
      <c r="AB113" s="230">
        <f t="shared" si="32"/>
        <v>0</v>
      </c>
    </row>
    <row r="114" spans="1:28" ht="14.25" customHeight="1" x14ac:dyDescent="0.25">
      <c r="A114" s="236" t="s">
        <v>11</v>
      </c>
      <c r="B114" s="236" t="s">
        <v>13</v>
      </c>
      <c r="C114" s="247" t="s">
        <v>202</v>
      </c>
      <c r="D114" s="248">
        <v>7</v>
      </c>
      <c r="E114" s="233">
        <f t="shared" si="28"/>
        <v>210</v>
      </c>
      <c r="F114" s="233">
        <f t="shared" si="29"/>
        <v>8</v>
      </c>
      <c r="G114" s="233">
        <v>6</v>
      </c>
      <c r="H114" s="233"/>
      <c r="I114" s="233">
        <v>2</v>
      </c>
      <c r="J114" s="233">
        <f t="shared" si="30"/>
        <v>202</v>
      </c>
      <c r="K114" s="234">
        <v>8</v>
      </c>
      <c r="L114" s="233"/>
      <c r="M114" s="234">
        <f t="shared" si="31"/>
        <v>3.8095238095238098</v>
      </c>
      <c r="N114" s="237" t="s">
        <v>191</v>
      </c>
      <c r="O114" s="64" t="s">
        <v>336</v>
      </c>
      <c r="P114" s="3"/>
      <c r="Q114" s="240" t="s">
        <v>265</v>
      </c>
      <c r="R114" s="240"/>
      <c r="S114" s="240" t="s">
        <v>266</v>
      </c>
      <c r="T114" s="240" t="s">
        <v>255</v>
      </c>
      <c r="U114" s="3">
        <v>6</v>
      </c>
      <c r="V114" s="3"/>
      <c r="W114" s="3"/>
      <c r="X114" s="3"/>
      <c r="Y114" s="3">
        <v>2</v>
      </c>
      <c r="Z114" s="3"/>
      <c r="AA114" s="230">
        <f t="shared" si="32"/>
        <v>8</v>
      </c>
      <c r="AB114" s="230">
        <f t="shared" si="32"/>
        <v>0</v>
      </c>
    </row>
    <row r="115" spans="1:28" ht="28.5" customHeight="1" x14ac:dyDescent="0.25">
      <c r="A115" s="236" t="s">
        <v>11</v>
      </c>
      <c r="B115" s="236" t="s">
        <v>13</v>
      </c>
      <c r="C115" s="249" t="s">
        <v>239</v>
      </c>
      <c r="D115" s="234">
        <v>7</v>
      </c>
      <c r="E115" s="233">
        <f t="shared" si="28"/>
        <v>210</v>
      </c>
      <c r="F115" s="233">
        <f t="shared" si="29"/>
        <v>8</v>
      </c>
      <c r="G115" s="233">
        <v>6</v>
      </c>
      <c r="H115" s="233"/>
      <c r="I115" s="233">
        <v>2</v>
      </c>
      <c r="J115" s="233">
        <f t="shared" si="30"/>
        <v>202</v>
      </c>
      <c r="K115" s="234">
        <v>8</v>
      </c>
      <c r="L115" s="233"/>
      <c r="M115" s="234">
        <f t="shared" si="31"/>
        <v>3.8095238095238098</v>
      </c>
      <c r="N115" s="237" t="s">
        <v>191</v>
      </c>
      <c r="O115" s="64" t="s">
        <v>336</v>
      </c>
      <c r="P115" s="3"/>
      <c r="Q115" s="240" t="s">
        <v>265</v>
      </c>
      <c r="R115" s="240"/>
      <c r="S115" s="240" t="s">
        <v>266</v>
      </c>
      <c r="T115" s="240" t="s">
        <v>255</v>
      </c>
      <c r="U115" s="3">
        <v>6</v>
      </c>
      <c r="V115" s="3"/>
      <c r="W115" s="3"/>
      <c r="X115" s="3"/>
      <c r="Y115" s="3">
        <v>2</v>
      </c>
      <c r="Z115" s="3"/>
      <c r="AA115" s="230">
        <f t="shared" si="32"/>
        <v>8</v>
      </c>
      <c r="AB115" s="230">
        <f t="shared" si="32"/>
        <v>0</v>
      </c>
    </row>
    <row r="116" spans="1:28" ht="15" customHeight="1" x14ac:dyDescent="0.2">
      <c r="C116" s="8" t="s">
        <v>19</v>
      </c>
      <c r="D116" s="61">
        <f t="shared" ref="D116:K116" si="33">SUM(D109:D115)</f>
        <v>30</v>
      </c>
      <c r="E116" s="60">
        <f t="shared" si="33"/>
        <v>900</v>
      </c>
      <c r="F116" s="60">
        <f t="shared" si="33"/>
        <v>40</v>
      </c>
      <c r="G116" s="60">
        <f t="shared" si="33"/>
        <v>24</v>
      </c>
      <c r="H116" s="60">
        <f t="shared" si="33"/>
        <v>0</v>
      </c>
      <c r="I116" s="60">
        <f t="shared" si="33"/>
        <v>16</v>
      </c>
      <c r="J116" s="60">
        <f t="shared" si="33"/>
        <v>860</v>
      </c>
      <c r="K116" s="60">
        <f t="shared" si="33"/>
        <v>40</v>
      </c>
      <c r="L116" s="60"/>
      <c r="M116" s="60"/>
      <c r="N116" s="10"/>
      <c r="O116" s="10"/>
      <c r="P116" s="3"/>
      <c r="Q116" s="3"/>
      <c r="R116" s="3"/>
      <c r="S116" s="3"/>
      <c r="T116" s="3"/>
      <c r="U116" s="3">
        <f>SUM(U109:U115)</f>
        <v>24</v>
      </c>
      <c r="V116" s="3">
        <f t="shared" ref="V116:AB116" si="34">SUM(V109:V115)</f>
        <v>0</v>
      </c>
      <c r="W116" s="3">
        <f t="shared" si="34"/>
        <v>0</v>
      </c>
      <c r="X116" s="3">
        <f t="shared" si="34"/>
        <v>0</v>
      </c>
      <c r="Y116" s="3">
        <f t="shared" si="34"/>
        <v>16</v>
      </c>
      <c r="Z116" s="3">
        <f t="shared" si="34"/>
        <v>0</v>
      </c>
      <c r="AA116" s="3">
        <f t="shared" si="34"/>
        <v>40</v>
      </c>
      <c r="AB116" s="3">
        <f t="shared" si="34"/>
        <v>0</v>
      </c>
    </row>
    <row r="117" spans="1:28" ht="15" customHeight="1" x14ac:dyDescent="0.2">
      <c r="C117" s="9" t="s">
        <v>20</v>
      </c>
      <c r="D117" s="10">
        <f>30-D116</f>
        <v>0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x14ac:dyDescent="0.2">
      <c r="C118" s="258" t="s">
        <v>175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 x14ac:dyDescent="0.2">
      <c r="C119" s="907" t="s">
        <v>0</v>
      </c>
      <c r="D119" s="908" t="s">
        <v>1</v>
      </c>
      <c r="E119" s="909" t="s">
        <v>2</v>
      </c>
      <c r="F119" s="909"/>
      <c r="G119" s="909"/>
      <c r="H119" s="909"/>
      <c r="I119" s="909"/>
      <c r="J119" s="910"/>
      <c r="K119" s="908" t="s">
        <v>252</v>
      </c>
      <c r="L119" s="908" t="s">
        <v>253</v>
      </c>
      <c r="M119" s="908" t="s">
        <v>3</v>
      </c>
      <c r="N119" s="63"/>
      <c r="O119" s="6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 x14ac:dyDescent="0.2">
      <c r="C120" s="907"/>
      <c r="D120" s="908"/>
      <c r="E120" s="908" t="s">
        <v>4</v>
      </c>
      <c r="F120" s="911" t="s">
        <v>5</v>
      </c>
      <c r="G120" s="911"/>
      <c r="H120" s="911"/>
      <c r="I120" s="911"/>
      <c r="J120" s="908" t="s">
        <v>22</v>
      </c>
      <c r="K120" s="908"/>
      <c r="L120" s="908"/>
      <c r="M120" s="908"/>
      <c r="N120" s="63"/>
      <c r="O120" s="6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 x14ac:dyDescent="0.2">
      <c r="C121" s="907"/>
      <c r="D121" s="908"/>
      <c r="E121" s="910"/>
      <c r="F121" s="908" t="s">
        <v>7</v>
      </c>
      <c r="G121" s="909" t="s">
        <v>8</v>
      </c>
      <c r="H121" s="910"/>
      <c r="I121" s="910"/>
      <c r="J121" s="910"/>
      <c r="K121" s="908"/>
      <c r="L121" s="908"/>
      <c r="M121" s="908"/>
      <c r="N121" s="63"/>
      <c r="O121" s="6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 x14ac:dyDescent="0.2">
      <c r="C122" s="907"/>
      <c r="D122" s="908"/>
      <c r="E122" s="910"/>
      <c r="F122" s="912"/>
      <c r="G122" s="908" t="s">
        <v>9</v>
      </c>
      <c r="H122" s="908" t="s">
        <v>10</v>
      </c>
      <c r="I122" s="908" t="s">
        <v>11</v>
      </c>
      <c r="J122" s="910"/>
      <c r="K122" s="908"/>
      <c r="L122" s="908"/>
      <c r="M122" s="908"/>
      <c r="N122" s="63"/>
      <c r="O122" s="63"/>
      <c r="P122" s="3"/>
      <c r="Q122" s="908" t="s">
        <v>9</v>
      </c>
      <c r="R122" s="908" t="s">
        <v>10</v>
      </c>
      <c r="S122" s="908" t="s">
        <v>11</v>
      </c>
      <c r="T122" s="913" t="s">
        <v>7</v>
      </c>
      <c r="U122" s="913" t="s">
        <v>246</v>
      </c>
      <c r="V122" s="913"/>
      <c r="W122" s="913"/>
      <c r="X122" s="913"/>
      <c r="Y122" s="913"/>
      <c r="Z122" s="913"/>
      <c r="AA122" s="913"/>
      <c r="AB122" s="913"/>
    </row>
    <row r="123" spans="1:28" ht="12.75" x14ac:dyDescent="0.2">
      <c r="C123" s="907"/>
      <c r="D123" s="908"/>
      <c r="E123" s="910"/>
      <c r="F123" s="912"/>
      <c r="G123" s="908"/>
      <c r="H123" s="908"/>
      <c r="I123" s="908"/>
      <c r="J123" s="910"/>
      <c r="K123" s="908"/>
      <c r="L123" s="908"/>
      <c r="M123" s="908"/>
      <c r="N123" s="63"/>
      <c r="O123" s="63"/>
      <c r="P123" s="3"/>
      <c r="Q123" s="908"/>
      <c r="R123" s="908"/>
      <c r="S123" s="908"/>
      <c r="T123" s="913"/>
      <c r="U123" s="913"/>
      <c r="V123" s="913"/>
      <c r="W123" s="913"/>
      <c r="X123" s="913"/>
      <c r="Y123" s="913"/>
      <c r="Z123" s="913"/>
      <c r="AA123" s="913"/>
      <c r="AB123" s="913"/>
    </row>
    <row r="124" spans="1:28" x14ac:dyDescent="0.25">
      <c r="C124" s="907"/>
      <c r="D124" s="908"/>
      <c r="E124" s="910"/>
      <c r="F124" s="912"/>
      <c r="G124" s="908"/>
      <c r="H124" s="908"/>
      <c r="I124" s="908"/>
      <c r="J124" s="910"/>
      <c r="K124" s="908"/>
      <c r="L124" s="908"/>
      <c r="M124" s="908"/>
      <c r="N124" s="63"/>
      <c r="O124" s="63"/>
      <c r="P124" s="3"/>
      <c r="Q124" s="908"/>
      <c r="R124" s="908"/>
      <c r="S124" s="908"/>
      <c r="T124" s="913"/>
      <c r="U124" s="913" t="s">
        <v>247</v>
      </c>
      <c r="V124" s="913"/>
      <c r="W124" s="913" t="s">
        <v>248</v>
      </c>
      <c r="X124" s="913"/>
      <c r="Y124" s="913" t="s">
        <v>249</v>
      </c>
      <c r="Z124" s="913"/>
      <c r="AA124" s="914" t="s">
        <v>250</v>
      </c>
      <c r="AB124" s="915"/>
    </row>
    <row r="125" spans="1:28" ht="27" customHeight="1" x14ac:dyDescent="0.25">
      <c r="C125" s="907"/>
      <c r="D125" s="908"/>
      <c r="E125" s="910"/>
      <c r="F125" s="912"/>
      <c r="G125" s="908"/>
      <c r="H125" s="908"/>
      <c r="I125" s="908"/>
      <c r="J125" s="910"/>
      <c r="K125" s="908"/>
      <c r="L125" s="908"/>
      <c r="M125" s="908"/>
      <c r="N125" s="63"/>
      <c r="O125" s="63"/>
      <c r="P125" s="3"/>
      <c r="Q125" s="908"/>
      <c r="R125" s="908"/>
      <c r="S125" s="908"/>
      <c r="T125" s="230"/>
      <c r="U125" s="230" t="s">
        <v>251</v>
      </c>
      <c r="V125" s="230" t="s">
        <v>12</v>
      </c>
      <c r="W125" s="230" t="s">
        <v>251</v>
      </c>
      <c r="X125" s="230" t="s">
        <v>12</v>
      </c>
      <c r="Y125" s="230" t="s">
        <v>251</v>
      </c>
      <c r="Z125" s="230" t="s">
        <v>12</v>
      </c>
      <c r="AA125" s="231" t="s">
        <v>251</v>
      </c>
      <c r="AB125" s="231" t="s">
        <v>12</v>
      </c>
    </row>
    <row r="126" spans="1:28" s="238" customFormat="1" ht="26.25" x14ac:dyDescent="0.25">
      <c r="A126" s="236" t="s">
        <v>15</v>
      </c>
      <c r="B126" s="236" t="s">
        <v>25</v>
      </c>
      <c r="C126" s="232" t="s">
        <v>160</v>
      </c>
      <c r="D126" s="250">
        <v>3</v>
      </c>
      <c r="E126" s="233">
        <f>D126*30</f>
        <v>90</v>
      </c>
      <c r="F126" s="233">
        <f>G126+H126+I126</f>
        <v>4</v>
      </c>
      <c r="G126" s="233"/>
      <c r="H126" s="233"/>
      <c r="I126" s="233">
        <v>4</v>
      </c>
      <c r="J126" s="233">
        <f>E126-F126</f>
        <v>86</v>
      </c>
      <c r="K126" s="234">
        <v>4</v>
      </c>
      <c r="L126" s="233"/>
      <c r="M126" s="234">
        <f>F126/E126*100</f>
        <v>4.4444444444444446</v>
      </c>
      <c r="N126" s="237" t="s">
        <v>187</v>
      </c>
      <c r="O126" s="237"/>
      <c r="Q126" s="240"/>
      <c r="R126" s="240"/>
      <c r="S126" s="240" t="s">
        <v>254</v>
      </c>
      <c r="T126" s="240" t="s">
        <v>254</v>
      </c>
      <c r="U126" s="239"/>
      <c r="V126" s="239"/>
      <c r="W126" s="239"/>
      <c r="X126" s="239"/>
      <c r="Y126" s="239">
        <v>4</v>
      </c>
      <c r="Z126" s="239"/>
      <c r="AA126" s="230">
        <f t="shared" ref="AA126:AB129" si="35">U126+W126+Y126</f>
        <v>4</v>
      </c>
      <c r="AB126" s="230">
        <f t="shared" si="35"/>
        <v>0</v>
      </c>
    </row>
    <row r="127" spans="1:28" s="238" customFormat="1" x14ac:dyDescent="0.25">
      <c r="A127" s="236" t="s">
        <v>11</v>
      </c>
      <c r="B127" s="236" t="s">
        <v>13</v>
      </c>
      <c r="C127" s="232" t="s">
        <v>194</v>
      </c>
      <c r="D127" s="234">
        <v>5</v>
      </c>
      <c r="E127" s="233">
        <f t="shared" ref="E127:E132" si="36">D127*30</f>
        <v>150</v>
      </c>
      <c r="F127" s="233">
        <f t="shared" ref="F127:F132" si="37">G127+H127+I127</f>
        <v>8</v>
      </c>
      <c r="G127" s="233">
        <v>6</v>
      </c>
      <c r="H127" s="233"/>
      <c r="I127" s="233">
        <v>2</v>
      </c>
      <c r="J127" s="233">
        <f t="shared" ref="J127:J132" si="38">E127-F127</f>
        <v>142</v>
      </c>
      <c r="K127" s="234">
        <v>8</v>
      </c>
      <c r="L127" s="233"/>
      <c r="M127" s="234">
        <f t="shared" ref="M127:M132" si="39">F127/E127*100</f>
        <v>5.3333333333333339</v>
      </c>
      <c r="N127" s="237" t="s">
        <v>191</v>
      </c>
      <c r="O127" s="237"/>
      <c r="Q127" s="240" t="s">
        <v>265</v>
      </c>
      <c r="R127" s="240"/>
      <c r="S127" s="240" t="s">
        <v>266</v>
      </c>
      <c r="T127" s="240" t="s">
        <v>255</v>
      </c>
      <c r="U127" s="238">
        <v>6</v>
      </c>
      <c r="Y127" s="238">
        <v>2</v>
      </c>
      <c r="AA127" s="230">
        <f t="shared" si="35"/>
        <v>8</v>
      </c>
      <c r="AB127" s="230">
        <f t="shared" si="35"/>
        <v>0</v>
      </c>
    </row>
    <row r="128" spans="1:28" s="238" customFormat="1" ht="16.5" customHeight="1" x14ac:dyDescent="0.25">
      <c r="A128" s="236" t="s">
        <v>11</v>
      </c>
      <c r="B128" s="236" t="s">
        <v>25</v>
      </c>
      <c r="C128" s="247" t="s">
        <v>204</v>
      </c>
      <c r="D128" s="234">
        <v>5</v>
      </c>
      <c r="E128" s="233">
        <f t="shared" si="36"/>
        <v>150</v>
      </c>
      <c r="F128" s="233">
        <f t="shared" si="37"/>
        <v>4</v>
      </c>
      <c r="G128" s="233">
        <v>4</v>
      </c>
      <c r="H128" s="233"/>
      <c r="I128" s="233"/>
      <c r="J128" s="233">
        <f t="shared" si="38"/>
        <v>146</v>
      </c>
      <c r="K128" s="234">
        <v>4</v>
      </c>
      <c r="L128" s="233">
        <v>0</v>
      </c>
      <c r="M128" s="234">
        <f t="shared" si="39"/>
        <v>2.666666666666667</v>
      </c>
      <c r="N128" s="237" t="s">
        <v>191</v>
      </c>
      <c r="O128" s="237"/>
      <c r="Q128" s="240" t="s">
        <v>265</v>
      </c>
      <c r="R128" s="240"/>
      <c r="S128" s="240" t="s">
        <v>266</v>
      </c>
      <c r="T128" s="240" t="s">
        <v>255</v>
      </c>
      <c r="U128" s="238">
        <v>6</v>
      </c>
      <c r="Y128" s="238">
        <v>2</v>
      </c>
      <c r="AA128" s="230">
        <f t="shared" si="35"/>
        <v>8</v>
      </c>
      <c r="AB128" s="230">
        <f t="shared" si="35"/>
        <v>0</v>
      </c>
    </row>
    <row r="129" spans="1:28" s="238" customFormat="1" ht="15" customHeight="1" x14ac:dyDescent="0.25">
      <c r="A129" s="236" t="s">
        <v>11</v>
      </c>
      <c r="B129" s="236" t="s">
        <v>25</v>
      </c>
      <c r="C129" s="251" t="s">
        <v>205</v>
      </c>
      <c r="D129" s="234">
        <v>5</v>
      </c>
      <c r="E129" s="233">
        <f t="shared" si="36"/>
        <v>150</v>
      </c>
      <c r="F129" s="233">
        <f t="shared" si="37"/>
        <v>4</v>
      </c>
      <c r="G129" s="233">
        <v>4</v>
      </c>
      <c r="H129" s="233"/>
      <c r="I129" s="233"/>
      <c r="J129" s="233">
        <f t="shared" si="38"/>
        <v>146</v>
      </c>
      <c r="K129" s="234">
        <v>4</v>
      </c>
      <c r="L129" s="233">
        <v>0</v>
      </c>
      <c r="M129" s="234">
        <f t="shared" si="39"/>
        <v>2.666666666666667</v>
      </c>
      <c r="N129" s="237" t="s">
        <v>191</v>
      </c>
      <c r="O129" s="237"/>
      <c r="Q129" s="238" t="s">
        <v>254</v>
      </c>
      <c r="T129" s="238" t="s">
        <v>254</v>
      </c>
      <c r="U129" s="238">
        <v>4</v>
      </c>
      <c r="AA129" s="230">
        <f t="shared" si="35"/>
        <v>4</v>
      </c>
      <c r="AB129" s="230">
        <f t="shared" si="35"/>
        <v>0</v>
      </c>
    </row>
    <row r="130" spans="1:28" s="238" customFormat="1" ht="39" x14ac:dyDescent="0.25">
      <c r="A130" s="236" t="s">
        <v>11</v>
      </c>
      <c r="B130" s="236" t="s">
        <v>25</v>
      </c>
      <c r="C130" s="232" t="s">
        <v>241</v>
      </c>
      <c r="D130" s="234">
        <v>5</v>
      </c>
      <c r="E130" s="233">
        <f t="shared" si="36"/>
        <v>150</v>
      </c>
      <c r="F130" s="233">
        <f t="shared" si="37"/>
        <v>8</v>
      </c>
      <c r="G130" s="233">
        <v>6</v>
      </c>
      <c r="H130" s="233"/>
      <c r="I130" s="233">
        <v>2</v>
      </c>
      <c r="J130" s="233">
        <f t="shared" si="38"/>
        <v>142</v>
      </c>
      <c r="K130" s="234">
        <v>8</v>
      </c>
      <c r="L130" s="233">
        <v>0</v>
      </c>
      <c r="M130" s="234">
        <f t="shared" si="39"/>
        <v>5.3333333333333339</v>
      </c>
      <c r="N130" s="237" t="s">
        <v>191</v>
      </c>
      <c r="O130" s="237"/>
      <c r="Q130" s="238" t="s">
        <v>254</v>
      </c>
      <c r="T130" s="238" t="s">
        <v>254</v>
      </c>
      <c r="U130" s="238">
        <v>4</v>
      </c>
      <c r="AA130" s="230">
        <f t="shared" ref="AA130:AB132" si="40">U130+W130+Y130</f>
        <v>4</v>
      </c>
      <c r="AB130" s="230">
        <f t="shared" si="40"/>
        <v>0</v>
      </c>
    </row>
    <row r="131" spans="1:28" s="238" customFormat="1" ht="15" customHeight="1" x14ac:dyDescent="0.25">
      <c r="A131" s="236" t="s">
        <v>15</v>
      </c>
      <c r="B131" s="236" t="s">
        <v>13</v>
      </c>
      <c r="C131" s="247" t="s">
        <v>35</v>
      </c>
      <c r="D131" s="234">
        <v>3</v>
      </c>
      <c r="E131" s="233">
        <f t="shared" si="36"/>
        <v>90</v>
      </c>
      <c r="F131" s="233">
        <f t="shared" si="37"/>
        <v>8</v>
      </c>
      <c r="G131" s="233">
        <v>8</v>
      </c>
      <c r="H131" s="233"/>
      <c r="I131" s="233">
        <v>0</v>
      </c>
      <c r="J131" s="233">
        <f t="shared" si="38"/>
        <v>82</v>
      </c>
      <c r="K131" s="234">
        <v>4</v>
      </c>
      <c r="L131" s="233">
        <v>4</v>
      </c>
      <c r="M131" s="234">
        <f t="shared" si="39"/>
        <v>8.8888888888888893</v>
      </c>
      <c r="N131" s="237" t="s">
        <v>187</v>
      </c>
      <c r="O131" s="237"/>
      <c r="Q131" s="240" t="s">
        <v>257</v>
      </c>
      <c r="R131" s="240"/>
      <c r="S131" s="240"/>
      <c r="T131" s="252" t="s">
        <v>257</v>
      </c>
      <c r="U131" s="239">
        <v>4</v>
      </c>
      <c r="V131" s="239">
        <v>4</v>
      </c>
      <c r="W131" s="239"/>
      <c r="X131" s="239"/>
      <c r="Y131" s="239"/>
      <c r="Z131" s="239"/>
      <c r="AA131" s="230">
        <f t="shared" si="40"/>
        <v>4</v>
      </c>
      <c r="AB131" s="230">
        <f t="shared" si="40"/>
        <v>4</v>
      </c>
    </row>
    <row r="132" spans="1:28" s="238" customFormat="1" ht="24.75" customHeight="1" x14ac:dyDescent="0.25">
      <c r="A132" s="236" t="s">
        <v>11</v>
      </c>
      <c r="B132" s="236" t="s">
        <v>25</v>
      </c>
      <c r="C132" s="232" t="s">
        <v>206</v>
      </c>
      <c r="D132" s="234">
        <v>4</v>
      </c>
      <c r="E132" s="233">
        <f t="shared" si="36"/>
        <v>120</v>
      </c>
      <c r="F132" s="233">
        <f t="shared" si="37"/>
        <v>4</v>
      </c>
      <c r="G132" s="233">
        <v>4</v>
      </c>
      <c r="H132" s="233"/>
      <c r="I132" s="233">
        <v>0</v>
      </c>
      <c r="J132" s="233">
        <f t="shared" si="38"/>
        <v>116</v>
      </c>
      <c r="K132" s="234">
        <v>4</v>
      </c>
      <c r="L132" s="233">
        <v>0</v>
      </c>
      <c r="M132" s="234">
        <f t="shared" si="39"/>
        <v>3.3333333333333335</v>
      </c>
      <c r="N132" s="237" t="s">
        <v>191</v>
      </c>
      <c r="O132" s="237"/>
      <c r="Q132" s="238" t="s">
        <v>254</v>
      </c>
      <c r="T132" s="238" t="s">
        <v>254</v>
      </c>
      <c r="U132" s="238">
        <v>4</v>
      </c>
      <c r="AA132" s="230">
        <f t="shared" si="40"/>
        <v>4</v>
      </c>
      <c r="AB132" s="230">
        <f t="shared" si="40"/>
        <v>0</v>
      </c>
    </row>
    <row r="133" spans="1:28" s="238" customFormat="1" ht="15" customHeight="1" x14ac:dyDescent="0.2">
      <c r="A133" s="236"/>
      <c r="B133" s="236"/>
      <c r="C133" s="253" t="s">
        <v>19</v>
      </c>
      <c r="D133" s="254">
        <f t="shared" ref="D133:M133" si="41">SUM(D126:D132)</f>
        <v>30</v>
      </c>
      <c r="E133" s="255">
        <f t="shared" si="41"/>
        <v>900</v>
      </c>
      <c r="F133" s="255">
        <f t="shared" si="41"/>
        <v>40</v>
      </c>
      <c r="G133" s="255">
        <f t="shared" si="41"/>
        <v>32</v>
      </c>
      <c r="H133" s="255">
        <f t="shared" si="41"/>
        <v>0</v>
      </c>
      <c r="I133" s="255">
        <f t="shared" si="41"/>
        <v>8</v>
      </c>
      <c r="J133" s="255">
        <f t="shared" si="41"/>
        <v>860</v>
      </c>
      <c r="K133" s="255">
        <f t="shared" si="41"/>
        <v>36</v>
      </c>
      <c r="L133" s="255">
        <f t="shared" si="41"/>
        <v>4</v>
      </c>
      <c r="M133" s="255">
        <f t="shared" si="41"/>
        <v>32.666666666666671</v>
      </c>
      <c r="N133" s="256"/>
      <c r="O133" s="256"/>
      <c r="U133" s="238">
        <f t="shared" ref="U133:AB133" si="42">SUM(U126:U132)</f>
        <v>28</v>
      </c>
      <c r="V133" s="238">
        <f t="shared" si="42"/>
        <v>4</v>
      </c>
      <c r="W133" s="238">
        <f t="shared" si="42"/>
        <v>0</v>
      </c>
      <c r="X133" s="238">
        <f t="shared" si="42"/>
        <v>0</v>
      </c>
      <c r="Y133" s="238">
        <f t="shared" si="42"/>
        <v>8</v>
      </c>
      <c r="Z133" s="238">
        <f t="shared" si="42"/>
        <v>0</v>
      </c>
      <c r="AA133" s="238">
        <f t="shared" si="42"/>
        <v>36</v>
      </c>
      <c r="AB133" s="238">
        <f t="shared" si="42"/>
        <v>4</v>
      </c>
    </row>
    <row r="134" spans="1:28" ht="15" customHeight="1" x14ac:dyDescent="0.2">
      <c r="C134" s="9" t="s">
        <v>20</v>
      </c>
      <c r="D134" s="10">
        <f>30-D133</f>
        <v>0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2.75" x14ac:dyDescent="0.2">
      <c r="C135" s="2" t="s">
        <v>176</v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2.75" customHeight="1" x14ac:dyDescent="0.2">
      <c r="C136" s="907" t="s">
        <v>0</v>
      </c>
      <c r="D136" s="908" t="s">
        <v>1</v>
      </c>
      <c r="E136" s="909" t="s">
        <v>2</v>
      </c>
      <c r="F136" s="909"/>
      <c r="G136" s="909"/>
      <c r="H136" s="909"/>
      <c r="I136" s="909"/>
      <c r="J136" s="910"/>
      <c r="K136" s="908" t="s">
        <v>252</v>
      </c>
      <c r="L136" s="908" t="s">
        <v>253</v>
      </c>
      <c r="M136" s="908" t="s">
        <v>3</v>
      </c>
      <c r="N136" s="63"/>
      <c r="O136" s="6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2.75" customHeight="1" x14ac:dyDescent="0.2">
      <c r="C137" s="907"/>
      <c r="D137" s="908"/>
      <c r="E137" s="908" t="s">
        <v>4</v>
      </c>
      <c r="F137" s="911" t="s">
        <v>5</v>
      </c>
      <c r="G137" s="911"/>
      <c r="H137" s="911"/>
      <c r="I137" s="911"/>
      <c r="J137" s="908" t="s">
        <v>22</v>
      </c>
      <c r="K137" s="908"/>
      <c r="L137" s="908"/>
      <c r="M137" s="908"/>
      <c r="N137" s="63"/>
      <c r="O137" s="6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2.75" customHeight="1" x14ac:dyDescent="0.2">
      <c r="C138" s="907"/>
      <c r="D138" s="908"/>
      <c r="E138" s="910"/>
      <c r="F138" s="908" t="s">
        <v>7</v>
      </c>
      <c r="G138" s="909" t="s">
        <v>8</v>
      </c>
      <c r="H138" s="910"/>
      <c r="I138" s="910"/>
      <c r="J138" s="910"/>
      <c r="K138" s="908"/>
      <c r="L138" s="908"/>
      <c r="M138" s="908"/>
      <c r="N138" s="63"/>
      <c r="O138" s="6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7.5" customHeight="1" x14ac:dyDescent="0.2">
      <c r="C139" s="907"/>
      <c r="D139" s="908"/>
      <c r="E139" s="910"/>
      <c r="F139" s="912"/>
      <c r="G139" s="908" t="s">
        <v>9</v>
      </c>
      <c r="H139" s="908" t="s">
        <v>10</v>
      </c>
      <c r="I139" s="908" t="s">
        <v>11</v>
      </c>
      <c r="J139" s="910"/>
      <c r="K139" s="908"/>
      <c r="L139" s="908"/>
      <c r="M139" s="908"/>
      <c r="N139" s="63"/>
      <c r="O139" s="63"/>
      <c r="P139" s="3"/>
      <c r="Q139" s="908" t="s">
        <v>9</v>
      </c>
      <c r="R139" s="908" t="s">
        <v>10</v>
      </c>
      <c r="S139" s="908" t="s">
        <v>11</v>
      </c>
      <c r="T139" s="913" t="s">
        <v>7</v>
      </c>
      <c r="U139" s="913" t="s">
        <v>246</v>
      </c>
      <c r="V139" s="913"/>
      <c r="W139" s="913"/>
      <c r="X139" s="913"/>
      <c r="Y139" s="913"/>
      <c r="Z139" s="913"/>
      <c r="AA139" s="913"/>
      <c r="AB139" s="913"/>
    </row>
    <row r="140" spans="1:28" ht="7.5" customHeight="1" x14ac:dyDescent="0.2">
      <c r="C140" s="907"/>
      <c r="D140" s="908"/>
      <c r="E140" s="910"/>
      <c r="F140" s="912"/>
      <c r="G140" s="908"/>
      <c r="H140" s="908"/>
      <c r="I140" s="908"/>
      <c r="J140" s="910"/>
      <c r="K140" s="908"/>
      <c r="L140" s="908"/>
      <c r="M140" s="908"/>
      <c r="N140" s="63"/>
      <c r="O140" s="63"/>
      <c r="P140" s="3"/>
      <c r="Q140" s="908"/>
      <c r="R140" s="908"/>
      <c r="S140" s="908"/>
      <c r="T140" s="913"/>
      <c r="U140" s="913"/>
      <c r="V140" s="913"/>
      <c r="W140" s="913"/>
      <c r="X140" s="913"/>
      <c r="Y140" s="913"/>
      <c r="Z140" s="913"/>
      <c r="AA140" s="913"/>
      <c r="AB140" s="913"/>
    </row>
    <row r="141" spans="1:28" ht="7.5" customHeight="1" x14ac:dyDescent="0.25">
      <c r="C141" s="907"/>
      <c r="D141" s="908"/>
      <c r="E141" s="910"/>
      <c r="F141" s="912"/>
      <c r="G141" s="908"/>
      <c r="H141" s="908"/>
      <c r="I141" s="908"/>
      <c r="J141" s="910"/>
      <c r="K141" s="908"/>
      <c r="L141" s="908"/>
      <c r="M141" s="908"/>
      <c r="N141" s="63"/>
      <c r="O141" s="63"/>
      <c r="P141" s="3"/>
      <c r="Q141" s="908"/>
      <c r="R141" s="908"/>
      <c r="S141" s="908"/>
      <c r="T141" s="913"/>
      <c r="U141" s="913" t="s">
        <v>247</v>
      </c>
      <c r="V141" s="913"/>
      <c r="W141" s="913" t="s">
        <v>248</v>
      </c>
      <c r="X141" s="913"/>
      <c r="Y141" s="913" t="s">
        <v>249</v>
      </c>
      <c r="Z141" s="913"/>
      <c r="AA141" s="914" t="s">
        <v>250</v>
      </c>
      <c r="AB141" s="915"/>
    </row>
    <row r="142" spans="1:28" ht="36" customHeight="1" x14ac:dyDescent="0.25">
      <c r="C142" s="907"/>
      <c r="D142" s="908"/>
      <c r="E142" s="910"/>
      <c r="F142" s="912"/>
      <c r="G142" s="908"/>
      <c r="H142" s="908"/>
      <c r="I142" s="908"/>
      <c r="J142" s="910"/>
      <c r="K142" s="908"/>
      <c r="L142" s="908"/>
      <c r="M142" s="908"/>
      <c r="N142" s="63"/>
      <c r="O142" s="63"/>
      <c r="P142" s="3"/>
      <c r="Q142" s="908"/>
      <c r="R142" s="908"/>
      <c r="S142" s="908"/>
      <c r="T142" s="230"/>
      <c r="U142" s="230" t="s">
        <v>251</v>
      </c>
      <c r="V142" s="230" t="s">
        <v>12</v>
      </c>
      <c r="W142" s="230" t="s">
        <v>251</v>
      </c>
      <c r="X142" s="230" t="s">
        <v>12</v>
      </c>
      <c r="Y142" s="230" t="s">
        <v>251</v>
      </c>
      <c r="Z142" s="230" t="s">
        <v>12</v>
      </c>
      <c r="AA142" s="231" t="s">
        <v>251</v>
      </c>
      <c r="AB142" s="231" t="s">
        <v>12</v>
      </c>
    </row>
    <row r="143" spans="1:28" x14ac:dyDescent="0.25">
      <c r="A143" s="1" t="s">
        <v>11</v>
      </c>
      <c r="B143" s="1" t="s">
        <v>13</v>
      </c>
      <c r="C143" s="8"/>
      <c r="D143" s="5"/>
      <c r="E143" s="6"/>
      <c r="F143" s="6"/>
      <c r="G143" s="6"/>
      <c r="H143" s="6"/>
      <c r="I143" s="6"/>
      <c r="J143" s="6"/>
      <c r="K143" s="7"/>
      <c r="L143" s="6"/>
      <c r="M143" s="7"/>
      <c r="N143" s="64" t="s">
        <v>191</v>
      </c>
      <c r="O143" s="64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230">
        <f>U143+W143+Y143</f>
        <v>0</v>
      </c>
      <c r="AB143" s="230">
        <f>V143+X143+Z143</f>
        <v>0</v>
      </c>
    </row>
    <row r="144" spans="1:28" s="238" customFormat="1" x14ac:dyDescent="0.25">
      <c r="A144" s="236" t="s">
        <v>11</v>
      </c>
      <c r="B144" s="236" t="s">
        <v>13</v>
      </c>
      <c r="C144" s="232" t="s">
        <v>342</v>
      </c>
      <c r="D144" s="246">
        <v>6</v>
      </c>
      <c r="E144" s="233">
        <f t="shared" ref="E144:E150" si="43">D144*30</f>
        <v>180</v>
      </c>
      <c r="F144" s="233">
        <f t="shared" ref="F144:F150" si="44">G144+H144+I144</f>
        <v>0</v>
      </c>
      <c r="G144" s="233"/>
      <c r="H144" s="233"/>
      <c r="I144" s="233"/>
      <c r="J144" s="233">
        <f t="shared" ref="J144:J150" si="45">E144-F144</f>
        <v>180</v>
      </c>
      <c r="K144" s="234">
        <f>F144/13</f>
        <v>0</v>
      </c>
      <c r="L144" s="233"/>
      <c r="M144" s="234">
        <f t="shared" ref="M144:M150" si="46">F144/E144*100</f>
        <v>0</v>
      </c>
      <c r="N144" s="237" t="s">
        <v>191</v>
      </c>
      <c r="O144" s="237"/>
      <c r="AA144" s="230">
        <f t="shared" ref="AA144:AA149" si="47">U144+W144+Y144</f>
        <v>0</v>
      </c>
      <c r="AB144" s="230">
        <f t="shared" ref="AB144:AB149" si="48">V144+X144+Z144</f>
        <v>0</v>
      </c>
    </row>
    <row r="145" spans="1:28" s="238" customFormat="1" x14ac:dyDescent="0.25">
      <c r="A145" s="236" t="s">
        <v>11</v>
      </c>
      <c r="B145" s="236" t="s">
        <v>13</v>
      </c>
      <c r="C145" s="232" t="s">
        <v>360</v>
      </c>
      <c r="D145" s="246">
        <v>6</v>
      </c>
      <c r="E145" s="233">
        <f t="shared" si="43"/>
        <v>180</v>
      </c>
      <c r="F145" s="233">
        <f t="shared" si="44"/>
        <v>0</v>
      </c>
      <c r="G145" s="233"/>
      <c r="H145" s="233"/>
      <c r="I145" s="233"/>
      <c r="J145" s="233">
        <f t="shared" si="45"/>
        <v>180</v>
      </c>
      <c r="K145" s="234">
        <f>F145/13</f>
        <v>0</v>
      </c>
      <c r="L145" s="233"/>
      <c r="M145" s="234">
        <f t="shared" si="46"/>
        <v>0</v>
      </c>
      <c r="N145" s="237" t="s">
        <v>191</v>
      </c>
      <c r="O145" s="237"/>
      <c r="AA145" s="230">
        <f t="shared" si="47"/>
        <v>0</v>
      </c>
      <c r="AB145" s="230">
        <f t="shared" si="48"/>
        <v>0</v>
      </c>
    </row>
    <row r="146" spans="1:28" s="238" customFormat="1" ht="26.25" x14ac:dyDescent="0.25">
      <c r="A146" s="236" t="s">
        <v>15</v>
      </c>
      <c r="B146" s="236" t="s">
        <v>25</v>
      </c>
      <c r="C146" s="232" t="s">
        <v>186</v>
      </c>
      <c r="D146" s="246">
        <v>3</v>
      </c>
      <c r="E146" s="233">
        <f t="shared" si="43"/>
        <v>90</v>
      </c>
      <c r="F146" s="233">
        <f t="shared" si="44"/>
        <v>4</v>
      </c>
      <c r="G146" s="233"/>
      <c r="H146" s="233"/>
      <c r="I146" s="233">
        <v>4</v>
      </c>
      <c r="J146" s="233">
        <f t="shared" si="45"/>
        <v>86</v>
      </c>
      <c r="K146" s="234">
        <v>4</v>
      </c>
      <c r="L146" s="233"/>
      <c r="M146" s="234">
        <f t="shared" si="46"/>
        <v>4.4444444444444446</v>
      </c>
      <c r="N146" s="237" t="s">
        <v>187</v>
      </c>
      <c r="O146" s="237" t="s">
        <v>338</v>
      </c>
      <c r="S146" s="238" t="s">
        <v>254</v>
      </c>
      <c r="T146" s="238" t="s">
        <v>254</v>
      </c>
      <c r="Y146" s="238">
        <v>4</v>
      </c>
      <c r="AA146" s="230">
        <f t="shared" si="47"/>
        <v>4</v>
      </c>
      <c r="AB146" s="230">
        <f t="shared" si="48"/>
        <v>0</v>
      </c>
    </row>
    <row r="147" spans="1:28" x14ac:dyDescent="0.25">
      <c r="A147" s="1" t="s">
        <v>11</v>
      </c>
      <c r="B147" s="1" t="s">
        <v>13</v>
      </c>
      <c r="C147" s="4" t="s">
        <v>196</v>
      </c>
      <c r="D147" s="246">
        <v>5</v>
      </c>
      <c r="E147" s="6">
        <f t="shared" si="43"/>
        <v>150</v>
      </c>
      <c r="F147" s="6">
        <f t="shared" si="44"/>
        <v>8</v>
      </c>
      <c r="G147" s="6">
        <v>6</v>
      </c>
      <c r="H147" s="6"/>
      <c r="I147" s="6">
        <v>2</v>
      </c>
      <c r="J147" s="6">
        <f t="shared" si="45"/>
        <v>142</v>
      </c>
      <c r="K147" s="7">
        <v>8</v>
      </c>
      <c r="L147" s="6"/>
      <c r="M147" s="7">
        <f t="shared" si="46"/>
        <v>5.3333333333333339</v>
      </c>
      <c r="N147" s="64" t="s">
        <v>191</v>
      </c>
      <c r="O147" s="64" t="s">
        <v>336</v>
      </c>
      <c r="P147" s="3"/>
      <c r="Q147" s="240" t="s">
        <v>265</v>
      </c>
      <c r="R147" s="240"/>
      <c r="S147" s="240" t="s">
        <v>266</v>
      </c>
      <c r="T147" s="240" t="s">
        <v>255</v>
      </c>
      <c r="U147" s="238">
        <v>6</v>
      </c>
      <c r="V147" s="238"/>
      <c r="W147" s="238"/>
      <c r="X147" s="238"/>
      <c r="Y147" s="238">
        <v>2</v>
      </c>
      <c r="Z147" s="238"/>
      <c r="AA147" s="230">
        <f t="shared" si="47"/>
        <v>8</v>
      </c>
      <c r="AB147" s="230">
        <f t="shared" si="48"/>
        <v>0</v>
      </c>
    </row>
    <row r="148" spans="1:28" x14ac:dyDescent="0.25">
      <c r="A148" s="1" t="s">
        <v>11</v>
      </c>
      <c r="B148" s="1" t="s">
        <v>13</v>
      </c>
      <c r="C148" s="4" t="s">
        <v>198</v>
      </c>
      <c r="D148" s="246">
        <v>1</v>
      </c>
      <c r="E148" s="6">
        <f t="shared" si="43"/>
        <v>30</v>
      </c>
      <c r="F148" s="233">
        <f t="shared" si="44"/>
        <v>4</v>
      </c>
      <c r="G148" s="233"/>
      <c r="H148" s="233"/>
      <c r="I148" s="233">
        <v>4</v>
      </c>
      <c r="J148" s="233">
        <f t="shared" si="45"/>
        <v>26</v>
      </c>
      <c r="K148" s="234">
        <v>4</v>
      </c>
      <c r="L148" s="233"/>
      <c r="M148" s="234"/>
      <c r="N148" s="237" t="s">
        <v>191</v>
      </c>
      <c r="O148" s="237" t="s">
        <v>341</v>
      </c>
      <c r="P148" s="238"/>
      <c r="Q148" s="238"/>
      <c r="R148" s="238"/>
      <c r="S148" s="238" t="s">
        <v>254</v>
      </c>
      <c r="T148" s="238" t="s">
        <v>254</v>
      </c>
      <c r="U148" s="238"/>
      <c r="V148" s="238"/>
      <c r="W148" s="238"/>
      <c r="X148" s="238"/>
      <c r="Y148" s="238">
        <v>4</v>
      </c>
      <c r="Z148" s="238"/>
      <c r="AA148" s="230">
        <f t="shared" si="47"/>
        <v>4</v>
      </c>
      <c r="AB148" s="230">
        <f t="shared" si="48"/>
        <v>0</v>
      </c>
    </row>
    <row r="149" spans="1:28" ht="39" customHeight="1" x14ac:dyDescent="0.25">
      <c r="A149" s="1" t="s">
        <v>11</v>
      </c>
      <c r="B149" s="1" t="s">
        <v>25</v>
      </c>
      <c r="C149" s="4" t="s">
        <v>197</v>
      </c>
      <c r="D149" s="246">
        <v>4</v>
      </c>
      <c r="E149" s="6">
        <f t="shared" si="43"/>
        <v>120</v>
      </c>
      <c r="F149" s="6">
        <f t="shared" si="44"/>
        <v>12</v>
      </c>
      <c r="G149" s="6">
        <v>8</v>
      </c>
      <c r="H149" s="6">
        <v>4</v>
      </c>
      <c r="I149" s="6"/>
      <c r="J149" s="6">
        <f t="shared" si="45"/>
        <v>108</v>
      </c>
      <c r="K149" s="7">
        <v>12</v>
      </c>
      <c r="L149" s="6"/>
      <c r="M149" s="7">
        <f t="shared" si="46"/>
        <v>10</v>
      </c>
      <c r="N149" s="64" t="s">
        <v>191</v>
      </c>
      <c r="O149" s="64" t="s">
        <v>336</v>
      </c>
      <c r="P149" s="3"/>
      <c r="Q149" s="240" t="s">
        <v>255</v>
      </c>
      <c r="R149" s="240" t="s">
        <v>254</v>
      </c>
      <c r="S149" s="3"/>
      <c r="T149" s="240" t="s">
        <v>256</v>
      </c>
      <c r="U149" s="3">
        <v>8</v>
      </c>
      <c r="V149" s="3"/>
      <c r="W149" s="3">
        <v>4</v>
      </c>
      <c r="X149" s="3"/>
      <c r="Y149" s="3"/>
      <c r="Z149" s="3"/>
      <c r="AA149" s="230">
        <f t="shared" si="47"/>
        <v>12</v>
      </c>
      <c r="AB149" s="230">
        <f t="shared" si="48"/>
        <v>0</v>
      </c>
    </row>
    <row r="150" spans="1:28" ht="26.25" customHeight="1" x14ac:dyDescent="0.25">
      <c r="A150" s="1" t="s">
        <v>11</v>
      </c>
      <c r="B150" s="1" t="s">
        <v>25</v>
      </c>
      <c r="C150" s="11" t="s">
        <v>207</v>
      </c>
      <c r="D150" s="246">
        <v>5</v>
      </c>
      <c r="E150" s="6">
        <f t="shared" si="43"/>
        <v>150</v>
      </c>
      <c r="F150" s="6">
        <f t="shared" si="44"/>
        <v>8</v>
      </c>
      <c r="G150" s="6">
        <v>6</v>
      </c>
      <c r="H150" s="6"/>
      <c r="I150" s="6">
        <v>2</v>
      </c>
      <c r="J150" s="6">
        <f t="shared" si="45"/>
        <v>142</v>
      </c>
      <c r="K150" s="7">
        <v>8</v>
      </c>
      <c r="L150" s="6"/>
      <c r="M150" s="7">
        <f t="shared" si="46"/>
        <v>5.3333333333333339</v>
      </c>
      <c r="N150" s="64" t="s">
        <v>191</v>
      </c>
      <c r="O150" s="64" t="s">
        <v>336</v>
      </c>
      <c r="P150" s="3"/>
      <c r="Q150" s="240" t="s">
        <v>265</v>
      </c>
      <c r="R150" s="240"/>
      <c r="S150" s="240" t="s">
        <v>266</v>
      </c>
      <c r="T150" s="240" t="s">
        <v>255</v>
      </c>
      <c r="U150" s="238">
        <v>6</v>
      </c>
      <c r="V150" s="238"/>
      <c r="W150" s="238"/>
      <c r="X150" s="238"/>
      <c r="Y150" s="238">
        <v>2</v>
      </c>
      <c r="Z150" s="238"/>
      <c r="AA150" s="230">
        <f>U150+W150+Y150</f>
        <v>8</v>
      </c>
      <c r="AB150" s="230">
        <f>V150+X150+Z150</f>
        <v>0</v>
      </c>
    </row>
    <row r="151" spans="1:28" ht="12.75" x14ac:dyDescent="0.2">
      <c r="C151" s="8" t="s">
        <v>19</v>
      </c>
      <c r="D151" s="259">
        <f t="shared" ref="D151:M151" si="49">SUM(D143:D150)</f>
        <v>30</v>
      </c>
      <c r="E151" s="60">
        <f t="shared" si="49"/>
        <v>900</v>
      </c>
      <c r="F151" s="60">
        <f t="shared" si="49"/>
        <v>36</v>
      </c>
      <c r="G151" s="60">
        <f t="shared" si="49"/>
        <v>20</v>
      </c>
      <c r="H151" s="60">
        <f t="shared" si="49"/>
        <v>4</v>
      </c>
      <c r="I151" s="60">
        <f t="shared" si="49"/>
        <v>12</v>
      </c>
      <c r="J151" s="60">
        <f t="shared" si="49"/>
        <v>864</v>
      </c>
      <c r="K151" s="60">
        <f t="shared" si="49"/>
        <v>36</v>
      </c>
      <c r="L151" s="60">
        <f t="shared" si="49"/>
        <v>0</v>
      </c>
      <c r="M151" s="60">
        <f t="shared" si="49"/>
        <v>25.111111111111114</v>
      </c>
      <c r="N151" s="10"/>
      <c r="O151" s="10"/>
      <c r="P151" s="3"/>
      <c r="Q151" s="3"/>
      <c r="R151" s="3"/>
      <c r="S151" s="3"/>
      <c r="T151" s="3"/>
      <c r="U151" s="3">
        <f t="shared" ref="U151:AB151" si="50">SUM(U143:U150)</f>
        <v>20</v>
      </c>
      <c r="V151" s="3">
        <f t="shared" si="50"/>
        <v>0</v>
      </c>
      <c r="W151" s="3">
        <f t="shared" si="50"/>
        <v>4</v>
      </c>
      <c r="X151" s="3">
        <f t="shared" si="50"/>
        <v>0</v>
      </c>
      <c r="Y151" s="3">
        <f t="shared" si="50"/>
        <v>12</v>
      </c>
      <c r="Z151" s="3">
        <f t="shared" si="50"/>
        <v>0</v>
      </c>
      <c r="AA151" s="3">
        <f t="shared" si="50"/>
        <v>36</v>
      </c>
      <c r="AB151" s="3">
        <f t="shared" si="50"/>
        <v>0</v>
      </c>
    </row>
    <row r="152" spans="1:28" ht="12.75" x14ac:dyDescent="0.2">
      <c r="C152" s="9" t="s">
        <v>20</v>
      </c>
      <c r="D152" s="260">
        <f>30-D151</f>
        <v>0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x14ac:dyDescent="0.2"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x14ac:dyDescent="0.2">
      <c r="C154" s="2" t="s">
        <v>19</v>
      </c>
      <c r="D154" s="13">
        <f>D155+D156</f>
        <v>236</v>
      </c>
      <c r="E154" s="13">
        <f>E155+E156</f>
        <v>7080</v>
      </c>
      <c r="F154" s="14">
        <f>E154/$E$154*100</f>
        <v>100</v>
      </c>
      <c r="G154" s="15"/>
      <c r="H154" s="16"/>
      <c r="I154" s="16"/>
      <c r="J154" s="16"/>
      <c r="K154" s="16"/>
      <c r="L154" s="16"/>
      <c r="M154" s="3" t="s">
        <v>187</v>
      </c>
      <c r="N154" s="3">
        <f>SUMIF($N$4:$N$150,M154,$D$4:$D$150)</f>
        <v>69</v>
      </c>
      <c r="O154" s="3">
        <f t="shared" ref="O154:O159" si="51">N154/$N$159</f>
        <v>0.2923728813559322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x14ac:dyDescent="0.2">
      <c r="B155" s="1" t="s">
        <v>13</v>
      </c>
      <c r="C155" s="2" t="s">
        <v>37</v>
      </c>
      <c r="D155" s="14">
        <f>SUMIF(B$11:B$150,B155,D$11:D$150)</f>
        <v>171.5</v>
      </c>
      <c r="E155" s="1">
        <f>D155*30</f>
        <v>5145</v>
      </c>
      <c r="F155" s="14">
        <f>E155/E$154*100</f>
        <v>72.669491525423723</v>
      </c>
      <c r="G155" s="1"/>
      <c r="I155" s="17"/>
      <c r="J155" s="17"/>
      <c r="K155" s="17"/>
      <c r="M155" s="3" t="s">
        <v>188</v>
      </c>
      <c r="N155" s="3">
        <f>SUMIF($N$4:$N$150,M155,$D$4:$D$150)</f>
        <v>21</v>
      </c>
      <c r="O155" s="3">
        <f t="shared" si="51"/>
        <v>8.8983050847457626E-2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x14ac:dyDescent="0.2">
      <c r="B156" s="1" t="s">
        <v>25</v>
      </c>
      <c r="C156" s="2" t="s">
        <v>38</v>
      </c>
      <c r="D156" s="14">
        <f>SUMIF(B$11:B$150,B156,D$11:D$150)</f>
        <v>64.5</v>
      </c>
      <c r="E156" s="1">
        <f t="shared" ref="E156:E163" si="52">D156*30</f>
        <v>1935</v>
      </c>
      <c r="F156" s="59">
        <f>E156/E$154*100</f>
        <v>27.33050847457627</v>
      </c>
      <c r="G156" s="1"/>
      <c r="K156" s="17"/>
      <c r="L156" s="17"/>
      <c r="M156" s="3" t="s">
        <v>191</v>
      </c>
      <c r="N156" s="3">
        <f>SUMIF($N$4:$N$150,M156,$D$4:$D$150)</f>
        <v>116.5</v>
      </c>
      <c r="O156" s="3">
        <f t="shared" si="51"/>
        <v>0.49364406779661019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x14ac:dyDescent="0.2">
      <c r="D157" s="1"/>
      <c r="E157" s="1"/>
      <c r="F157" s="1"/>
      <c r="G157" s="1"/>
      <c r="M157" s="3" t="s">
        <v>190</v>
      </c>
      <c r="N157" s="3">
        <f>SUMIF($N$4:$N$150,M157,$D$4:$D$150)</f>
        <v>11</v>
      </c>
      <c r="O157" s="3">
        <f t="shared" si="51"/>
        <v>4.6610169491525424E-2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x14ac:dyDescent="0.2">
      <c r="C158" s="2" t="s">
        <v>161</v>
      </c>
      <c r="D158" s="18">
        <f>D159+D160</f>
        <v>99.5</v>
      </c>
      <c r="E158" s="18">
        <f>E159+E160</f>
        <v>2985</v>
      </c>
      <c r="F158" s="14">
        <f>E158/$E$158*100</f>
        <v>100</v>
      </c>
      <c r="G158" s="1"/>
      <c r="M158" s="3" t="s">
        <v>189</v>
      </c>
      <c r="N158" s="3">
        <f>SUMIF($N$4:$N$150,M158,$D$4:$D$150)</f>
        <v>18.5</v>
      </c>
      <c r="O158" s="3">
        <f t="shared" si="51"/>
        <v>7.8389830508474576E-2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2.75" x14ac:dyDescent="0.2">
      <c r="A159" s="1" t="s">
        <v>15</v>
      </c>
      <c r="B159" s="1" t="s">
        <v>13</v>
      </c>
      <c r="C159" s="2" t="s">
        <v>37</v>
      </c>
      <c r="D159" s="1">
        <f>SUMIFS(D$11:D$150,A$11:A$150,A159,B$11:B$150,B159)</f>
        <v>79</v>
      </c>
      <c r="E159" s="1">
        <f t="shared" si="52"/>
        <v>2370</v>
      </c>
      <c r="F159" s="14">
        <f>E159/E$158*100</f>
        <v>79.396984924623112</v>
      </c>
      <c r="G159" s="1"/>
      <c r="N159" s="3">
        <f>SUM(N154:N158)</f>
        <v>236</v>
      </c>
      <c r="O159" s="3">
        <f t="shared" si="51"/>
        <v>1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2.75" x14ac:dyDescent="0.2">
      <c r="A160" s="1" t="s">
        <v>15</v>
      </c>
      <c r="B160" s="1" t="s">
        <v>25</v>
      </c>
      <c r="C160" s="2" t="s">
        <v>38</v>
      </c>
      <c r="D160" s="1">
        <f>SUMIFS(D$11:D$150,A$11:A$150,A160,B$11:B$150,B160)</f>
        <v>20.5</v>
      </c>
      <c r="E160" s="1">
        <f t="shared" si="52"/>
        <v>615</v>
      </c>
      <c r="F160" s="14">
        <f>E160/E$158*100</f>
        <v>20.603015075376884</v>
      </c>
      <c r="G160" s="1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7" ht="12.75" x14ac:dyDescent="0.2">
      <c r="C161" s="2" t="s">
        <v>162</v>
      </c>
      <c r="D161" s="18">
        <f>D162+D163</f>
        <v>136.5</v>
      </c>
      <c r="E161" s="18">
        <f>E162+E163</f>
        <v>4095</v>
      </c>
      <c r="F161" s="18">
        <f>E161/$E$161*100</f>
        <v>100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7" ht="12.75" x14ac:dyDescent="0.2">
      <c r="A162" s="1" t="s">
        <v>11</v>
      </c>
      <c r="B162" s="1" t="s">
        <v>13</v>
      </c>
      <c r="C162" s="2" t="s">
        <v>37</v>
      </c>
      <c r="D162" s="1">
        <f>SUMIFS(D$11:D$150,A$11:A$150,A162,B$11:B$150,B162)</f>
        <v>92.5</v>
      </c>
      <c r="E162" s="1">
        <f t="shared" si="52"/>
        <v>2775</v>
      </c>
      <c r="F162" s="3">
        <f>E162/E$161*100</f>
        <v>67.765567765567766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37" x14ac:dyDescent="0.25">
      <c r="A163" s="1" t="s">
        <v>11</v>
      </c>
      <c r="B163" s="1" t="s">
        <v>25</v>
      </c>
      <c r="C163" s="2" t="s">
        <v>38</v>
      </c>
      <c r="D163" s="1">
        <f>SUMIFS(D$11:D$150,A$11:A$150,A163,B$11:B$150,B163)</f>
        <v>44</v>
      </c>
      <c r="E163" s="1">
        <f t="shared" si="52"/>
        <v>1320</v>
      </c>
      <c r="F163" s="3">
        <f>E163/E$161*100</f>
        <v>32.234432234432234</v>
      </c>
      <c r="P163" s="3"/>
      <c r="Q163" s="3"/>
      <c r="R163" s="3"/>
      <c r="S163" s="3"/>
      <c r="T163" s="3"/>
      <c r="W163" s="913" t="s">
        <v>247</v>
      </c>
      <c r="X163" s="913"/>
      <c r="Y163" s="913" t="s">
        <v>248</v>
      </c>
      <c r="Z163" s="913"/>
      <c r="AA163" s="913" t="s">
        <v>249</v>
      </c>
      <c r="AB163" s="913"/>
      <c r="AC163" s="230" t="s">
        <v>250</v>
      </c>
      <c r="AD163" s="230"/>
    </row>
    <row r="164" spans="1:37" x14ac:dyDescent="0.25">
      <c r="W164" s="230" t="s">
        <v>251</v>
      </c>
      <c r="X164" s="230" t="s">
        <v>12</v>
      </c>
      <c r="Y164" s="230" t="s">
        <v>251</v>
      </c>
      <c r="Z164" s="230" t="s">
        <v>12</v>
      </c>
      <c r="AA164" s="230" t="s">
        <v>251</v>
      </c>
      <c r="AB164" s="230" t="s">
        <v>12</v>
      </c>
      <c r="AC164" s="231" t="s">
        <v>251</v>
      </c>
      <c r="AD164" s="231" t="s">
        <v>12</v>
      </c>
      <c r="AE164" s="239"/>
      <c r="AF164" s="239"/>
      <c r="AG164" s="239" t="s">
        <v>247</v>
      </c>
      <c r="AH164" s="239" t="s">
        <v>248</v>
      </c>
      <c r="AI164" s="239" t="s">
        <v>249</v>
      </c>
      <c r="AJ164" s="239" t="s">
        <v>250</v>
      </c>
      <c r="AK164" s="239"/>
    </row>
    <row r="165" spans="1:37" x14ac:dyDescent="0.25">
      <c r="U165" s="239" t="s">
        <v>269</v>
      </c>
      <c r="AC165" s="239"/>
      <c r="AD165" s="239"/>
      <c r="AE165" s="239"/>
      <c r="AF165" s="239"/>
      <c r="AG165" s="239"/>
      <c r="AH165" s="239"/>
      <c r="AI165" s="239"/>
      <c r="AJ165" s="239"/>
      <c r="AK165" s="239"/>
    </row>
    <row r="166" spans="1:37" x14ac:dyDescent="0.25">
      <c r="U166" s="239" t="s">
        <v>270</v>
      </c>
      <c r="W166" s="239">
        <f>SUMIFS(U$10:U$16,$A$10:$A$16,$A$159,$B$10:$B$16,$B159)</f>
        <v>36</v>
      </c>
      <c r="X166" s="239">
        <f t="shared" ref="X166:AD166" si="53">SUMIFS(V$10:V$16,$A$10:$A$16,$A$159,$B$10:$B$16,$B159)</f>
        <v>0</v>
      </c>
      <c r="Y166" s="239">
        <f t="shared" si="53"/>
        <v>4</v>
      </c>
      <c r="Z166" s="239">
        <f t="shared" si="53"/>
        <v>4</v>
      </c>
      <c r="AA166" s="239">
        <f t="shared" si="53"/>
        <v>8</v>
      </c>
      <c r="AB166" s="239">
        <f t="shared" si="53"/>
        <v>8</v>
      </c>
      <c r="AC166" s="239">
        <f t="shared" si="53"/>
        <v>48</v>
      </c>
      <c r="AD166" s="239">
        <f t="shared" si="53"/>
        <v>12</v>
      </c>
      <c r="AE166" s="239"/>
      <c r="AF166" s="239">
        <f>SUM(W166:AB166)-(AC166+AD166)</f>
        <v>0</v>
      </c>
      <c r="AG166" s="239">
        <f>W166+X166</f>
        <v>36</v>
      </c>
      <c r="AH166" s="239">
        <f>Y166+Z166</f>
        <v>8</v>
      </c>
      <c r="AI166" s="239">
        <f>AA166+AB166</f>
        <v>16</v>
      </c>
      <c r="AJ166" s="239">
        <f>SUM(AG166:AI166)</f>
        <v>60</v>
      </c>
      <c r="AK166" s="239"/>
    </row>
    <row r="167" spans="1:37" x14ac:dyDescent="0.25">
      <c r="U167" s="239" t="s">
        <v>271</v>
      </c>
      <c r="W167" s="239">
        <f>SUMIFS(U$10:U$16,$A$10:$A$16,$A$160,$B$10:$B$16,$B160)</f>
        <v>0</v>
      </c>
      <c r="X167" s="239">
        <f t="shared" ref="X167:AD167" si="54">SUMIFS(V$10:V$16,$A$10:$A$16,$A$160,$B$10:$B$16,$B160)</f>
        <v>0</v>
      </c>
      <c r="Y167" s="239">
        <f t="shared" si="54"/>
        <v>0</v>
      </c>
      <c r="Z167" s="239">
        <f t="shared" si="54"/>
        <v>0</v>
      </c>
      <c r="AA167" s="239">
        <f t="shared" si="54"/>
        <v>0</v>
      </c>
      <c r="AB167" s="239">
        <f t="shared" si="54"/>
        <v>0</v>
      </c>
      <c r="AC167" s="239">
        <f t="shared" si="54"/>
        <v>0</v>
      </c>
      <c r="AD167" s="239">
        <f t="shared" si="54"/>
        <v>0</v>
      </c>
      <c r="AE167" s="239"/>
      <c r="AF167" s="239">
        <f t="shared" ref="AF167:AF212" si="55">SUM(W167:AB167)-(AC167+AD167)</f>
        <v>0</v>
      </c>
      <c r="AG167" s="239">
        <f t="shared" ref="AG167:AG215" si="56">W167+X167</f>
        <v>0</v>
      </c>
      <c r="AH167" s="239">
        <f t="shared" ref="AH167:AH215" si="57">Y167+Z167</f>
        <v>0</v>
      </c>
      <c r="AI167" s="239">
        <f t="shared" ref="AI167:AI215" si="58">AA167+AB167</f>
        <v>0</v>
      </c>
      <c r="AJ167" s="239">
        <f t="shared" ref="AJ167:AJ215" si="59">SUM(AG167:AI167)</f>
        <v>0</v>
      </c>
      <c r="AK167" s="239"/>
    </row>
    <row r="168" spans="1:37" x14ac:dyDescent="0.25">
      <c r="U168" s="239" t="s">
        <v>272</v>
      </c>
      <c r="W168" s="239">
        <f>SUMIFS(U$10:U$16,$A$10:$A$16,$A$162,$B$10:$B$16,$B162)</f>
        <v>0</v>
      </c>
      <c r="X168" s="239">
        <f t="shared" ref="X168:AD168" si="60">SUMIFS(V$10:V$16,$A$10:$A$16,$A$162,$B$10:$B$16,$B162)</f>
        <v>0</v>
      </c>
      <c r="Y168" s="239">
        <f t="shared" si="60"/>
        <v>0</v>
      </c>
      <c r="Z168" s="239">
        <f t="shared" si="60"/>
        <v>0</v>
      </c>
      <c r="AA168" s="239">
        <f t="shared" si="60"/>
        <v>0</v>
      </c>
      <c r="AB168" s="239">
        <f t="shared" si="60"/>
        <v>0</v>
      </c>
      <c r="AC168" s="239">
        <f t="shared" si="60"/>
        <v>0</v>
      </c>
      <c r="AD168" s="239">
        <f t="shared" si="60"/>
        <v>0</v>
      </c>
      <c r="AE168" s="239"/>
      <c r="AF168" s="239">
        <f t="shared" si="55"/>
        <v>0</v>
      </c>
      <c r="AG168" s="239">
        <f t="shared" si="56"/>
        <v>0</v>
      </c>
      <c r="AH168" s="239">
        <f t="shared" si="57"/>
        <v>0</v>
      </c>
      <c r="AI168" s="239">
        <f t="shared" si="58"/>
        <v>0</v>
      </c>
      <c r="AJ168" s="239">
        <f t="shared" si="59"/>
        <v>0</v>
      </c>
      <c r="AK168" s="239"/>
    </row>
    <row r="169" spans="1:37" x14ac:dyDescent="0.25">
      <c r="U169" s="239" t="s">
        <v>273</v>
      </c>
      <c r="W169" s="239">
        <f>SUMIFS(U$10:U$16,$A$10:$A$16,$A$163,$B$10:$B$16,$B163)</f>
        <v>0</v>
      </c>
      <c r="X169" s="239">
        <f t="shared" ref="X169:AD169" si="61">SUMIFS(V$10:V$16,$A$10:$A$16,$A$163,$B$10:$B$16,$B163)</f>
        <v>0</v>
      </c>
      <c r="Y169" s="239">
        <f t="shared" si="61"/>
        <v>0</v>
      </c>
      <c r="Z169" s="239">
        <f t="shared" si="61"/>
        <v>0</v>
      </c>
      <c r="AA169" s="239">
        <f t="shared" si="61"/>
        <v>0</v>
      </c>
      <c r="AB169" s="239">
        <f t="shared" si="61"/>
        <v>0</v>
      </c>
      <c r="AC169" s="239">
        <f t="shared" si="61"/>
        <v>0</v>
      </c>
      <c r="AD169" s="239">
        <f t="shared" si="61"/>
        <v>0</v>
      </c>
      <c r="AE169" s="239"/>
      <c r="AF169" s="239">
        <f t="shared" si="55"/>
        <v>0</v>
      </c>
      <c r="AG169" s="239">
        <f t="shared" si="56"/>
        <v>0</v>
      </c>
      <c r="AH169" s="239">
        <f t="shared" si="57"/>
        <v>0</v>
      </c>
      <c r="AI169" s="239">
        <f t="shared" si="58"/>
        <v>0</v>
      </c>
      <c r="AJ169" s="239">
        <f t="shared" si="59"/>
        <v>0</v>
      </c>
      <c r="AK169" s="239"/>
    </row>
    <row r="170" spans="1:37" x14ac:dyDescent="0.25">
      <c r="U170" s="257" t="s">
        <v>274</v>
      </c>
      <c r="V170" s="257"/>
      <c r="W170" s="257">
        <f>SUM(W166:W169)</f>
        <v>36</v>
      </c>
      <c r="X170" s="257">
        <f t="shared" ref="X170:AD170" si="62">SUM(X166:X169)</f>
        <v>0</v>
      </c>
      <c r="Y170" s="257">
        <f t="shared" si="62"/>
        <v>4</v>
      </c>
      <c r="Z170" s="257">
        <f t="shared" si="62"/>
        <v>4</v>
      </c>
      <c r="AA170" s="257">
        <f t="shared" si="62"/>
        <v>8</v>
      </c>
      <c r="AB170" s="257">
        <f t="shared" si="62"/>
        <v>8</v>
      </c>
      <c r="AC170" s="257">
        <f t="shared" si="62"/>
        <v>48</v>
      </c>
      <c r="AD170" s="257">
        <f t="shared" si="62"/>
        <v>12</v>
      </c>
      <c r="AE170" s="239"/>
      <c r="AF170" s="239">
        <f t="shared" si="55"/>
        <v>0</v>
      </c>
      <c r="AG170" s="239">
        <f t="shared" si="56"/>
        <v>36</v>
      </c>
      <c r="AH170" s="239">
        <f t="shared" si="57"/>
        <v>8</v>
      </c>
      <c r="AI170" s="239">
        <f t="shared" si="58"/>
        <v>16</v>
      </c>
      <c r="AJ170" s="239">
        <f t="shared" si="59"/>
        <v>60</v>
      </c>
      <c r="AK170" s="239"/>
    </row>
    <row r="171" spans="1:37" x14ac:dyDescent="0.25">
      <c r="U171" s="239" t="s">
        <v>275</v>
      </c>
      <c r="AC171" s="239"/>
      <c r="AD171" s="239"/>
      <c r="AE171" s="239"/>
      <c r="AF171" s="239">
        <f t="shared" si="55"/>
        <v>0</v>
      </c>
      <c r="AG171" s="239">
        <f t="shared" si="56"/>
        <v>0</v>
      </c>
      <c r="AH171" s="239">
        <f t="shared" si="57"/>
        <v>0</v>
      </c>
      <c r="AI171" s="239">
        <f t="shared" si="58"/>
        <v>0</v>
      </c>
      <c r="AJ171" s="239">
        <f t="shared" si="59"/>
        <v>0</v>
      </c>
      <c r="AK171" s="239"/>
    </row>
    <row r="172" spans="1:37" x14ac:dyDescent="0.25">
      <c r="U172" s="239" t="s">
        <v>270</v>
      </c>
      <c r="W172" s="239">
        <f>SUMIFS(U$27:U$35,$A$27:$A$35,$A$159,$B$27:$B$35,$B159)</f>
        <v>20</v>
      </c>
      <c r="X172" s="239">
        <f t="shared" ref="X172:AD172" si="63">SUMIFS(V$27:V$34,$A$27:$A$34,$A$159,$B$27:$B$34,$B159)</f>
        <v>4</v>
      </c>
      <c r="Y172" s="239">
        <f t="shared" si="63"/>
        <v>0</v>
      </c>
      <c r="Z172" s="239">
        <f t="shared" si="63"/>
        <v>0</v>
      </c>
      <c r="AA172" s="239">
        <f>SUMIFS(Y$27:Y$35,$A$27:$A$35,$A$159,$B$27:$B$35,$B159)</f>
        <v>16</v>
      </c>
      <c r="AB172" s="239">
        <f>SUMIFS(Z$27:Z$35,$A$27:$A$35,$A$159,$B$27:$B$35,$B159)</f>
        <v>4</v>
      </c>
      <c r="AC172" s="239">
        <f>SUMIFS(AA$27:AA$35,$A$27:$A$35,$A$159,$B$27:$B$35,$B159)</f>
        <v>36</v>
      </c>
      <c r="AD172" s="239">
        <f t="shared" si="63"/>
        <v>8</v>
      </c>
      <c r="AE172" s="239"/>
      <c r="AF172" s="239">
        <f t="shared" si="55"/>
        <v>0</v>
      </c>
      <c r="AG172" s="239">
        <f t="shared" si="56"/>
        <v>24</v>
      </c>
      <c r="AH172" s="239">
        <f t="shared" si="57"/>
        <v>0</v>
      </c>
      <c r="AI172" s="239">
        <f t="shared" si="58"/>
        <v>20</v>
      </c>
      <c r="AJ172" s="239">
        <f t="shared" si="59"/>
        <v>44</v>
      </c>
      <c r="AK172" s="239"/>
    </row>
    <row r="173" spans="1:37" x14ac:dyDescent="0.25">
      <c r="U173" s="239" t="s">
        <v>271</v>
      </c>
      <c r="W173" s="239">
        <f>SUMIFS(U$27:U$34,$A$27:$A$34,$A$160,$B$27:$B$34,$B160)</f>
        <v>0</v>
      </c>
      <c r="X173" s="239">
        <f t="shared" ref="X173:AD173" si="64">SUMIFS(V$27:V$34,$A$27:$A$34,$A$160,$B$27:$B$34,$B160)</f>
        <v>0</v>
      </c>
      <c r="Y173" s="239">
        <f t="shared" si="64"/>
        <v>0</v>
      </c>
      <c r="Z173" s="239">
        <f t="shared" si="64"/>
        <v>0</v>
      </c>
      <c r="AA173" s="239">
        <f t="shared" si="64"/>
        <v>0</v>
      </c>
      <c r="AB173" s="239">
        <f t="shared" si="64"/>
        <v>0</v>
      </c>
      <c r="AC173" s="239">
        <f>SUMIFS(AA$27:AA$35,$A$27:$A$35,$A$159,$B$27:$B$35,$B160)</f>
        <v>0</v>
      </c>
      <c r="AD173" s="239">
        <f t="shared" si="64"/>
        <v>0</v>
      </c>
      <c r="AE173" s="239"/>
      <c r="AF173" s="239">
        <f t="shared" si="55"/>
        <v>0</v>
      </c>
      <c r="AG173" s="239">
        <f t="shared" si="56"/>
        <v>0</v>
      </c>
      <c r="AH173" s="239">
        <f t="shared" si="57"/>
        <v>0</v>
      </c>
      <c r="AI173" s="239">
        <f t="shared" si="58"/>
        <v>0</v>
      </c>
      <c r="AJ173" s="239">
        <f t="shared" si="59"/>
        <v>0</v>
      </c>
      <c r="AK173" s="239"/>
    </row>
    <row r="174" spans="1:37" x14ac:dyDescent="0.25">
      <c r="U174" s="239" t="s">
        <v>272</v>
      </c>
      <c r="W174" s="239">
        <f>SUMIFS(U$27:U$34,$A$27:$A$34,$A$162,$B$27:$B$34,$B163)</f>
        <v>0</v>
      </c>
      <c r="X174" s="239">
        <f t="shared" ref="X174:AD174" si="65">SUMIFS(V$27:V$34,$A$27:$A$34,$A$162,$B$27:$B$34,$B163)</f>
        <v>0</v>
      </c>
      <c r="Y174" s="239">
        <f t="shared" si="65"/>
        <v>0</v>
      </c>
      <c r="Z174" s="239">
        <f t="shared" si="65"/>
        <v>0</v>
      </c>
      <c r="AA174" s="239">
        <f t="shared" si="65"/>
        <v>0</v>
      </c>
      <c r="AB174" s="239">
        <f t="shared" si="65"/>
        <v>0</v>
      </c>
      <c r="AC174" s="239">
        <f>SUMIFS(AA$27:AA$35,$A$27:$A$35,$A$159,$B$27:$B$35,$B161)</f>
        <v>0</v>
      </c>
      <c r="AD174" s="239">
        <f t="shared" si="65"/>
        <v>0</v>
      </c>
      <c r="AE174" s="239"/>
      <c r="AF174" s="239">
        <f t="shared" si="55"/>
        <v>0</v>
      </c>
      <c r="AG174" s="239">
        <f t="shared" si="56"/>
        <v>0</v>
      </c>
      <c r="AH174" s="239">
        <f t="shared" si="57"/>
        <v>0</v>
      </c>
      <c r="AI174" s="239">
        <f t="shared" si="58"/>
        <v>0</v>
      </c>
      <c r="AJ174" s="239">
        <f t="shared" si="59"/>
        <v>0</v>
      </c>
      <c r="AK174" s="239"/>
    </row>
    <row r="175" spans="1:37" x14ac:dyDescent="0.25">
      <c r="U175" s="239" t="s">
        <v>273</v>
      </c>
      <c r="W175" s="239">
        <f>SUMIFS(U$27:U$34,$A$27:$A$34,$A$163,$B$27:$B$34,$B163)</f>
        <v>0</v>
      </c>
      <c r="X175" s="239">
        <f t="shared" ref="X175:AD175" si="66">SUMIFS(V$27:V$34,$A$27:$A$34,$A$163,$B$27:$B$34,$B163)</f>
        <v>0</v>
      </c>
      <c r="Y175" s="239">
        <f t="shared" si="66"/>
        <v>0</v>
      </c>
      <c r="Z175" s="239">
        <f t="shared" si="66"/>
        <v>0</v>
      </c>
      <c r="AA175" s="239">
        <f t="shared" si="66"/>
        <v>0</v>
      </c>
      <c r="AB175" s="239">
        <f t="shared" si="66"/>
        <v>0</v>
      </c>
      <c r="AC175" s="239"/>
      <c r="AD175" s="239">
        <f t="shared" si="66"/>
        <v>0</v>
      </c>
      <c r="AE175" s="239"/>
      <c r="AF175" s="239">
        <f t="shared" si="55"/>
        <v>0</v>
      </c>
      <c r="AG175" s="239">
        <f t="shared" si="56"/>
        <v>0</v>
      </c>
      <c r="AH175" s="239">
        <f t="shared" si="57"/>
        <v>0</v>
      </c>
      <c r="AI175" s="239">
        <f t="shared" si="58"/>
        <v>0</v>
      </c>
      <c r="AJ175" s="239">
        <f t="shared" si="59"/>
        <v>0</v>
      </c>
      <c r="AK175" s="239"/>
    </row>
    <row r="176" spans="1:37" x14ac:dyDescent="0.25">
      <c r="U176" s="257" t="s">
        <v>274</v>
      </c>
      <c r="V176" s="257"/>
      <c r="W176" s="257">
        <f>SUM(W172:W175)</f>
        <v>20</v>
      </c>
      <c r="X176" s="257">
        <f t="shared" ref="X176:AD176" si="67">SUM(X172:X175)</f>
        <v>4</v>
      </c>
      <c r="Y176" s="257">
        <f t="shared" si="67"/>
        <v>0</v>
      </c>
      <c r="Z176" s="257">
        <f t="shared" si="67"/>
        <v>0</v>
      </c>
      <c r="AA176" s="257">
        <f t="shared" si="67"/>
        <v>16</v>
      </c>
      <c r="AB176" s="257">
        <f t="shared" si="67"/>
        <v>4</v>
      </c>
      <c r="AC176" s="257">
        <f t="shared" si="67"/>
        <v>36</v>
      </c>
      <c r="AD176" s="257">
        <f t="shared" si="67"/>
        <v>8</v>
      </c>
      <c r="AE176" s="239"/>
      <c r="AF176" s="239">
        <f t="shared" si="55"/>
        <v>0</v>
      </c>
      <c r="AG176" s="239">
        <f t="shared" si="56"/>
        <v>24</v>
      </c>
      <c r="AH176" s="239">
        <f t="shared" si="57"/>
        <v>0</v>
      </c>
      <c r="AI176" s="239">
        <f t="shared" si="58"/>
        <v>20</v>
      </c>
      <c r="AJ176" s="239">
        <f t="shared" si="59"/>
        <v>44</v>
      </c>
      <c r="AK176" s="239"/>
    </row>
    <row r="177" spans="21:37" x14ac:dyDescent="0.25">
      <c r="U177" s="239" t="s">
        <v>276</v>
      </c>
      <c r="AC177" s="239"/>
      <c r="AD177" s="239"/>
      <c r="AE177" s="239"/>
      <c r="AF177" s="239">
        <f t="shared" si="55"/>
        <v>0</v>
      </c>
      <c r="AG177" s="239">
        <f t="shared" si="56"/>
        <v>0</v>
      </c>
      <c r="AH177" s="239">
        <f t="shared" si="57"/>
        <v>0</v>
      </c>
      <c r="AI177" s="239">
        <f t="shared" si="58"/>
        <v>0</v>
      </c>
      <c r="AJ177" s="239">
        <f t="shared" si="59"/>
        <v>0</v>
      </c>
      <c r="AK177" s="239"/>
    </row>
    <row r="178" spans="21:37" x14ac:dyDescent="0.25">
      <c r="U178" s="239" t="s">
        <v>270</v>
      </c>
      <c r="W178" s="239">
        <f>SUMIFS(U$51:U$58,$A$51:$A$58,$A$159,$B$51:$B$58,$B159)</f>
        <v>16</v>
      </c>
      <c r="X178" s="239">
        <f t="shared" ref="X178:AD178" si="68">SUMIFS(V$51:V$58,$A$51:$A$58,$A$159,$B$51:$B$58,$B159)</f>
        <v>0</v>
      </c>
      <c r="Y178" s="239">
        <f t="shared" si="68"/>
        <v>0</v>
      </c>
      <c r="Z178" s="239">
        <f t="shared" si="68"/>
        <v>0</v>
      </c>
      <c r="AA178" s="239">
        <f t="shared" si="68"/>
        <v>4</v>
      </c>
      <c r="AB178" s="239">
        <f t="shared" si="68"/>
        <v>6</v>
      </c>
      <c r="AC178" s="239">
        <f t="shared" si="68"/>
        <v>20</v>
      </c>
      <c r="AD178" s="239">
        <f t="shared" si="68"/>
        <v>6</v>
      </c>
      <c r="AE178" s="239"/>
      <c r="AF178" s="239">
        <f t="shared" si="55"/>
        <v>0</v>
      </c>
      <c r="AG178" s="239">
        <f t="shared" si="56"/>
        <v>16</v>
      </c>
      <c r="AH178" s="239">
        <f t="shared" si="57"/>
        <v>0</v>
      </c>
      <c r="AI178" s="239">
        <f t="shared" si="58"/>
        <v>10</v>
      </c>
      <c r="AJ178" s="239">
        <f t="shared" si="59"/>
        <v>26</v>
      </c>
      <c r="AK178" s="239"/>
    </row>
    <row r="179" spans="21:37" x14ac:dyDescent="0.25">
      <c r="U179" s="239" t="s">
        <v>271</v>
      </c>
      <c r="W179" s="239">
        <f>SUMIFS(U$51:U$58,$A$51:$A$58,$A$160,$B$51:$B$58,$B160)</f>
        <v>4</v>
      </c>
      <c r="X179" s="239">
        <f t="shared" ref="X179:AD179" si="69">SUMIFS(V$51:V$58,$A$51:$A$58,$A$160,$B$51:$B$58,$B160)</f>
        <v>0</v>
      </c>
      <c r="Y179" s="239">
        <f t="shared" si="69"/>
        <v>0</v>
      </c>
      <c r="Z179" s="239">
        <f t="shared" si="69"/>
        <v>0</v>
      </c>
      <c r="AA179" s="239">
        <f t="shared" si="69"/>
        <v>0</v>
      </c>
      <c r="AB179" s="239">
        <f t="shared" si="69"/>
        <v>0</v>
      </c>
      <c r="AC179" s="239">
        <f t="shared" si="69"/>
        <v>4</v>
      </c>
      <c r="AD179" s="239">
        <f t="shared" si="69"/>
        <v>0</v>
      </c>
      <c r="AE179" s="239"/>
      <c r="AF179" s="239">
        <f t="shared" si="55"/>
        <v>0</v>
      </c>
      <c r="AG179" s="239">
        <f t="shared" si="56"/>
        <v>4</v>
      </c>
      <c r="AH179" s="239">
        <f t="shared" si="57"/>
        <v>0</v>
      </c>
      <c r="AI179" s="239">
        <f t="shared" si="58"/>
        <v>0</v>
      </c>
      <c r="AJ179" s="239">
        <f t="shared" si="59"/>
        <v>4</v>
      </c>
      <c r="AK179" s="239"/>
    </row>
    <row r="180" spans="21:37" x14ac:dyDescent="0.25">
      <c r="U180" s="239" t="s">
        <v>272</v>
      </c>
      <c r="W180" s="239">
        <f>SUMIFS(U$51:U$58,$A$51:$A$58,$A$162,$B$51:$B$58,$B162)</f>
        <v>16</v>
      </c>
      <c r="X180" s="239">
        <f t="shared" ref="X180:AD180" si="70">SUMIFS(V$51:V$58,$A$51:$A$58,$A$162,$B$51:$B$58,$B162)</f>
        <v>0</v>
      </c>
      <c r="Y180" s="239">
        <f t="shared" si="70"/>
        <v>0</v>
      </c>
      <c r="Z180" s="239">
        <f t="shared" si="70"/>
        <v>0</v>
      </c>
      <c r="AA180" s="239">
        <f t="shared" si="70"/>
        <v>0</v>
      </c>
      <c r="AB180" s="239">
        <f t="shared" si="70"/>
        <v>6</v>
      </c>
      <c r="AC180" s="239">
        <f t="shared" si="70"/>
        <v>16</v>
      </c>
      <c r="AD180" s="239">
        <f t="shared" si="70"/>
        <v>6</v>
      </c>
      <c r="AE180" s="239"/>
      <c r="AF180" s="239">
        <f t="shared" si="55"/>
        <v>0</v>
      </c>
      <c r="AG180" s="239">
        <f t="shared" si="56"/>
        <v>16</v>
      </c>
      <c r="AH180" s="239">
        <f t="shared" si="57"/>
        <v>0</v>
      </c>
      <c r="AI180" s="239">
        <f t="shared" si="58"/>
        <v>6</v>
      </c>
      <c r="AJ180" s="239">
        <f t="shared" si="59"/>
        <v>22</v>
      </c>
      <c r="AK180" s="239"/>
    </row>
    <row r="181" spans="21:37" x14ac:dyDescent="0.25">
      <c r="U181" s="239" t="s">
        <v>273</v>
      </c>
      <c r="W181" s="239">
        <f>SUMIFS(U$51:U$58,$A$51:$A$58,$A$163,$B$51:$B$58,$B163)</f>
        <v>0</v>
      </c>
      <c r="X181" s="239">
        <f t="shared" ref="X181:AD181" si="71">SUMIFS(V$51:V$58,$A$51:$A$58,$A$163,$B$51:$B$58,$B163)</f>
        <v>0</v>
      </c>
      <c r="Y181" s="239">
        <f t="shared" si="71"/>
        <v>0</v>
      </c>
      <c r="Z181" s="239">
        <f t="shared" si="71"/>
        <v>0</v>
      </c>
      <c r="AA181" s="239">
        <f t="shared" si="71"/>
        <v>0</v>
      </c>
      <c r="AB181" s="239">
        <f t="shared" si="71"/>
        <v>0</v>
      </c>
      <c r="AC181" s="239">
        <f t="shared" si="71"/>
        <v>0</v>
      </c>
      <c r="AD181" s="239">
        <f t="shared" si="71"/>
        <v>0</v>
      </c>
      <c r="AE181" s="239"/>
      <c r="AF181" s="239">
        <f t="shared" si="55"/>
        <v>0</v>
      </c>
      <c r="AG181" s="239">
        <f t="shared" si="56"/>
        <v>0</v>
      </c>
      <c r="AH181" s="239">
        <f t="shared" si="57"/>
        <v>0</v>
      </c>
      <c r="AI181" s="239">
        <f t="shared" si="58"/>
        <v>0</v>
      </c>
      <c r="AJ181" s="239">
        <f t="shared" si="59"/>
        <v>0</v>
      </c>
      <c r="AK181" s="239"/>
    </row>
    <row r="182" spans="21:37" x14ac:dyDescent="0.25">
      <c r="U182" s="257" t="s">
        <v>274</v>
      </c>
      <c r="V182" s="257"/>
      <c r="W182" s="257">
        <f>SUM(W178:W181)</f>
        <v>36</v>
      </c>
      <c r="X182" s="257">
        <f t="shared" ref="X182:AD182" si="72">SUM(X178:X181)</f>
        <v>0</v>
      </c>
      <c r="Y182" s="257">
        <f t="shared" si="72"/>
        <v>0</v>
      </c>
      <c r="Z182" s="257">
        <f t="shared" si="72"/>
        <v>0</v>
      </c>
      <c r="AA182" s="257">
        <f t="shared" si="72"/>
        <v>4</v>
      </c>
      <c r="AB182" s="257">
        <f t="shared" si="72"/>
        <v>12</v>
      </c>
      <c r="AC182" s="257">
        <f t="shared" si="72"/>
        <v>40</v>
      </c>
      <c r="AD182" s="257">
        <f t="shared" si="72"/>
        <v>12</v>
      </c>
      <c r="AE182" s="239"/>
      <c r="AF182" s="239">
        <f t="shared" si="55"/>
        <v>0</v>
      </c>
      <c r="AG182" s="239">
        <f t="shared" si="56"/>
        <v>36</v>
      </c>
      <c r="AH182" s="239">
        <f t="shared" si="57"/>
        <v>0</v>
      </c>
      <c r="AI182" s="239">
        <f t="shared" si="58"/>
        <v>16</v>
      </c>
      <c r="AJ182" s="239">
        <f t="shared" si="59"/>
        <v>52</v>
      </c>
      <c r="AK182" s="239"/>
    </row>
    <row r="183" spans="21:37" x14ac:dyDescent="0.25">
      <c r="U183" s="239" t="s">
        <v>277</v>
      </c>
      <c r="AC183" s="239"/>
      <c r="AD183" s="239"/>
      <c r="AE183" s="239"/>
      <c r="AF183" s="239">
        <f t="shared" si="55"/>
        <v>0</v>
      </c>
      <c r="AG183" s="239">
        <f t="shared" si="56"/>
        <v>0</v>
      </c>
      <c r="AH183" s="239">
        <f t="shared" si="57"/>
        <v>0</v>
      </c>
      <c r="AI183" s="239">
        <f t="shared" si="58"/>
        <v>0</v>
      </c>
      <c r="AJ183" s="239">
        <f t="shared" si="59"/>
        <v>0</v>
      </c>
      <c r="AK183" s="239"/>
    </row>
    <row r="184" spans="21:37" x14ac:dyDescent="0.25">
      <c r="U184" s="239" t="s">
        <v>270</v>
      </c>
      <c r="W184" s="239">
        <f>SUMIFS(U$70:U$77,$A$70:$A$77,$A$159,$B$70:$B$77,$B159)</f>
        <v>0</v>
      </c>
      <c r="X184" s="239">
        <f t="shared" ref="X184:AD184" si="73">SUMIFS(V$70:V$77,$A$70:$A$77,$A$159,$B$70:$B$77,$B159)</f>
        <v>0</v>
      </c>
      <c r="Y184" s="239">
        <f t="shared" si="73"/>
        <v>0</v>
      </c>
      <c r="Z184" s="239">
        <f t="shared" si="73"/>
        <v>0</v>
      </c>
      <c r="AA184" s="239">
        <f t="shared" si="73"/>
        <v>4</v>
      </c>
      <c r="AB184" s="239">
        <f t="shared" si="73"/>
        <v>0</v>
      </c>
      <c r="AC184" s="239">
        <f t="shared" si="73"/>
        <v>4</v>
      </c>
      <c r="AD184" s="239">
        <f t="shared" si="73"/>
        <v>0</v>
      </c>
      <c r="AE184" s="239"/>
      <c r="AF184" s="239">
        <f t="shared" si="55"/>
        <v>0</v>
      </c>
      <c r="AG184" s="239">
        <f t="shared" si="56"/>
        <v>0</v>
      </c>
      <c r="AH184" s="239">
        <f t="shared" si="57"/>
        <v>0</v>
      </c>
      <c r="AI184" s="239">
        <f t="shared" si="58"/>
        <v>4</v>
      </c>
      <c r="AJ184" s="239">
        <f t="shared" si="59"/>
        <v>4</v>
      </c>
      <c r="AK184" s="239"/>
    </row>
    <row r="185" spans="21:37" x14ac:dyDescent="0.25">
      <c r="U185" s="239" t="s">
        <v>271</v>
      </c>
      <c r="W185" s="239">
        <f>SUMIFS(U$70:U$77,$A$70:$A$77,$A$160,$B$70:$B$77,$B160)</f>
        <v>4</v>
      </c>
      <c r="X185" s="239">
        <f t="shared" ref="X185:AD185" si="74">SUMIFS(V$70:V$77,$A$70:$A$77,$A$160,$B$70:$B$77,$B160)</f>
        <v>0</v>
      </c>
      <c r="Y185" s="239">
        <f t="shared" si="74"/>
        <v>0</v>
      </c>
      <c r="Z185" s="239">
        <f t="shared" si="74"/>
        <v>0</v>
      </c>
      <c r="AA185" s="239">
        <f t="shared" si="74"/>
        <v>0</v>
      </c>
      <c r="AB185" s="239">
        <f t="shared" si="74"/>
        <v>0</v>
      </c>
      <c r="AC185" s="239">
        <f t="shared" si="74"/>
        <v>4</v>
      </c>
      <c r="AD185" s="239">
        <f t="shared" si="74"/>
        <v>0</v>
      </c>
      <c r="AE185" s="239"/>
      <c r="AF185" s="239">
        <f t="shared" si="55"/>
        <v>0</v>
      </c>
      <c r="AG185" s="239">
        <f t="shared" si="56"/>
        <v>4</v>
      </c>
      <c r="AH185" s="239">
        <f t="shared" si="57"/>
        <v>0</v>
      </c>
      <c r="AI185" s="239">
        <f t="shared" si="58"/>
        <v>0</v>
      </c>
      <c r="AJ185" s="239">
        <f t="shared" si="59"/>
        <v>4</v>
      </c>
      <c r="AK185" s="239"/>
    </row>
    <row r="186" spans="21:37" x14ac:dyDescent="0.25">
      <c r="U186" s="239" t="s">
        <v>272</v>
      </c>
      <c r="W186" s="239">
        <f>SUMIFS(U$70:U$77,$A$70:$A$77,$A$162,$B$70:$B$77,$B162)</f>
        <v>22</v>
      </c>
      <c r="X186" s="239">
        <f t="shared" ref="X186:AD186" si="75">SUMIFS(V$70:V$77,$A$70:$A$77,$A$162,$B$70:$B$77,$B162)</f>
        <v>0</v>
      </c>
      <c r="Y186" s="239">
        <f t="shared" si="75"/>
        <v>0</v>
      </c>
      <c r="Z186" s="239">
        <f t="shared" si="75"/>
        <v>0</v>
      </c>
      <c r="AA186" s="239">
        <f t="shared" si="75"/>
        <v>6</v>
      </c>
      <c r="AB186" s="239">
        <f t="shared" si="75"/>
        <v>0</v>
      </c>
      <c r="AC186" s="239">
        <f t="shared" si="75"/>
        <v>28</v>
      </c>
      <c r="AD186" s="239">
        <f t="shared" si="75"/>
        <v>0</v>
      </c>
      <c r="AE186" s="239"/>
      <c r="AF186" s="239">
        <f t="shared" si="55"/>
        <v>0</v>
      </c>
      <c r="AG186" s="239">
        <f t="shared" si="56"/>
        <v>22</v>
      </c>
      <c r="AH186" s="239">
        <f t="shared" si="57"/>
        <v>0</v>
      </c>
      <c r="AI186" s="239">
        <f t="shared" si="58"/>
        <v>6</v>
      </c>
      <c r="AJ186" s="239">
        <f t="shared" si="59"/>
        <v>28</v>
      </c>
      <c r="AK186" s="239"/>
    </row>
    <row r="187" spans="21:37" x14ac:dyDescent="0.25">
      <c r="U187" s="239" t="s">
        <v>273</v>
      </c>
      <c r="W187" s="239">
        <f>SUMIFS(U$70:U$77,$A$70:$A$77,$A$163,$B$70:$B$77,$B163)</f>
        <v>0</v>
      </c>
      <c r="X187" s="239">
        <f t="shared" ref="X187:AD187" si="76">SUMIFS(V$70:V$77,$A$70:$A$77,$A$163,$B$70:$B$77,$B163)</f>
        <v>0</v>
      </c>
      <c r="Y187" s="239">
        <f t="shared" si="76"/>
        <v>0</v>
      </c>
      <c r="Z187" s="239">
        <f t="shared" si="76"/>
        <v>0</v>
      </c>
      <c r="AA187" s="239">
        <f t="shared" si="76"/>
        <v>0</v>
      </c>
      <c r="AB187" s="239">
        <f t="shared" si="76"/>
        <v>0</v>
      </c>
      <c r="AC187" s="239">
        <f t="shared" si="76"/>
        <v>0</v>
      </c>
      <c r="AD187" s="239">
        <f t="shared" si="76"/>
        <v>0</v>
      </c>
      <c r="AE187" s="239"/>
      <c r="AF187" s="239">
        <f t="shared" si="55"/>
        <v>0</v>
      </c>
      <c r="AG187" s="239">
        <f t="shared" si="56"/>
        <v>0</v>
      </c>
      <c r="AH187" s="239">
        <f t="shared" si="57"/>
        <v>0</v>
      </c>
      <c r="AI187" s="239">
        <f t="shared" si="58"/>
        <v>0</v>
      </c>
      <c r="AJ187" s="239">
        <f t="shared" si="59"/>
        <v>0</v>
      </c>
      <c r="AK187" s="239"/>
    </row>
    <row r="188" spans="21:37" x14ac:dyDescent="0.25">
      <c r="U188" s="257" t="s">
        <v>274</v>
      </c>
      <c r="V188" s="257"/>
      <c r="W188" s="257">
        <f>SUM(W184:W187)</f>
        <v>26</v>
      </c>
      <c r="X188" s="257">
        <f t="shared" ref="X188:AD188" si="77">SUM(X184:X187)</f>
        <v>0</v>
      </c>
      <c r="Y188" s="257">
        <f t="shared" si="77"/>
        <v>0</v>
      </c>
      <c r="Z188" s="257">
        <f t="shared" si="77"/>
        <v>0</v>
      </c>
      <c r="AA188" s="257">
        <f t="shared" si="77"/>
        <v>10</v>
      </c>
      <c r="AB188" s="257">
        <f t="shared" si="77"/>
        <v>0</v>
      </c>
      <c r="AC188" s="257">
        <f t="shared" si="77"/>
        <v>36</v>
      </c>
      <c r="AD188" s="257">
        <f t="shared" si="77"/>
        <v>0</v>
      </c>
      <c r="AE188" s="239"/>
      <c r="AF188" s="239">
        <f t="shared" si="55"/>
        <v>0</v>
      </c>
      <c r="AG188" s="239">
        <f t="shared" si="56"/>
        <v>26</v>
      </c>
      <c r="AH188" s="239">
        <f t="shared" si="57"/>
        <v>0</v>
      </c>
      <c r="AI188" s="239">
        <f t="shared" si="58"/>
        <v>10</v>
      </c>
      <c r="AJ188" s="239">
        <f t="shared" si="59"/>
        <v>36</v>
      </c>
      <c r="AK188" s="239"/>
    </row>
    <row r="189" spans="21:37" x14ac:dyDescent="0.25">
      <c r="U189" s="239" t="s">
        <v>278</v>
      </c>
      <c r="AC189" s="239"/>
      <c r="AD189" s="239"/>
      <c r="AE189" s="239"/>
      <c r="AF189" s="239">
        <f t="shared" si="55"/>
        <v>0</v>
      </c>
      <c r="AG189" s="239">
        <f t="shared" si="56"/>
        <v>0</v>
      </c>
      <c r="AH189" s="239">
        <f t="shared" si="57"/>
        <v>0</v>
      </c>
      <c r="AI189" s="239">
        <f t="shared" si="58"/>
        <v>0</v>
      </c>
      <c r="AJ189" s="239">
        <f t="shared" si="59"/>
        <v>0</v>
      </c>
      <c r="AK189" s="239"/>
    </row>
    <row r="190" spans="21:37" x14ac:dyDescent="0.25">
      <c r="U190" s="239" t="s">
        <v>270</v>
      </c>
      <c r="W190" s="239">
        <f>SUMIFS(U$89:U$96,$A$89:$A$96,$A$159,$B$89:$B$96,$B159)</f>
        <v>0</v>
      </c>
      <c r="X190" s="239">
        <f t="shared" ref="X190:AD190" si="78">SUMIFS(V$89:V$96,$A$89:$A$96,$A$159,$B$89:$B$96,$B159)</f>
        <v>0</v>
      </c>
      <c r="Y190" s="239">
        <f t="shared" si="78"/>
        <v>0</v>
      </c>
      <c r="Z190" s="239">
        <f t="shared" si="78"/>
        <v>0</v>
      </c>
      <c r="AA190" s="239">
        <f t="shared" si="78"/>
        <v>0</v>
      </c>
      <c r="AB190" s="239">
        <f t="shared" si="78"/>
        <v>0</v>
      </c>
      <c r="AC190" s="239">
        <f t="shared" si="78"/>
        <v>0</v>
      </c>
      <c r="AD190" s="239">
        <f t="shared" si="78"/>
        <v>0</v>
      </c>
      <c r="AE190" s="239"/>
      <c r="AF190" s="239">
        <f t="shared" si="55"/>
        <v>0</v>
      </c>
      <c r="AG190" s="239">
        <f t="shared" si="56"/>
        <v>0</v>
      </c>
      <c r="AH190" s="239">
        <f t="shared" si="57"/>
        <v>0</v>
      </c>
      <c r="AI190" s="239">
        <f t="shared" si="58"/>
        <v>0</v>
      </c>
      <c r="AJ190" s="239">
        <f t="shared" si="59"/>
        <v>0</v>
      </c>
      <c r="AK190" s="239"/>
    </row>
    <row r="191" spans="21:37" x14ac:dyDescent="0.25">
      <c r="U191" s="239" t="s">
        <v>271</v>
      </c>
      <c r="W191" s="239">
        <f>SUMIFS(U$89:U$96,$A$89:$A$96,$A$160,$B$89:$B$96,$B160)</f>
        <v>0</v>
      </c>
      <c r="X191" s="239">
        <f t="shared" ref="X191:AD191" si="79">SUMIFS(V$89:V$96,$A$89:$A$96,$A$160,$B$89:$B$96,$B160)</f>
        <v>0</v>
      </c>
      <c r="Y191" s="239">
        <f t="shared" si="79"/>
        <v>0</v>
      </c>
      <c r="Z191" s="239">
        <f t="shared" si="79"/>
        <v>0</v>
      </c>
      <c r="AA191" s="239">
        <f t="shared" si="79"/>
        <v>4</v>
      </c>
      <c r="AB191" s="239">
        <f t="shared" si="79"/>
        <v>0</v>
      </c>
      <c r="AC191" s="239">
        <f t="shared" si="79"/>
        <v>4</v>
      </c>
      <c r="AD191" s="239">
        <f t="shared" si="79"/>
        <v>0</v>
      </c>
      <c r="AE191" s="239"/>
      <c r="AF191" s="239">
        <f t="shared" si="55"/>
        <v>0</v>
      </c>
      <c r="AG191" s="239">
        <f t="shared" si="56"/>
        <v>0</v>
      </c>
      <c r="AH191" s="239">
        <f t="shared" si="57"/>
        <v>0</v>
      </c>
      <c r="AI191" s="239">
        <f t="shared" si="58"/>
        <v>4</v>
      </c>
      <c r="AJ191" s="239">
        <f t="shared" si="59"/>
        <v>4</v>
      </c>
      <c r="AK191" s="239"/>
    </row>
    <row r="192" spans="21:37" x14ac:dyDescent="0.25">
      <c r="U192" s="239" t="s">
        <v>272</v>
      </c>
      <c r="W192" s="239">
        <f>SUMIFS(U$89:U$96,$A$89:$A$96,$A$162,$B$89:$B$96,$B162)</f>
        <v>30</v>
      </c>
      <c r="X192" s="239">
        <f t="shared" ref="X192:AD192" si="80">SUMIFS(V$89:V$96,$A$89:$A$96,$A$162,$B$89:$B$96,$B162)</f>
        <v>0</v>
      </c>
      <c r="Y192" s="239">
        <f t="shared" si="80"/>
        <v>0</v>
      </c>
      <c r="Z192" s="239">
        <f t="shared" si="80"/>
        <v>0</v>
      </c>
      <c r="AA192" s="239">
        <f t="shared" si="80"/>
        <v>6</v>
      </c>
      <c r="AB192" s="239">
        <f t="shared" si="80"/>
        <v>4</v>
      </c>
      <c r="AC192" s="239">
        <f t="shared" si="80"/>
        <v>36</v>
      </c>
      <c r="AD192" s="239">
        <f t="shared" si="80"/>
        <v>4</v>
      </c>
      <c r="AE192" s="239"/>
      <c r="AF192" s="239">
        <f t="shared" si="55"/>
        <v>0</v>
      </c>
      <c r="AG192" s="239">
        <f t="shared" si="56"/>
        <v>30</v>
      </c>
      <c r="AH192" s="239">
        <f t="shared" si="57"/>
        <v>0</v>
      </c>
      <c r="AI192" s="239">
        <f t="shared" si="58"/>
        <v>10</v>
      </c>
      <c r="AJ192" s="239">
        <f t="shared" si="59"/>
        <v>40</v>
      </c>
      <c r="AK192" s="239"/>
    </row>
    <row r="193" spans="21:37" x14ac:dyDescent="0.25">
      <c r="U193" s="239" t="s">
        <v>273</v>
      </c>
      <c r="W193" s="239">
        <f>SUMIFS(U$89:U$96,$A$89:$A$96,$A$163,$B$89:$B$96,$B163)</f>
        <v>8</v>
      </c>
      <c r="X193" s="239">
        <f t="shared" ref="X193:AD193" si="81">SUMIFS(V$89:V$96,$A$89:$A$96,$A$163,$B$89:$B$96,$B163)</f>
        <v>0</v>
      </c>
      <c r="Y193" s="239">
        <f t="shared" si="81"/>
        <v>0</v>
      </c>
      <c r="Z193" s="239">
        <f t="shared" si="81"/>
        <v>0</v>
      </c>
      <c r="AA193" s="239">
        <f t="shared" si="81"/>
        <v>0</v>
      </c>
      <c r="AB193" s="239">
        <f t="shared" si="81"/>
        <v>2</v>
      </c>
      <c r="AC193" s="239">
        <f t="shared" si="81"/>
        <v>8</v>
      </c>
      <c r="AD193" s="239">
        <f t="shared" si="81"/>
        <v>2</v>
      </c>
      <c r="AE193" s="239"/>
      <c r="AF193" s="239">
        <f t="shared" si="55"/>
        <v>0</v>
      </c>
      <c r="AG193" s="239">
        <f t="shared" si="56"/>
        <v>8</v>
      </c>
      <c r="AH193" s="239">
        <f t="shared" si="57"/>
        <v>0</v>
      </c>
      <c r="AI193" s="239">
        <f t="shared" si="58"/>
        <v>2</v>
      </c>
      <c r="AJ193" s="239">
        <f t="shared" si="59"/>
        <v>10</v>
      </c>
      <c r="AK193" s="239"/>
    </row>
    <row r="194" spans="21:37" x14ac:dyDescent="0.25">
      <c r="U194" s="257" t="s">
        <v>274</v>
      </c>
      <c r="V194" s="257"/>
      <c r="W194" s="257">
        <f>SUM(W190:W193)</f>
        <v>38</v>
      </c>
      <c r="X194" s="257">
        <f t="shared" ref="X194:AD194" si="82">SUM(X190:X193)</f>
        <v>0</v>
      </c>
      <c r="Y194" s="257">
        <f t="shared" si="82"/>
        <v>0</v>
      </c>
      <c r="Z194" s="257">
        <f t="shared" si="82"/>
        <v>0</v>
      </c>
      <c r="AA194" s="257">
        <f t="shared" si="82"/>
        <v>10</v>
      </c>
      <c r="AB194" s="257">
        <f t="shared" si="82"/>
        <v>6</v>
      </c>
      <c r="AC194" s="257">
        <f t="shared" si="82"/>
        <v>48</v>
      </c>
      <c r="AD194" s="257">
        <f t="shared" si="82"/>
        <v>6</v>
      </c>
      <c r="AE194" s="239"/>
      <c r="AF194" s="239">
        <f t="shared" si="55"/>
        <v>0</v>
      </c>
      <c r="AG194" s="239">
        <f t="shared" si="56"/>
        <v>38</v>
      </c>
      <c r="AH194" s="239">
        <f t="shared" si="57"/>
        <v>0</v>
      </c>
      <c r="AI194" s="239">
        <f t="shared" si="58"/>
        <v>16</v>
      </c>
      <c r="AJ194" s="239">
        <f t="shared" si="59"/>
        <v>54</v>
      </c>
      <c r="AK194" s="239"/>
    </row>
    <row r="195" spans="21:37" x14ac:dyDescent="0.25">
      <c r="U195" s="239" t="s">
        <v>279</v>
      </c>
      <c r="AC195" s="239"/>
      <c r="AD195" s="239"/>
      <c r="AE195" s="239"/>
      <c r="AF195" s="239">
        <f t="shared" si="55"/>
        <v>0</v>
      </c>
      <c r="AG195" s="239">
        <f t="shared" si="56"/>
        <v>0</v>
      </c>
      <c r="AH195" s="239">
        <f t="shared" si="57"/>
        <v>0</v>
      </c>
      <c r="AI195" s="239">
        <f t="shared" si="58"/>
        <v>0</v>
      </c>
      <c r="AJ195" s="239">
        <f t="shared" si="59"/>
        <v>0</v>
      </c>
      <c r="AK195" s="239"/>
    </row>
    <row r="196" spans="21:37" x14ac:dyDescent="0.25">
      <c r="U196" s="239" t="s">
        <v>270</v>
      </c>
      <c r="W196" s="239">
        <f>SUMIFS(U$109:U$115,$A$109:$A$115,$A$159,$B$109:$B$115,$B159)</f>
        <v>0</v>
      </c>
      <c r="X196" s="239">
        <f t="shared" ref="X196:AD196" si="83">SUMIFS(V$109:V$115,$A$109:$A$115,$A$159,$B$109:$B$115,$B159)</f>
        <v>0</v>
      </c>
      <c r="Y196" s="239">
        <f t="shared" si="83"/>
        <v>0</v>
      </c>
      <c r="Z196" s="239">
        <f t="shared" si="83"/>
        <v>0</v>
      </c>
      <c r="AA196" s="239">
        <f t="shared" si="83"/>
        <v>0</v>
      </c>
      <c r="AB196" s="239">
        <f t="shared" si="83"/>
        <v>0</v>
      </c>
      <c r="AC196" s="239">
        <f t="shared" si="83"/>
        <v>0</v>
      </c>
      <c r="AD196" s="239">
        <f t="shared" si="83"/>
        <v>0</v>
      </c>
      <c r="AE196" s="239"/>
      <c r="AF196" s="239">
        <f t="shared" si="55"/>
        <v>0</v>
      </c>
      <c r="AG196" s="239">
        <f t="shared" si="56"/>
        <v>0</v>
      </c>
      <c r="AH196" s="239">
        <f t="shared" si="57"/>
        <v>0</v>
      </c>
      <c r="AI196" s="239">
        <f t="shared" si="58"/>
        <v>0</v>
      </c>
      <c r="AJ196" s="239">
        <f t="shared" si="59"/>
        <v>0</v>
      </c>
      <c r="AK196" s="239"/>
    </row>
    <row r="197" spans="21:37" x14ac:dyDescent="0.25">
      <c r="U197" s="239" t="s">
        <v>271</v>
      </c>
      <c r="W197" s="239">
        <f>SUMIFS(U$109:U$115,$A$109:$A$115,$A$160,$B$109:$B$115,$B160)</f>
        <v>0</v>
      </c>
      <c r="X197" s="239">
        <f t="shared" ref="X197:AD197" si="84">SUMIFS(V$109:V$115,$A$109:$A$115,$A$160,$B$109:$B$115,$B160)</f>
        <v>0</v>
      </c>
      <c r="Y197" s="239">
        <f t="shared" si="84"/>
        <v>0</v>
      </c>
      <c r="Z197" s="239">
        <f t="shared" si="84"/>
        <v>0</v>
      </c>
      <c r="AA197" s="239">
        <f t="shared" si="84"/>
        <v>4</v>
      </c>
      <c r="AB197" s="239">
        <f t="shared" si="84"/>
        <v>0</v>
      </c>
      <c r="AC197" s="239">
        <f t="shared" si="84"/>
        <v>4</v>
      </c>
      <c r="AD197" s="239">
        <f t="shared" si="84"/>
        <v>0</v>
      </c>
      <c r="AE197" s="239"/>
      <c r="AF197" s="239">
        <f t="shared" si="55"/>
        <v>0</v>
      </c>
      <c r="AG197" s="239">
        <f t="shared" si="56"/>
        <v>0</v>
      </c>
      <c r="AH197" s="239">
        <f t="shared" si="57"/>
        <v>0</v>
      </c>
      <c r="AI197" s="239">
        <f t="shared" si="58"/>
        <v>4</v>
      </c>
      <c r="AJ197" s="239">
        <f t="shared" si="59"/>
        <v>4</v>
      </c>
      <c r="AK197" s="239"/>
    </row>
    <row r="198" spans="21:37" x14ac:dyDescent="0.25">
      <c r="U198" s="239" t="s">
        <v>272</v>
      </c>
      <c r="W198" s="239">
        <f>SUMIFS(U$109:U$115,$A$109:$A$115,$A$162,$B$109:$B$115,$B162)</f>
        <v>12</v>
      </c>
      <c r="X198" s="239">
        <f t="shared" ref="X198:AD198" si="85">SUMIFS(V$109:V$115,$A$109:$A$115,$A$162,$B$109:$B$115,$B162)</f>
        <v>0</v>
      </c>
      <c r="Y198" s="239">
        <f t="shared" si="85"/>
        <v>0</v>
      </c>
      <c r="Z198" s="239">
        <f t="shared" si="85"/>
        <v>0</v>
      </c>
      <c r="AA198" s="239">
        <f t="shared" si="85"/>
        <v>8</v>
      </c>
      <c r="AB198" s="239">
        <f t="shared" si="85"/>
        <v>0</v>
      </c>
      <c r="AC198" s="239">
        <f t="shared" si="85"/>
        <v>20</v>
      </c>
      <c r="AD198" s="239">
        <f t="shared" si="85"/>
        <v>0</v>
      </c>
      <c r="AE198" s="239"/>
      <c r="AF198" s="239">
        <f t="shared" si="55"/>
        <v>0</v>
      </c>
      <c r="AG198" s="239">
        <f t="shared" si="56"/>
        <v>12</v>
      </c>
      <c r="AH198" s="239">
        <f t="shared" si="57"/>
        <v>0</v>
      </c>
      <c r="AI198" s="239">
        <f t="shared" si="58"/>
        <v>8</v>
      </c>
      <c r="AJ198" s="239">
        <f t="shared" si="59"/>
        <v>20</v>
      </c>
      <c r="AK198" s="239"/>
    </row>
    <row r="199" spans="21:37" x14ac:dyDescent="0.25">
      <c r="U199" s="239" t="s">
        <v>273</v>
      </c>
      <c r="W199" s="239">
        <f>SUMIFS(U$109:U$115,$A$109:$A$115,$A$163,$B$109:$B$115,$B163)</f>
        <v>12</v>
      </c>
      <c r="X199" s="239">
        <f t="shared" ref="X199:AD199" si="86">SUMIFS(V$109:V$115,$A$109:$A$115,$A$163,$B$109:$B$115,$B163)</f>
        <v>0</v>
      </c>
      <c r="Y199" s="239">
        <f t="shared" si="86"/>
        <v>0</v>
      </c>
      <c r="Z199" s="239">
        <f t="shared" si="86"/>
        <v>0</v>
      </c>
      <c r="AA199" s="239">
        <f t="shared" si="86"/>
        <v>4</v>
      </c>
      <c r="AB199" s="239">
        <f t="shared" si="86"/>
        <v>0</v>
      </c>
      <c r="AC199" s="239">
        <f t="shared" si="86"/>
        <v>16</v>
      </c>
      <c r="AD199" s="239">
        <f t="shared" si="86"/>
        <v>0</v>
      </c>
      <c r="AE199" s="239"/>
      <c r="AF199" s="239">
        <f t="shared" si="55"/>
        <v>0</v>
      </c>
      <c r="AG199" s="239">
        <f t="shared" si="56"/>
        <v>12</v>
      </c>
      <c r="AH199" s="239">
        <f t="shared" si="57"/>
        <v>0</v>
      </c>
      <c r="AI199" s="239">
        <f t="shared" si="58"/>
        <v>4</v>
      </c>
      <c r="AJ199" s="239">
        <f t="shared" si="59"/>
        <v>16</v>
      </c>
      <c r="AK199" s="239"/>
    </row>
    <row r="200" spans="21:37" x14ac:dyDescent="0.25">
      <c r="U200" s="257" t="s">
        <v>274</v>
      </c>
      <c r="V200" s="257"/>
      <c r="W200" s="257">
        <f>SUM(W196:W199)</f>
        <v>24</v>
      </c>
      <c r="X200" s="257">
        <f t="shared" ref="X200:AD200" si="87">SUM(X196:X199)</f>
        <v>0</v>
      </c>
      <c r="Y200" s="257">
        <f t="shared" si="87"/>
        <v>0</v>
      </c>
      <c r="Z200" s="257">
        <f t="shared" si="87"/>
        <v>0</v>
      </c>
      <c r="AA200" s="257">
        <f t="shared" si="87"/>
        <v>16</v>
      </c>
      <c r="AB200" s="257">
        <f t="shared" si="87"/>
        <v>0</v>
      </c>
      <c r="AC200" s="257">
        <f t="shared" si="87"/>
        <v>40</v>
      </c>
      <c r="AD200" s="257">
        <f t="shared" si="87"/>
        <v>0</v>
      </c>
      <c r="AE200" s="239"/>
      <c r="AF200" s="239">
        <f t="shared" si="55"/>
        <v>0</v>
      </c>
      <c r="AG200" s="239">
        <f t="shared" si="56"/>
        <v>24</v>
      </c>
      <c r="AH200" s="239">
        <f t="shared" si="57"/>
        <v>0</v>
      </c>
      <c r="AI200" s="239">
        <f t="shared" si="58"/>
        <v>16</v>
      </c>
      <c r="AJ200" s="239">
        <f t="shared" si="59"/>
        <v>40</v>
      </c>
      <c r="AK200" s="239"/>
    </row>
    <row r="201" spans="21:37" x14ac:dyDescent="0.25">
      <c r="U201" s="239" t="s">
        <v>280</v>
      </c>
      <c r="AC201" s="239"/>
      <c r="AD201" s="239"/>
      <c r="AE201" s="239"/>
      <c r="AF201" s="239">
        <f t="shared" si="55"/>
        <v>0</v>
      </c>
      <c r="AG201" s="239">
        <f t="shared" si="56"/>
        <v>0</v>
      </c>
      <c r="AH201" s="239">
        <f t="shared" si="57"/>
        <v>0</v>
      </c>
      <c r="AI201" s="239">
        <f t="shared" si="58"/>
        <v>0</v>
      </c>
      <c r="AJ201" s="239">
        <f t="shared" si="59"/>
        <v>0</v>
      </c>
      <c r="AK201" s="239"/>
    </row>
    <row r="202" spans="21:37" x14ac:dyDescent="0.25">
      <c r="U202" s="239" t="s">
        <v>270</v>
      </c>
      <c r="W202" s="239">
        <f>SUMIFS(U$125:U$132,$A$125:$A$132,$A$159,$B$125:$B$132,$B159)</f>
        <v>4</v>
      </c>
      <c r="X202" s="239">
        <f t="shared" ref="X202:AD202" si="88">SUMIFS(V$125:V$132,$A$125:$A$132,$A$159,$B$125:$B$132,$B159)</f>
        <v>4</v>
      </c>
      <c r="Y202" s="239">
        <f t="shared" si="88"/>
        <v>0</v>
      </c>
      <c r="Z202" s="239">
        <f t="shared" si="88"/>
        <v>0</v>
      </c>
      <c r="AA202" s="239">
        <f t="shared" si="88"/>
        <v>0</v>
      </c>
      <c r="AB202" s="239">
        <f t="shared" si="88"/>
        <v>0</v>
      </c>
      <c r="AC202" s="239">
        <f t="shared" si="88"/>
        <v>4</v>
      </c>
      <c r="AD202" s="239">
        <f t="shared" si="88"/>
        <v>4</v>
      </c>
      <c r="AE202" s="239"/>
      <c r="AF202" s="239">
        <f t="shared" si="55"/>
        <v>0</v>
      </c>
      <c r="AG202" s="239">
        <f t="shared" si="56"/>
        <v>8</v>
      </c>
      <c r="AH202" s="239">
        <f t="shared" si="57"/>
        <v>0</v>
      </c>
      <c r="AI202" s="239">
        <f t="shared" si="58"/>
        <v>0</v>
      </c>
      <c r="AJ202" s="239">
        <f t="shared" si="59"/>
        <v>8</v>
      </c>
      <c r="AK202" s="239"/>
    </row>
    <row r="203" spans="21:37" x14ac:dyDescent="0.25">
      <c r="U203" s="239" t="s">
        <v>271</v>
      </c>
      <c r="W203" s="239">
        <f>SUMIFS(U$125:U$132,$A$125:$A$132,$A$160,$B$125:$B$132,$B160)</f>
        <v>0</v>
      </c>
      <c r="X203" s="239">
        <f t="shared" ref="X203:AD203" si="89">SUMIFS(V$125:V$132,$A$125:$A$132,$A$160,$B$125:$B$132,$B160)</f>
        <v>0</v>
      </c>
      <c r="Y203" s="239">
        <f t="shared" si="89"/>
        <v>0</v>
      </c>
      <c r="Z203" s="239">
        <f t="shared" si="89"/>
        <v>0</v>
      </c>
      <c r="AA203" s="239">
        <f t="shared" si="89"/>
        <v>4</v>
      </c>
      <c r="AB203" s="239">
        <f t="shared" si="89"/>
        <v>0</v>
      </c>
      <c r="AC203" s="239">
        <f t="shared" si="89"/>
        <v>4</v>
      </c>
      <c r="AD203" s="239">
        <f t="shared" si="89"/>
        <v>0</v>
      </c>
      <c r="AE203" s="239"/>
      <c r="AF203" s="239">
        <f t="shared" si="55"/>
        <v>0</v>
      </c>
      <c r="AG203" s="239">
        <f t="shared" si="56"/>
        <v>0</v>
      </c>
      <c r="AH203" s="239">
        <f t="shared" si="57"/>
        <v>0</v>
      </c>
      <c r="AI203" s="239">
        <f t="shared" si="58"/>
        <v>4</v>
      </c>
      <c r="AJ203" s="239">
        <f t="shared" si="59"/>
        <v>4</v>
      </c>
      <c r="AK203" s="239"/>
    </row>
    <row r="204" spans="21:37" x14ac:dyDescent="0.25">
      <c r="U204" s="239" t="s">
        <v>272</v>
      </c>
      <c r="W204" s="239">
        <f>SUMIFS(U$125:U$132,$A$125:$A$132,$A$162,$B$125:$B$132,$B162)</f>
        <v>6</v>
      </c>
      <c r="X204" s="239">
        <f t="shared" ref="X204:AD204" si="90">SUMIFS(V$125:V$132,$A$125:$A$132,$A$162,$B$125:$B$132,$B162)</f>
        <v>0</v>
      </c>
      <c r="Y204" s="239">
        <f t="shared" si="90"/>
        <v>0</v>
      </c>
      <c r="Z204" s="239">
        <f t="shared" si="90"/>
        <v>0</v>
      </c>
      <c r="AA204" s="239">
        <f t="shared" si="90"/>
        <v>2</v>
      </c>
      <c r="AB204" s="239">
        <f t="shared" si="90"/>
        <v>0</v>
      </c>
      <c r="AC204" s="239">
        <f t="shared" si="90"/>
        <v>8</v>
      </c>
      <c r="AD204" s="239">
        <f t="shared" si="90"/>
        <v>0</v>
      </c>
      <c r="AE204" s="239"/>
      <c r="AF204" s="239">
        <f t="shared" si="55"/>
        <v>0</v>
      </c>
      <c r="AG204" s="239">
        <f t="shared" si="56"/>
        <v>6</v>
      </c>
      <c r="AH204" s="239">
        <f t="shared" si="57"/>
        <v>0</v>
      </c>
      <c r="AI204" s="239">
        <f t="shared" si="58"/>
        <v>2</v>
      </c>
      <c r="AJ204" s="239">
        <f t="shared" si="59"/>
        <v>8</v>
      </c>
      <c r="AK204" s="239"/>
    </row>
    <row r="205" spans="21:37" x14ac:dyDescent="0.25">
      <c r="U205" s="239" t="s">
        <v>273</v>
      </c>
      <c r="W205" s="239">
        <f>SUMIFS(U$125:U$132,$A$125:$A$132,$A$163,$B$125:$B$132,$B163)</f>
        <v>18</v>
      </c>
      <c r="X205" s="239">
        <f t="shared" ref="X205:AD205" si="91">SUMIFS(V$125:V$132,$A$125:$A$132,$A$163,$B$125:$B$132,$B163)</f>
        <v>0</v>
      </c>
      <c r="Y205" s="239">
        <f t="shared" si="91"/>
        <v>0</v>
      </c>
      <c r="Z205" s="239">
        <f t="shared" si="91"/>
        <v>0</v>
      </c>
      <c r="AA205" s="239">
        <f t="shared" si="91"/>
        <v>2</v>
      </c>
      <c r="AB205" s="239">
        <f t="shared" si="91"/>
        <v>0</v>
      </c>
      <c r="AC205" s="239">
        <f t="shared" si="91"/>
        <v>20</v>
      </c>
      <c r="AD205" s="239">
        <f t="shared" si="91"/>
        <v>0</v>
      </c>
      <c r="AE205" s="239"/>
      <c r="AF205" s="239">
        <f t="shared" si="55"/>
        <v>0</v>
      </c>
      <c r="AG205" s="239">
        <f t="shared" si="56"/>
        <v>18</v>
      </c>
      <c r="AH205" s="239">
        <f t="shared" si="57"/>
        <v>0</v>
      </c>
      <c r="AI205" s="239">
        <f t="shared" si="58"/>
        <v>2</v>
      </c>
      <c r="AJ205" s="239">
        <f t="shared" si="59"/>
        <v>20</v>
      </c>
      <c r="AK205" s="239"/>
    </row>
    <row r="206" spans="21:37" x14ac:dyDescent="0.25">
      <c r="U206" s="257" t="s">
        <v>274</v>
      </c>
      <c r="V206" s="257"/>
      <c r="W206" s="257">
        <f>SUM(W202:W205)</f>
        <v>28</v>
      </c>
      <c r="X206" s="257">
        <f t="shared" ref="X206:AD206" si="92">SUM(X202:X205)</f>
        <v>4</v>
      </c>
      <c r="Y206" s="257">
        <f t="shared" si="92"/>
        <v>0</v>
      </c>
      <c r="Z206" s="257">
        <f t="shared" si="92"/>
        <v>0</v>
      </c>
      <c r="AA206" s="257">
        <f t="shared" si="92"/>
        <v>8</v>
      </c>
      <c r="AB206" s="257">
        <f t="shared" si="92"/>
        <v>0</v>
      </c>
      <c r="AC206" s="257">
        <f t="shared" si="92"/>
        <v>36</v>
      </c>
      <c r="AD206" s="257">
        <f t="shared" si="92"/>
        <v>4</v>
      </c>
      <c r="AE206" s="239"/>
      <c r="AF206" s="239">
        <f t="shared" si="55"/>
        <v>0</v>
      </c>
      <c r="AG206" s="239">
        <f t="shared" si="56"/>
        <v>32</v>
      </c>
      <c r="AH206" s="239">
        <f t="shared" si="57"/>
        <v>0</v>
      </c>
      <c r="AI206" s="239">
        <f t="shared" si="58"/>
        <v>8</v>
      </c>
      <c r="AJ206" s="239">
        <f t="shared" si="59"/>
        <v>40</v>
      </c>
      <c r="AK206" s="239"/>
    </row>
    <row r="207" spans="21:37" x14ac:dyDescent="0.25">
      <c r="U207" s="239" t="s">
        <v>281</v>
      </c>
      <c r="AC207" s="239"/>
      <c r="AD207" s="239"/>
      <c r="AE207" s="239"/>
      <c r="AF207" s="239">
        <f t="shared" si="55"/>
        <v>0</v>
      </c>
      <c r="AG207" s="239">
        <f t="shared" si="56"/>
        <v>0</v>
      </c>
      <c r="AH207" s="239">
        <f t="shared" si="57"/>
        <v>0</v>
      </c>
      <c r="AI207" s="239">
        <f t="shared" si="58"/>
        <v>0</v>
      </c>
      <c r="AJ207" s="239">
        <f t="shared" si="59"/>
        <v>0</v>
      </c>
      <c r="AK207" s="239"/>
    </row>
    <row r="208" spans="21:37" x14ac:dyDescent="0.25">
      <c r="U208" s="239" t="s">
        <v>270</v>
      </c>
      <c r="W208" s="239">
        <f>SUMIFS(U$143:U$150,$A$143:$A$150,$A$159,$B$143:$B$150,$B159)</f>
        <v>0</v>
      </c>
      <c r="X208" s="239">
        <f t="shared" ref="X208:AD208" si="93">SUMIFS(V$143:V$150,$A$143:$A$150,$A$159,$B$143:$B$150,$B159)</f>
        <v>0</v>
      </c>
      <c r="Y208" s="239">
        <f t="shared" si="93"/>
        <v>0</v>
      </c>
      <c r="Z208" s="239">
        <f t="shared" si="93"/>
        <v>0</v>
      </c>
      <c r="AA208" s="239">
        <f t="shared" si="93"/>
        <v>0</v>
      </c>
      <c r="AB208" s="239">
        <f t="shared" si="93"/>
        <v>0</v>
      </c>
      <c r="AC208" s="239">
        <f t="shared" si="93"/>
        <v>0</v>
      </c>
      <c r="AD208" s="239">
        <f t="shared" si="93"/>
        <v>0</v>
      </c>
      <c r="AE208" s="239"/>
      <c r="AF208" s="239">
        <f t="shared" si="55"/>
        <v>0</v>
      </c>
      <c r="AG208" s="239">
        <f t="shared" si="56"/>
        <v>0</v>
      </c>
      <c r="AH208" s="239">
        <f t="shared" si="57"/>
        <v>0</v>
      </c>
      <c r="AI208" s="239">
        <f t="shared" si="58"/>
        <v>0</v>
      </c>
      <c r="AJ208" s="239">
        <f t="shared" si="59"/>
        <v>0</v>
      </c>
      <c r="AK208" s="239"/>
    </row>
    <row r="209" spans="21:37" x14ac:dyDescent="0.25">
      <c r="U209" s="239" t="s">
        <v>271</v>
      </c>
      <c r="W209" s="239">
        <f>SUMIFS(U$143:U$150,$A$143:$A$150,$A$160,$B$143:$B$150,$B160)</f>
        <v>0</v>
      </c>
      <c r="X209" s="239">
        <f t="shared" ref="X209:AD209" si="94">SUMIFS(V$143:V$150,$A$143:$A$150,$A$160,$B$143:$B$150,$B160)</f>
        <v>0</v>
      </c>
      <c r="Y209" s="239">
        <f t="shared" si="94"/>
        <v>0</v>
      </c>
      <c r="Z209" s="239">
        <f t="shared" si="94"/>
        <v>0</v>
      </c>
      <c r="AA209" s="239">
        <f t="shared" si="94"/>
        <v>4</v>
      </c>
      <c r="AB209" s="239">
        <f t="shared" si="94"/>
        <v>0</v>
      </c>
      <c r="AC209" s="239">
        <f t="shared" si="94"/>
        <v>4</v>
      </c>
      <c r="AD209" s="239">
        <f t="shared" si="94"/>
        <v>0</v>
      </c>
      <c r="AE209" s="239"/>
      <c r="AF209" s="239">
        <f t="shared" si="55"/>
        <v>0</v>
      </c>
      <c r="AG209" s="239">
        <f t="shared" si="56"/>
        <v>0</v>
      </c>
      <c r="AH209" s="239">
        <f t="shared" si="57"/>
        <v>0</v>
      </c>
      <c r="AI209" s="239">
        <f t="shared" si="58"/>
        <v>4</v>
      </c>
      <c r="AJ209" s="239">
        <f t="shared" si="59"/>
        <v>4</v>
      </c>
      <c r="AK209" s="239"/>
    </row>
    <row r="210" spans="21:37" x14ac:dyDescent="0.25">
      <c r="U210" s="239" t="s">
        <v>272</v>
      </c>
      <c r="W210" s="239">
        <f>SUMIFS(U$143:U$150,$A$143:$A$150,$A$162,$B$143:$B$150,$B162)</f>
        <v>6</v>
      </c>
      <c r="X210" s="239">
        <f t="shared" ref="X210:AD210" si="95">SUMIFS(V$143:V$150,$A$143:$A$150,$A$162,$B$143:$B$150,$B162)</f>
        <v>0</v>
      </c>
      <c r="Y210" s="239">
        <f t="shared" si="95"/>
        <v>0</v>
      </c>
      <c r="Z210" s="239">
        <f t="shared" si="95"/>
        <v>0</v>
      </c>
      <c r="AA210" s="239">
        <f t="shared" si="95"/>
        <v>6</v>
      </c>
      <c r="AB210" s="239">
        <f t="shared" si="95"/>
        <v>0</v>
      </c>
      <c r="AC210" s="239">
        <f t="shared" si="95"/>
        <v>12</v>
      </c>
      <c r="AD210" s="239">
        <f t="shared" si="95"/>
        <v>0</v>
      </c>
      <c r="AE210" s="239"/>
      <c r="AF210" s="239">
        <f t="shared" si="55"/>
        <v>0</v>
      </c>
      <c r="AG210" s="239">
        <f t="shared" si="56"/>
        <v>6</v>
      </c>
      <c r="AH210" s="239">
        <f t="shared" si="57"/>
        <v>0</v>
      </c>
      <c r="AI210" s="239">
        <f t="shared" si="58"/>
        <v>6</v>
      </c>
      <c r="AJ210" s="239">
        <f t="shared" si="59"/>
        <v>12</v>
      </c>
      <c r="AK210" s="239"/>
    </row>
    <row r="211" spans="21:37" x14ac:dyDescent="0.25">
      <c r="U211" s="239" t="s">
        <v>273</v>
      </c>
      <c r="W211" s="239">
        <f>SUMIFS(U$143:U$150,$A$143:$A$150,$A$163,$B$143:$B$150,$B163)</f>
        <v>14</v>
      </c>
      <c r="X211" s="239">
        <f t="shared" ref="X211:AD211" si="96">SUMIFS(V$143:V$150,$A$143:$A$150,$A$163,$B$143:$B$150,$B163)</f>
        <v>0</v>
      </c>
      <c r="Y211" s="239">
        <f t="shared" si="96"/>
        <v>4</v>
      </c>
      <c r="Z211" s="239">
        <f t="shared" si="96"/>
        <v>0</v>
      </c>
      <c r="AA211" s="239">
        <f t="shared" si="96"/>
        <v>2</v>
      </c>
      <c r="AB211" s="239">
        <f t="shared" si="96"/>
        <v>0</v>
      </c>
      <c r="AC211" s="239">
        <f t="shared" si="96"/>
        <v>20</v>
      </c>
      <c r="AD211" s="239">
        <f t="shared" si="96"/>
        <v>0</v>
      </c>
      <c r="AE211" s="239"/>
      <c r="AF211" s="239">
        <f t="shared" si="55"/>
        <v>0</v>
      </c>
      <c r="AG211" s="239">
        <f t="shared" si="56"/>
        <v>14</v>
      </c>
      <c r="AH211" s="239">
        <f t="shared" si="57"/>
        <v>4</v>
      </c>
      <c r="AI211" s="239">
        <f t="shared" si="58"/>
        <v>2</v>
      </c>
      <c r="AJ211" s="239">
        <f t="shared" si="59"/>
        <v>20</v>
      </c>
      <c r="AK211" s="239"/>
    </row>
    <row r="212" spans="21:37" x14ac:dyDescent="0.25">
      <c r="U212" s="257" t="s">
        <v>274</v>
      </c>
      <c r="V212" s="257"/>
      <c r="W212" s="257">
        <f>SUM(W208:W211)</f>
        <v>20</v>
      </c>
      <c r="X212" s="257">
        <f t="shared" ref="X212:AD212" si="97">SUM(X208:X211)</f>
        <v>0</v>
      </c>
      <c r="Y212" s="257">
        <f t="shared" si="97"/>
        <v>4</v>
      </c>
      <c r="Z212" s="257">
        <f t="shared" si="97"/>
        <v>0</v>
      </c>
      <c r="AA212" s="257">
        <f t="shared" si="97"/>
        <v>12</v>
      </c>
      <c r="AB212" s="257">
        <f t="shared" si="97"/>
        <v>0</v>
      </c>
      <c r="AC212" s="257">
        <f t="shared" si="97"/>
        <v>36</v>
      </c>
      <c r="AD212" s="257">
        <f t="shared" si="97"/>
        <v>0</v>
      </c>
      <c r="AE212" s="239"/>
      <c r="AF212" s="239">
        <f t="shared" si="55"/>
        <v>0</v>
      </c>
      <c r="AG212" s="239">
        <f t="shared" si="56"/>
        <v>20</v>
      </c>
      <c r="AH212" s="239">
        <f t="shared" si="57"/>
        <v>4</v>
      </c>
      <c r="AI212" s="239">
        <f t="shared" si="58"/>
        <v>12</v>
      </c>
      <c r="AJ212" s="239">
        <f t="shared" si="59"/>
        <v>36</v>
      </c>
      <c r="AK212" s="239"/>
    </row>
    <row r="213" spans="21:37" x14ac:dyDescent="0.25">
      <c r="AC213" s="239"/>
      <c r="AD213" s="239"/>
      <c r="AE213" s="239"/>
      <c r="AF213" s="239"/>
      <c r="AG213" s="239"/>
      <c r="AH213" s="239"/>
      <c r="AI213" s="239"/>
      <c r="AJ213" s="239"/>
      <c r="AK213" s="239"/>
    </row>
    <row r="214" spans="21:37" x14ac:dyDescent="0.25">
      <c r="AC214" s="239"/>
      <c r="AD214" s="239"/>
      <c r="AE214" s="239"/>
      <c r="AF214" s="239"/>
      <c r="AG214" s="239"/>
      <c r="AH214" s="239"/>
      <c r="AI214" s="239"/>
      <c r="AJ214" s="239"/>
      <c r="AK214" s="239"/>
    </row>
    <row r="215" spans="21:37" x14ac:dyDescent="0.25">
      <c r="U215" s="239" t="s">
        <v>250</v>
      </c>
      <c r="W215" s="239">
        <f>W170+W176+W182+W188+W194+W200+W206+W212</f>
        <v>228</v>
      </c>
      <c r="X215" s="239">
        <f t="shared" ref="X215:AD215" si="98">X170+X176+X182+X188+X194+X200+X206+X212</f>
        <v>8</v>
      </c>
      <c r="Y215" s="239">
        <f t="shared" si="98"/>
        <v>8</v>
      </c>
      <c r="Z215" s="239">
        <f t="shared" si="98"/>
        <v>4</v>
      </c>
      <c r="AA215" s="239">
        <f t="shared" si="98"/>
        <v>84</v>
      </c>
      <c r="AB215" s="239">
        <f t="shared" si="98"/>
        <v>30</v>
      </c>
      <c r="AC215" s="239">
        <f t="shared" si="98"/>
        <v>320</v>
      </c>
      <c r="AD215" s="239">
        <f t="shared" si="98"/>
        <v>42</v>
      </c>
      <c r="AE215" s="239"/>
      <c r="AF215" s="239"/>
      <c r="AG215" s="239">
        <f t="shared" si="56"/>
        <v>236</v>
      </c>
      <c r="AH215" s="239">
        <f t="shared" si="57"/>
        <v>12</v>
      </c>
      <c r="AI215" s="239">
        <f t="shared" si="58"/>
        <v>114</v>
      </c>
      <c r="AJ215" s="239">
        <f t="shared" si="59"/>
        <v>362</v>
      </c>
      <c r="AK215" s="239"/>
    </row>
    <row r="216" spans="21:37" x14ac:dyDescent="0.25">
      <c r="AC216" s="239"/>
      <c r="AD216" s="239"/>
      <c r="AE216" s="239"/>
      <c r="AF216" s="239"/>
      <c r="AG216" s="239"/>
      <c r="AH216" s="239"/>
      <c r="AI216" s="239"/>
      <c r="AJ216" s="239"/>
      <c r="AK216" s="239"/>
    </row>
    <row r="217" spans="21:37" x14ac:dyDescent="0.25">
      <c r="AC217" s="239"/>
      <c r="AD217" s="239"/>
      <c r="AE217" s="239"/>
      <c r="AF217" s="239"/>
      <c r="AG217" s="239"/>
      <c r="AH217" s="239"/>
      <c r="AI217" s="239"/>
      <c r="AJ217" s="239"/>
      <c r="AK217" s="239"/>
    </row>
    <row r="218" spans="21:37" x14ac:dyDescent="0.25">
      <c r="U218" s="239" t="s">
        <v>270</v>
      </c>
      <c r="W218" s="239">
        <f>W166+W172+W178+W184+W190+W196+W202+W208</f>
        <v>76</v>
      </c>
      <c r="X218" s="239">
        <f t="shared" ref="X218:AD218" si="99">X166+X172+X178+X184+X190+X196+X202+X208</f>
        <v>8</v>
      </c>
      <c r="Y218" s="239">
        <f t="shared" si="99"/>
        <v>4</v>
      </c>
      <c r="Z218" s="239">
        <f t="shared" si="99"/>
        <v>4</v>
      </c>
      <c r="AA218" s="239">
        <f t="shared" si="99"/>
        <v>32</v>
      </c>
      <c r="AB218" s="239">
        <f t="shared" si="99"/>
        <v>18</v>
      </c>
      <c r="AC218" s="239">
        <f t="shared" si="99"/>
        <v>112</v>
      </c>
      <c r="AD218" s="239">
        <f t="shared" si="99"/>
        <v>30</v>
      </c>
      <c r="AE218" s="239"/>
      <c r="AF218" s="239"/>
      <c r="AG218" s="239"/>
      <c r="AH218" s="239"/>
      <c r="AI218" s="239"/>
      <c r="AJ218" s="239"/>
      <c r="AK218" s="239"/>
    </row>
    <row r="219" spans="21:37" x14ac:dyDescent="0.25">
      <c r="U219" s="239" t="s">
        <v>271</v>
      </c>
      <c r="W219" s="239">
        <f t="shared" ref="W219:AD221" si="100">W167+W173+W179+W185+W191+W197+W203+W209</f>
        <v>8</v>
      </c>
      <c r="X219" s="239">
        <f t="shared" si="100"/>
        <v>0</v>
      </c>
      <c r="Y219" s="239">
        <f t="shared" si="100"/>
        <v>0</v>
      </c>
      <c r="Z219" s="239">
        <f t="shared" si="100"/>
        <v>0</v>
      </c>
      <c r="AA219" s="239">
        <f t="shared" si="100"/>
        <v>16</v>
      </c>
      <c r="AB219" s="239">
        <f t="shared" si="100"/>
        <v>0</v>
      </c>
      <c r="AC219" s="239">
        <f t="shared" si="100"/>
        <v>24</v>
      </c>
      <c r="AD219" s="239">
        <f t="shared" si="100"/>
        <v>0</v>
      </c>
      <c r="AE219" s="239"/>
      <c r="AF219" s="239"/>
      <c r="AG219" s="239"/>
      <c r="AH219" s="239"/>
      <c r="AI219" s="239"/>
      <c r="AJ219" s="239"/>
      <c r="AK219" s="239"/>
    </row>
    <row r="220" spans="21:37" x14ac:dyDescent="0.25">
      <c r="U220" s="239" t="s">
        <v>272</v>
      </c>
      <c r="W220" s="239">
        <f t="shared" si="100"/>
        <v>92</v>
      </c>
      <c r="X220" s="239">
        <f t="shared" si="100"/>
        <v>0</v>
      </c>
      <c r="Y220" s="239">
        <f t="shared" si="100"/>
        <v>0</v>
      </c>
      <c r="Z220" s="239">
        <f t="shared" si="100"/>
        <v>0</v>
      </c>
      <c r="AA220" s="239">
        <f t="shared" si="100"/>
        <v>28</v>
      </c>
      <c r="AB220" s="239">
        <f t="shared" si="100"/>
        <v>10</v>
      </c>
      <c r="AC220" s="239">
        <f t="shared" si="100"/>
        <v>120</v>
      </c>
      <c r="AD220" s="239">
        <f>AD168+AD174+AD180+AD186+AD192+AD198+AD204+AD210</f>
        <v>10</v>
      </c>
      <c r="AE220" s="239"/>
      <c r="AF220" s="239"/>
      <c r="AG220" s="239"/>
      <c r="AH220" s="239"/>
      <c r="AI220" s="239"/>
      <c r="AJ220" s="239"/>
      <c r="AK220" s="239"/>
    </row>
    <row r="221" spans="21:37" x14ac:dyDescent="0.25">
      <c r="U221" s="239" t="s">
        <v>273</v>
      </c>
      <c r="W221" s="239">
        <f t="shared" si="100"/>
        <v>52</v>
      </c>
      <c r="X221" s="239">
        <f t="shared" si="100"/>
        <v>0</v>
      </c>
      <c r="Y221" s="239">
        <f t="shared" si="100"/>
        <v>4</v>
      </c>
      <c r="Z221" s="239">
        <f t="shared" si="100"/>
        <v>0</v>
      </c>
      <c r="AA221" s="239">
        <f t="shared" si="100"/>
        <v>8</v>
      </c>
      <c r="AB221" s="239">
        <f t="shared" si="100"/>
        <v>2</v>
      </c>
      <c r="AC221" s="239">
        <f t="shared" si="100"/>
        <v>64</v>
      </c>
      <c r="AD221" s="239">
        <f t="shared" si="100"/>
        <v>2</v>
      </c>
      <c r="AE221" s="239"/>
      <c r="AF221" s="239"/>
      <c r="AG221" s="239"/>
      <c r="AH221" s="239"/>
      <c r="AI221" s="239"/>
      <c r="AJ221" s="239"/>
      <c r="AK221" s="239"/>
    </row>
    <row r="222" spans="21:37" x14ac:dyDescent="0.25">
      <c r="AC222" s="239"/>
      <c r="AD222" s="239"/>
      <c r="AE222" s="239"/>
      <c r="AF222" s="239"/>
      <c r="AG222" s="239"/>
      <c r="AH222" s="239"/>
      <c r="AI222" s="239"/>
      <c r="AJ222" s="239"/>
      <c r="AK222" s="239"/>
    </row>
    <row r="223" spans="21:37" x14ac:dyDescent="0.25">
      <c r="AC223" s="239"/>
      <c r="AD223" s="239"/>
      <c r="AE223" s="239"/>
      <c r="AF223" s="239"/>
      <c r="AG223" s="239"/>
      <c r="AH223" s="239"/>
      <c r="AI223" s="239"/>
      <c r="AJ223" s="239"/>
      <c r="AK223" s="239"/>
    </row>
    <row r="224" spans="21:37" x14ac:dyDescent="0.25">
      <c r="U224" s="239" t="s">
        <v>37</v>
      </c>
      <c r="W224" s="239">
        <f>W218+W220</f>
        <v>168</v>
      </c>
      <c r="X224" s="239">
        <f t="shared" ref="X224:AD225" si="101">X218+X220</f>
        <v>8</v>
      </c>
      <c r="Y224" s="239">
        <f t="shared" si="101"/>
        <v>4</v>
      </c>
      <c r="Z224" s="239">
        <f t="shared" si="101"/>
        <v>4</v>
      </c>
      <c r="AA224" s="239">
        <f t="shared" si="101"/>
        <v>60</v>
      </c>
      <c r="AB224" s="239">
        <f t="shared" si="101"/>
        <v>28</v>
      </c>
      <c r="AC224" s="239">
        <f t="shared" si="101"/>
        <v>232</v>
      </c>
      <c r="AD224" s="239">
        <f t="shared" si="101"/>
        <v>40</v>
      </c>
      <c r="AE224" s="239"/>
      <c r="AF224" s="239"/>
      <c r="AG224" s="239"/>
      <c r="AH224" s="239"/>
      <c r="AI224" s="239"/>
      <c r="AJ224" s="239"/>
      <c r="AK224" s="239"/>
    </row>
    <row r="225" spans="21:37" x14ac:dyDescent="0.25">
      <c r="U225" s="239" t="s">
        <v>38</v>
      </c>
      <c r="W225" s="239">
        <f>W219+W221</f>
        <v>60</v>
      </c>
      <c r="X225" s="239">
        <f t="shared" si="101"/>
        <v>0</v>
      </c>
      <c r="Y225" s="239">
        <f t="shared" si="101"/>
        <v>4</v>
      </c>
      <c r="Z225" s="239">
        <f t="shared" si="101"/>
        <v>0</v>
      </c>
      <c r="AA225" s="239">
        <f t="shared" si="101"/>
        <v>24</v>
      </c>
      <c r="AB225" s="239">
        <f t="shared" si="101"/>
        <v>2</v>
      </c>
      <c r="AC225" s="239">
        <f t="shared" si="101"/>
        <v>88</v>
      </c>
      <c r="AD225" s="239">
        <f t="shared" si="101"/>
        <v>2</v>
      </c>
      <c r="AE225" s="239"/>
      <c r="AF225" s="239"/>
      <c r="AG225" s="239"/>
      <c r="AH225" s="239"/>
      <c r="AI225" s="239"/>
      <c r="AJ225" s="239"/>
      <c r="AK225" s="239"/>
    </row>
    <row r="226" spans="21:37" x14ac:dyDescent="0.25">
      <c r="AC226" s="239"/>
      <c r="AD226" s="239"/>
      <c r="AE226" s="239"/>
      <c r="AF226" s="239"/>
      <c r="AG226" s="239"/>
      <c r="AH226" s="239"/>
      <c r="AI226" s="239"/>
      <c r="AJ226" s="239"/>
      <c r="AK226" s="239"/>
    </row>
    <row r="227" spans="21:37" x14ac:dyDescent="0.25">
      <c r="AC227" s="239"/>
      <c r="AD227" s="239"/>
      <c r="AE227" s="239"/>
      <c r="AF227" s="239"/>
      <c r="AG227" s="239"/>
      <c r="AH227" s="239"/>
      <c r="AI227" s="239"/>
      <c r="AJ227" s="239"/>
      <c r="AK227" s="239"/>
    </row>
    <row r="228" spans="21:37" x14ac:dyDescent="0.25">
      <c r="U228" s="239" t="s">
        <v>282</v>
      </c>
      <c r="V228" s="239" t="s">
        <v>13</v>
      </c>
      <c r="W228" s="239">
        <f>W166+W168</f>
        <v>36</v>
      </c>
      <c r="X228" s="239">
        <f t="shared" ref="X228:AD229" si="102">X166+X168</f>
        <v>0</v>
      </c>
      <c r="Y228" s="239">
        <f t="shared" si="102"/>
        <v>4</v>
      </c>
      <c r="Z228" s="239">
        <f t="shared" si="102"/>
        <v>4</v>
      </c>
      <c r="AA228" s="239">
        <f t="shared" si="102"/>
        <v>8</v>
      </c>
      <c r="AB228" s="239">
        <f t="shared" si="102"/>
        <v>8</v>
      </c>
      <c r="AC228" s="239">
        <f t="shared" si="102"/>
        <v>48</v>
      </c>
      <c r="AD228" s="239">
        <f t="shared" si="102"/>
        <v>12</v>
      </c>
      <c r="AE228" s="239"/>
      <c r="AF228" s="239"/>
      <c r="AG228" s="239"/>
      <c r="AH228" s="239"/>
      <c r="AI228" s="239"/>
      <c r="AJ228" s="239"/>
      <c r="AK228" s="239"/>
    </row>
    <row r="229" spans="21:37" x14ac:dyDescent="0.25">
      <c r="V229" s="239" t="s">
        <v>25</v>
      </c>
      <c r="W229" s="239">
        <f>W167+W169</f>
        <v>0</v>
      </c>
      <c r="X229" s="239">
        <f t="shared" si="102"/>
        <v>0</v>
      </c>
      <c r="Y229" s="239">
        <f t="shared" si="102"/>
        <v>0</v>
      </c>
      <c r="Z229" s="239">
        <f t="shared" si="102"/>
        <v>0</v>
      </c>
      <c r="AA229" s="239">
        <f t="shared" si="102"/>
        <v>0</v>
      </c>
      <c r="AB229" s="239">
        <f t="shared" si="102"/>
        <v>0</v>
      </c>
      <c r="AC229" s="239">
        <f t="shared" si="102"/>
        <v>0</v>
      </c>
      <c r="AD229" s="239">
        <f t="shared" si="102"/>
        <v>0</v>
      </c>
      <c r="AE229" s="239"/>
      <c r="AF229" s="239"/>
      <c r="AG229" s="239"/>
      <c r="AH229" s="239"/>
      <c r="AI229" s="239"/>
      <c r="AJ229" s="239"/>
      <c r="AK229" s="239"/>
    </row>
    <row r="230" spans="21:37" x14ac:dyDescent="0.25">
      <c r="AC230" s="239"/>
      <c r="AD230" s="239"/>
      <c r="AE230" s="239"/>
      <c r="AF230" s="239"/>
      <c r="AG230" s="239"/>
      <c r="AH230" s="239"/>
      <c r="AI230" s="239"/>
      <c r="AJ230" s="239"/>
      <c r="AK230" s="239"/>
    </row>
    <row r="231" spans="21:37" x14ac:dyDescent="0.25">
      <c r="U231" s="239" t="s">
        <v>283</v>
      </c>
      <c r="V231" s="239" t="s">
        <v>13</v>
      </c>
      <c r="W231" s="239">
        <f>W172+W174</f>
        <v>20</v>
      </c>
      <c r="X231" s="239">
        <f t="shared" ref="X231:AD232" si="103">X172+X174</f>
        <v>4</v>
      </c>
      <c r="Y231" s="239">
        <f t="shared" si="103"/>
        <v>0</v>
      </c>
      <c r="Z231" s="239">
        <f t="shared" si="103"/>
        <v>0</v>
      </c>
      <c r="AA231" s="239">
        <f t="shared" si="103"/>
        <v>16</v>
      </c>
      <c r="AB231" s="239">
        <f t="shared" si="103"/>
        <v>4</v>
      </c>
      <c r="AC231" s="239">
        <f t="shared" si="103"/>
        <v>36</v>
      </c>
      <c r="AD231" s="239">
        <f t="shared" si="103"/>
        <v>8</v>
      </c>
      <c r="AE231" s="239"/>
      <c r="AF231" s="239"/>
      <c r="AG231" s="239"/>
      <c r="AH231" s="239"/>
      <c r="AI231" s="239"/>
      <c r="AJ231" s="239"/>
      <c r="AK231" s="239"/>
    </row>
    <row r="232" spans="21:37" x14ac:dyDescent="0.25">
      <c r="V232" s="239" t="s">
        <v>25</v>
      </c>
      <c r="W232" s="239">
        <f>W173+W175</f>
        <v>0</v>
      </c>
      <c r="X232" s="239">
        <f t="shared" si="103"/>
        <v>0</v>
      </c>
      <c r="Y232" s="239">
        <f t="shared" si="103"/>
        <v>0</v>
      </c>
      <c r="Z232" s="239">
        <f t="shared" si="103"/>
        <v>0</v>
      </c>
      <c r="AA232" s="239">
        <f t="shared" si="103"/>
        <v>0</v>
      </c>
      <c r="AB232" s="239">
        <f t="shared" si="103"/>
        <v>0</v>
      </c>
      <c r="AC232" s="239">
        <f t="shared" si="103"/>
        <v>0</v>
      </c>
      <c r="AD232" s="239">
        <f t="shared" si="103"/>
        <v>0</v>
      </c>
      <c r="AE232" s="239"/>
      <c r="AF232" s="239"/>
      <c r="AG232" s="239"/>
      <c r="AH232" s="239"/>
      <c r="AI232" s="239"/>
      <c r="AJ232" s="239"/>
      <c r="AK232" s="239"/>
    </row>
    <row r="233" spans="21:37" x14ac:dyDescent="0.25">
      <c r="AC233" s="239"/>
      <c r="AD233" s="239"/>
      <c r="AE233" s="239"/>
      <c r="AF233" s="239"/>
      <c r="AG233" s="239"/>
      <c r="AH233" s="239"/>
      <c r="AI233" s="239"/>
      <c r="AJ233" s="239"/>
      <c r="AK233" s="239"/>
    </row>
    <row r="234" spans="21:37" x14ac:dyDescent="0.25">
      <c r="U234" s="239" t="s">
        <v>284</v>
      </c>
      <c r="V234" s="239" t="s">
        <v>13</v>
      </c>
      <c r="W234" s="239">
        <f>W178+W180</f>
        <v>32</v>
      </c>
      <c r="X234" s="239">
        <f t="shared" ref="X234:AD235" si="104">X178+X180</f>
        <v>0</v>
      </c>
      <c r="Y234" s="239">
        <f t="shared" si="104"/>
        <v>0</v>
      </c>
      <c r="Z234" s="239">
        <f t="shared" si="104"/>
        <v>0</v>
      </c>
      <c r="AA234" s="239">
        <f t="shared" si="104"/>
        <v>4</v>
      </c>
      <c r="AB234" s="239">
        <f t="shared" si="104"/>
        <v>12</v>
      </c>
      <c r="AC234" s="239">
        <f t="shared" si="104"/>
        <v>36</v>
      </c>
      <c r="AD234" s="239">
        <f t="shared" si="104"/>
        <v>12</v>
      </c>
      <c r="AE234" s="239"/>
      <c r="AF234" s="239"/>
      <c r="AG234" s="239"/>
      <c r="AH234" s="239"/>
      <c r="AI234" s="239"/>
      <c r="AJ234" s="239"/>
      <c r="AK234" s="239"/>
    </row>
    <row r="235" spans="21:37" x14ac:dyDescent="0.25">
      <c r="V235" s="239" t="s">
        <v>25</v>
      </c>
      <c r="W235" s="239">
        <f>W179+W181</f>
        <v>4</v>
      </c>
      <c r="X235" s="239">
        <f t="shared" si="104"/>
        <v>0</v>
      </c>
      <c r="Y235" s="239">
        <f t="shared" si="104"/>
        <v>0</v>
      </c>
      <c r="Z235" s="239">
        <f t="shared" si="104"/>
        <v>0</v>
      </c>
      <c r="AA235" s="239">
        <f t="shared" si="104"/>
        <v>0</v>
      </c>
      <c r="AB235" s="239">
        <f t="shared" si="104"/>
        <v>0</v>
      </c>
      <c r="AC235" s="239">
        <f t="shared" si="104"/>
        <v>4</v>
      </c>
      <c r="AD235" s="239">
        <f t="shared" si="104"/>
        <v>0</v>
      </c>
      <c r="AE235" s="239"/>
      <c r="AF235" s="239"/>
      <c r="AG235" s="239"/>
      <c r="AH235" s="239"/>
      <c r="AI235" s="239"/>
      <c r="AJ235" s="239"/>
      <c r="AK235" s="239"/>
    </row>
    <row r="236" spans="21:37" x14ac:dyDescent="0.25">
      <c r="AC236" s="239"/>
      <c r="AD236" s="239"/>
      <c r="AE236" s="239"/>
      <c r="AF236" s="239"/>
      <c r="AG236" s="239"/>
      <c r="AH236" s="239"/>
      <c r="AI236" s="239"/>
      <c r="AJ236" s="239"/>
      <c r="AK236" s="239"/>
    </row>
    <row r="237" spans="21:37" x14ac:dyDescent="0.25">
      <c r="U237" s="239" t="s">
        <v>285</v>
      </c>
      <c r="V237" s="239" t="s">
        <v>13</v>
      </c>
      <c r="W237" s="239">
        <f>W184+W186</f>
        <v>22</v>
      </c>
      <c r="X237" s="239">
        <f t="shared" ref="X237:AD238" si="105">X184+X186</f>
        <v>0</v>
      </c>
      <c r="Y237" s="239">
        <f t="shared" si="105"/>
        <v>0</v>
      </c>
      <c r="Z237" s="239">
        <f t="shared" si="105"/>
        <v>0</v>
      </c>
      <c r="AA237" s="239">
        <f t="shared" si="105"/>
        <v>10</v>
      </c>
      <c r="AB237" s="239">
        <f t="shared" si="105"/>
        <v>0</v>
      </c>
      <c r="AC237" s="239">
        <f t="shared" si="105"/>
        <v>32</v>
      </c>
      <c r="AD237" s="239">
        <f t="shared" si="105"/>
        <v>0</v>
      </c>
      <c r="AE237" s="239"/>
      <c r="AF237" s="239"/>
      <c r="AG237" s="239"/>
      <c r="AH237" s="239"/>
      <c r="AI237" s="239"/>
      <c r="AJ237" s="239"/>
      <c r="AK237" s="239"/>
    </row>
    <row r="238" spans="21:37" x14ac:dyDescent="0.25">
      <c r="V238" s="239" t="s">
        <v>25</v>
      </c>
      <c r="W238" s="239">
        <f>W185+W187</f>
        <v>4</v>
      </c>
      <c r="X238" s="239">
        <f t="shared" si="105"/>
        <v>0</v>
      </c>
      <c r="Y238" s="239">
        <f t="shared" si="105"/>
        <v>0</v>
      </c>
      <c r="Z238" s="239">
        <f t="shared" si="105"/>
        <v>0</v>
      </c>
      <c r="AA238" s="239">
        <f t="shared" si="105"/>
        <v>0</v>
      </c>
      <c r="AB238" s="239">
        <f t="shared" si="105"/>
        <v>0</v>
      </c>
      <c r="AC238" s="239">
        <f t="shared" si="105"/>
        <v>4</v>
      </c>
      <c r="AD238" s="239">
        <f t="shared" si="105"/>
        <v>0</v>
      </c>
      <c r="AE238" s="239"/>
      <c r="AF238" s="239"/>
      <c r="AG238" s="239"/>
      <c r="AH238" s="239"/>
      <c r="AI238" s="239"/>
      <c r="AJ238" s="239"/>
      <c r="AK238" s="239"/>
    </row>
    <row r="239" spans="21:37" x14ac:dyDescent="0.25">
      <c r="AC239" s="239"/>
      <c r="AD239" s="239"/>
      <c r="AE239" s="239"/>
      <c r="AF239" s="239"/>
      <c r="AG239" s="239"/>
      <c r="AH239" s="239"/>
      <c r="AI239" s="239"/>
      <c r="AJ239" s="239"/>
      <c r="AK239" s="239"/>
    </row>
    <row r="240" spans="21:37" x14ac:dyDescent="0.25">
      <c r="U240" s="239" t="s">
        <v>286</v>
      </c>
      <c r="V240" s="239" t="s">
        <v>13</v>
      </c>
      <c r="W240" s="239">
        <f>W190+W192</f>
        <v>30</v>
      </c>
      <c r="X240" s="239">
        <f t="shared" ref="X240:AD241" si="106">X190+X192</f>
        <v>0</v>
      </c>
      <c r="Y240" s="239">
        <f t="shared" si="106"/>
        <v>0</v>
      </c>
      <c r="Z240" s="239">
        <f t="shared" si="106"/>
        <v>0</v>
      </c>
      <c r="AA240" s="239">
        <f t="shared" si="106"/>
        <v>6</v>
      </c>
      <c r="AB240" s="239">
        <f t="shared" si="106"/>
        <v>4</v>
      </c>
      <c r="AC240" s="239">
        <f t="shared" si="106"/>
        <v>36</v>
      </c>
      <c r="AD240" s="239">
        <f t="shared" si="106"/>
        <v>4</v>
      </c>
      <c r="AE240" s="239"/>
      <c r="AF240" s="239"/>
      <c r="AG240" s="239"/>
      <c r="AH240" s="239"/>
      <c r="AI240" s="239"/>
      <c r="AJ240" s="239"/>
      <c r="AK240" s="239"/>
    </row>
    <row r="241" spans="21:37" x14ac:dyDescent="0.25">
      <c r="V241" s="239" t="s">
        <v>25</v>
      </c>
      <c r="W241" s="239">
        <f>W191+W193</f>
        <v>8</v>
      </c>
      <c r="X241" s="239">
        <f t="shared" si="106"/>
        <v>0</v>
      </c>
      <c r="Y241" s="239">
        <f t="shared" si="106"/>
        <v>0</v>
      </c>
      <c r="Z241" s="239">
        <f t="shared" si="106"/>
        <v>0</v>
      </c>
      <c r="AA241" s="239">
        <f t="shared" si="106"/>
        <v>4</v>
      </c>
      <c r="AB241" s="239">
        <f t="shared" si="106"/>
        <v>2</v>
      </c>
      <c r="AC241" s="239">
        <f t="shared" si="106"/>
        <v>12</v>
      </c>
      <c r="AD241" s="239">
        <f t="shared" si="106"/>
        <v>2</v>
      </c>
      <c r="AE241" s="239"/>
      <c r="AF241" s="239"/>
      <c r="AG241" s="239"/>
      <c r="AH241" s="239"/>
      <c r="AI241" s="239"/>
      <c r="AJ241" s="239"/>
      <c r="AK241" s="239"/>
    </row>
    <row r="242" spans="21:37" x14ac:dyDescent="0.25">
      <c r="AC242" s="239"/>
      <c r="AD242" s="239"/>
      <c r="AE242" s="239"/>
      <c r="AF242" s="239"/>
      <c r="AG242" s="239"/>
      <c r="AH242" s="239"/>
      <c r="AI242" s="239"/>
      <c r="AJ242" s="239"/>
      <c r="AK242" s="239"/>
    </row>
    <row r="243" spans="21:37" x14ac:dyDescent="0.25">
      <c r="U243" s="239" t="s">
        <v>287</v>
      </c>
      <c r="V243" s="239" t="s">
        <v>13</v>
      </c>
      <c r="W243" s="239">
        <f>W196+W198</f>
        <v>12</v>
      </c>
      <c r="X243" s="239">
        <f t="shared" ref="X243:AD244" si="107">X196+X198</f>
        <v>0</v>
      </c>
      <c r="Y243" s="239">
        <f t="shared" si="107"/>
        <v>0</v>
      </c>
      <c r="Z243" s="239">
        <f t="shared" si="107"/>
        <v>0</v>
      </c>
      <c r="AA243" s="239">
        <f t="shared" si="107"/>
        <v>8</v>
      </c>
      <c r="AB243" s="239">
        <f t="shared" si="107"/>
        <v>0</v>
      </c>
      <c r="AC243" s="239">
        <f t="shared" si="107"/>
        <v>20</v>
      </c>
      <c r="AD243" s="239">
        <f t="shared" si="107"/>
        <v>0</v>
      </c>
      <c r="AE243" s="239"/>
      <c r="AF243" s="239"/>
      <c r="AG243" s="239"/>
      <c r="AH243" s="239"/>
      <c r="AI243" s="239"/>
      <c r="AJ243" s="239"/>
      <c r="AK243" s="239"/>
    </row>
    <row r="244" spans="21:37" x14ac:dyDescent="0.25">
      <c r="V244" s="239" t="s">
        <v>25</v>
      </c>
      <c r="W244" s="239">
        <f>W197+W199</f>
        <v>12</v>
      </c>
      <c r="X244" s="239">
        <f t="shared" si="107"/>
        <v>0</v>
      </c>
      <c r="Y244" s="239">
        <f t="shared" si="107"/>
        <v>0</v>
      </c>
      <c r="Z244" s="239">
        <f t="shared" si="107"/>
        <v>0</v>
      </c>
      <c r="AA244" s="239">
        <f t="shared" si="107"/>
        <v>8</v>
      </c>
      <c r="AB244" s="239">
        <f t="shared" si="107"/>
        <v>0</v>
      </c>
      <c r="AC244" s="239">
        <f t="shared" si="107"/>
        <v>20</v>
      </c>
      <c r="AD244" s="239">
        <f t="shared" si="107"/>
        <v>0</v>
      </c>
      <c r="AE244" s="239"/>
      <c r="AF244" s="239"/>
      <c r="AG244" s="239"/>
      <c r="AH244" s="239"/>
      <c r="AI244" s="239"/>
      <c r="AJ244" s="239"/>
      <c r="AK244" s="239"/>
    </row>
    <row r="245" spans="21:37" x14ac:dyDescent="0.25">
      <c r="AC245" s="239"/>
      <c r="AD245" s="239"/>
      <c r="AE245" s="239"/>
      <c r="AF245" s="239"/>
      <c r="AG245" s="239"/>
      <c r="AH245" s="239"/>
      <c r="AI245" s="239"/>
      <c r="AJ245" s="239"/>
      <c r="AK245" s="239"/>
    </row>
    <row r="246" spans="21:37" x14ac:dyDescent="0.25">
      <c r="U246" s="239" t="s">
        <v>288</v>
      </c>
      <c r="V246" s="239" t="s">
        <v>13</v>
      </c>
      <c r="W246" s="239">
        <f>W202+W204</f>
        <v>10</v>
      </c>
      <c r="X246" s="239">
        <f t="shared" ref="X246:AD247" si="108">X202+X204</f>
        <v>4</v>
      </c>
      <c r="Y246" s="239">
        <f t="shared" si="108"/>
        <v>0</v>
      </c>
      <c r="Z246" s="239">
        <f t="shared" si="108"/>
        <v>0</v>
      </c>
      <c r="AA246" s="239">
        <f t="shared" si="108"/>
        <v>2</v>
      </c>
      <c r="AB246" s="239">
        <f t="shared" si="108"/>
        <v>0</v>
      </c>
      <c r="AC246" s="239">
        <f t="shared" si="108"/>
        <v>12</v>
      </c>
      <c r="AD246" s="239">
        <f t="shared" si="108"/>
        <v>4</v>
      </c>
      <c r="AE246" s="239"/>
      <c r="AF246" s="239"/>
      <c r="AG246" s="239"/>
      <c r="AH246" s="239"/>
      <c r="AI246" s="239"/>
      <c r="AJ246" s="239"/>
      <c r="AK246" s="239"/>
    </row>
    <row r="247" spans="21:37" x14ac:dyDescent="0.25">
      <c r="V247" s="239" t="s">
        <v>25</v>
      </c>
      <c r="W247" s="239">
        <f>W203+W205</f>
        <v>18</v>
      </c>
      <c r="X247" s="239">
        <f t="shared" si="108"/>
        <v>0</v>
      </c>
      <c r="Y247" s="239">
        <f t="shared" si="108"/>
        <v>0</v>
      </c>
      <c r="Z247" s="239">
        <f t="shared" si="108"/>
        <v>0</v>
      </c>
      <c r="AA247" s="239">
        <f t="shared" si="108"/>
        <v>6</v>
      </c>
      <c r="AB247" s="239">
        <f t="shared" si="108"/>
        <v>0</v>
      </c>
      <c r="AC247" s="239">
        <f t="shared" si="108"/>
        <v>24</v>
      </c>
      <c r="AD247" s="239">
        <f t="shared" si="108"/>
        <v>0</v>
      </c>
      <c r="AE247" s="239"/>
      <c r="AF247" s="239"/>
      <c r="AG247" s="239"/>
      <c r="AH247" s="239"/>
      <c r="AI247" s="239"/>
      <c r="AJ247" s="239"/>
      <c r="AK247" s="239"/>
    </row>
    <row r="248" spans="21:37" x14ac:dyDescent="0.25">
      <c r="AC248" s="239"/>
      <c r="AD248" s="239"/>
      <c r="AE248" s="239"/>
      <c r="AF248" s="239"/>
      <c r="AG248" s="239"/>
      <c r="AH248" s="239"/>
      <c r="AI248" s="239"/>
      <c r="AJ248" s="239"/>
      <c r="AK248" s="239"/>
    </row>
    <row r="249" spans="21:37" x14ac:dyDescent="0.25">
      <c r="U249" s="239" t="s">
        <v>289</v>
      </c>
      <c r="V249" s="239" t="s">
        <v>13</v>
      </c>
      <c r="W249" s="239">
        <f>W208+W210</f>
        <v>6</v>
      </c>
      <c r="X249" s="239">
        <f t="shared" ref="X249:AD250" si="109">X208+X210</f>
        <v>0</v>
      </c>
      <c r="Y249" s="239">
        <f t="shared" si="109"/>
        <v>0</v>
      </c>
      <c r="Z249" s="239">
        <f t="shared" si="109"/>
        <v>0</v>
      </c>
      <c r="AA249" s="239">
        <f t="shared" si="109"/>
        <v>6</v>
      </c>
      <c r="AB249" s="239">
        <f t="shared" si="109"/>
        <v>0</v>
      </c>
      <c r="AC249" s="239">
        <f t="shared" si="109"/>
        <v>12</v>
      </c>
      <c r="AD249" s="239">
        <f t="shared" si="109"/>
        <v>0</v>
      </c>
      <c r="AE249" s="239"/>
      <c r="AF249" s="239"/>
      <c r="AG249" s="239"/>
      <c r="AH249" s="239"/>
      <c r="AI249" s="239"/>
      <c r="AJ249" s="239"/>
      <c r="AK249" s="239"/>
    </row>
    <row r="250" spans="21:37" x14ac:dyDescent="0.25">
      <c r="V250" s="239" t="s">
        <v>25</v>
      </c>
      <c r="W250" s="239">
        <f>W209+W211</f>
        <v>14</v>
      </c>
      <c r="X250" s="239">
        <f t="shared" si="109"/>
        <v>0</v>
      </c>
      <c r="Y250" s="239">
        <f t="shared" si="109"/>
        <v>4</v>
      </c>
      <c r="Z250" s="239">
        <f t="shared" si="109"/>
        <v>0</v>
      </c>
      <c r="AA250" s="239">
        <f t="shared" si="109"/>
        <v>6</v>
      </c>
      <c r="AB250" s="239">
        <f t="shared" si="109"/>
        <v>0</v>
      </c>
      <c r="AC250" s="239">
        <f t="shared" si="109"/>
        <v>24</v>
      </c>
      <c r="AD250" s="239">
        <f t="shared" si="109"/>
        <v>0</v>
      </c>
      <c r="AE250" s="239"/>
      <c r="AF250" s="239"/>
      <c r="AG250" s="239"/>
      <c r="AH250" s="239"/>
      <c r="AI250" s="239"/>
      <c r="AJ250" s="239"/>
      <c r="AK250" s="239"/>
    </row>
    <row r="251" spans="21:37" x14ac:dyDescent="0.25">
      <c r="AC251" s="239"/>
      <c r="AD251" s="239"/>
      <c r="AE251" s="239"/>
      <c r="AF251" s="239"/>
      <c r="AG251" s="239"/>
      <c r="AH251" s="239"/>
      <c r="AI251" s="239"/>
      <c r="AJ251" s="239"/>
      <c r="AK251" s="239"/>
    </row>
  </sheetData>
  <mergeCells count="186">
    <mergeCell ref="W163:X163"/>
    <mergeCell ref="Y163:Z163"/>
    <mergeCell ref="AA163:AB163"/>
    <mergeCell ref="Q139:Q142"/>
    <mergeCell ref="R139:R142"/>
    <mergeCell ref="S139:S142"/>
    <mergeCell ref="T139:T141"/>
    <mergeCell ref="U139:AB140"/>
    <mergeCell ref="U141:V141"/>
    <mergeCell ref="W141:X141"/>
    <mergeCell ref="U122:AB123"/>
    <mergeCell ref="U124:V124"/>
    <mergeCell ref="W124:X124"/>
    <mergeCell ref="Y124:Z124"/>
    <mergeCell ref="AA124:AB124"/>
    <mergeCell ref="Y141:Z141"/>
    <mergeCell ref="AA141:AB141"/>
    <mergeCell ref="Q122:Q125"/>
    <mergeCell ref="R122:R125"/>
    <mergeCell ref="S122:S125"/>
    <mergeCell ref="T122:T124"/>
    <mergeCell ref="U105:AB106"/>
    <mergeCell ref="U107:V107"/>
    <mergeCell ref="W107:X107"/>
    <mergeCell ref="Y107:Z107"/>
    <mergeCell ref="AA107:AB107"/>
    <mergeCell ref="Q105:Q108"/>
    <mergeCell ref="U66:AB67"/>
    <mergeCell ref="U68:V68"/>
    <mergeCell ref="W68:X68"/>
    <mergeCell ref="Y68:Z68"/>
    <mergeCell ref="AA68:AB68"/>
    <mergeCell ref="Q66:Q69"/>
    <mergeCell ref="R105:R108"/>
    <mergeCell ref="S105:S108"/>
    <mergeCell ref="T105:T107"/>
    <mergeCell ref="U86:AB87"/>
    <mergeCell ref="U88:V88"/>
    <mergeCell ref="W88:X88"/>
    <mergeCell ref="Y88:Z88"/>
    <mergeCell ref="AA88:AB88"/>
    <mergeCell ref="U7:AB8"/>
    <mergeCell ref="U9:V9"/>
    <mergeCell ref="W9:X9"/>
    <mergeCell ref="Y9:Z9"/>
    <mergeCell ref="AA9:AB9"/>
    <mergeCell ref="Q47:Q50"/>
    <mergeCell ref="R47:R50"/>
    <mergeCell ref="S47:S50"/>
    <mergeCell ref="T47:T49"/>
    <mergeCell ref="U25:AB26"/>
    <mergeCell ref="U27:V27"/>
    <mergeCell ref="W27:X27"/>
    <mergeCell ref="Y27:Z27"/>
    <mergeCell ref="Q25:Q28"/>
    <mergeCell ref="R25:R28"/>
    <mergeCell ref="U47:AB48"/>
    <mergeCell ref="U49:V49"/>
    <mergeCell ref="W49:X49"/>
    <mergeCell ref="Y49:Z49"/>
    <mergeCell ref="Q7:Q10"/>
    <mergeCell ref="R7:R10"/>
    <mergeCell ref="S7:S10"/>
    <mergeCell ref="T7:T9"/>
    <mergeCell ref="M102:M108"/>
    <mergeCell ref="E103:E108"/>
    <mergeCell ref="M83:M89"/>
    <mergeCell ref="L4:L10"/>
    <mergeCell ref="M4:M10"/>
    <mergeCell ref="E5:E10"/>
    <mergeCell ref="S25:S28"/>
    <mergeCell ref="T25:T27"/>
    <mergeCell ref="R66:R69"/>
    <mergeCell ref="S66:S69"/>
    <mergeCell ref="T66:T68"/>
    <mergeCell ref="Q86:Q89"/>
    <mergeCell ref="R86:R89"/>
    <mergeCell ref="S86:S89"/>
    <mergeCell ref="T86:T88"/>
    <mergeCell ref="M63:M69"/>
    <mergeCell ref="I47:I50"/>
    <mergeCell ref="J23:J28"/>
    <mergeCell ref="F24:F28"/>
    <mergeCell ref="G24:I24"/>
    <mergeCell ref="G25:G28"/>
    <mergeCell ref="H25:H28"/>
    <mergeCell ref="M44:M50"/>
    <mergeCell ref="M136:M142"/>
    <mergeCell ref="E137:E142"/>
    <mergeCell ref="F137:I137"/>
    <mergeCell ref="J137:J142"/>
    <mergeCell ref="F138:F142"/>
    <mergeCell ref="G138:I138"/>
    <mergeCell ref="G139:G142"/>
    <mergeCell ref="H139:H142"/>
    <mergeCell ref="I139:I142"/>
    <mergeCell ref="M119:M125"/>
    <mergeCell ref="E120:E125"/>
    <mergeCell ref="F120:I120"/>
    <mergeCell ref="J120:J125"/>
    <mergeCell ref="F121:F125"/>
    <mergeCell ref="G121:I121"/>
    <mergeCell ref="G122:G125"/>
    <mergeCell ref="H122:H125"/>
    <mergeCell ref="I122:I125"/>
    <mergeCell ref="C136:C142"/>
    <mergeCell ref="D136:D142"/>
    <mergeCell ref="E136:J136"/>
    <mergeCell ref="K136:K142"/>
    <mergeCell ref="L136:L142"/>
    <mergeCell ref="F5:I5"/>
    <mergeCell ref="J5:J10"/>
    <mergeCell ref="F6:F10"/>
    <mergeCell ref="G6:I6"/>
    <mergeCell ref="G7:G10"/>
    <mergeCell ref="H7:H10"/>
    <mergeCell ref="I7:I10"/>
    <mergeCell ref="C119:C125"/>
    <mergeCell ref="D119:D125"/>
    <mergeCell ref="E119:J119"/>
    <mergeCell ref="K119:K125"/>
    <mergeCell ref="K102:K108"/>
    <mergeCell ref="L102:L108"/>
    <mergeCell ref="C102:C108"/>
    <mergeCell ref="D102:D108"/>
    <mergeCell ref="F103:I103"/>
    <mergeCell ref="J103:J108"/>
    <mergeCell ref="L119:L125"/>
    <mergeCell ref="C83:C89"/>
    <mergeCell ref="D83:D89"/>
    <mergeCell ref="E83:J83"/>
    <mergeCell ref="K83:K89"/>
    <mergeCell ref="L83:L89"/>
    <mergeCell ref="G66:G69"/>
    <mergeCell ref="H66:H69"/>
    <mergeCell ref="I66:I69"/>
    <mergeCell ref="F104:F108"/>
    <mergeCell ref="G104:I104"/>
    <mergeCell ref="G105:G108"/>
    <mergeCell ref="H105:H108"/>
    <mergeCell ref="I105:I108"/>
    <mergeCell ref="E102:J102"/>
    <mergeCell ref="E84:E89"/>
    <mergeCell ref="F84:I84"/>
    <mergeCell ref="J84:J89"/>
    <mergeCell ref="F85:F89"/>
    <mergeCell ref="G85:I85"/>
    <mergeCell ref="G86:G89"/>
    <mergeCell ref="H86:H89"/>
    <mergeCell ref="I86:I89"/>
    <mergeCell ref="C44:C50"/>
    <mergeCell ref="D44:D50"/>
    <mergeCell ref="E44:J44"/>
    <mergeCell ref="E64:E69"/>
    <mergeCell ref="F64:I64"/>
    <mergeCell ref="K63:K69"/>
    <mergeCell ref="L63:L69"/>
    <mergeCell ref="J64:J69"/>
    <mergeCell ref="F65:F69"/>
    <mergeCell ref="G65:I65"/>
    <mergeCell ref="C63:C69"/>
    <mergeCell ref="D63:D69"/>
    <mergeCell ref="E63:J63"/>
    <mergeCell ref="K44:K50"/>
    <mergeCell ref="L44:L50"/>
    <mergeCell ref="E45:E50"/>
    <mergeCell ref="F45:I45"/>
    <mergeCell ref="J45:J50"/>
    <mergeCell ref="F46:F50"/>
    <mergeCell ref="G46:I46"/>
    <mergeCell ref="G47:G50"/>
    <mergeCell ref="H47:H50"/>
    <mergeCell ref="C1:M1"/>
    <mergeCell ref="C22:C28"/>
    <mergeCell ref="D22:D28"/>
    <mergeCell ref="E22:J22"/>
    <mergeCell ref="I25:I28"/>
    <mergeCell ref="K22:K28"/>
    <mergeCell ref="L22:L28"/>
    <mergeCell ref="M22:M28"/>
    <mergeCell ref="E23:E28"/>
    <mergeCell ref="F23:I23"/>
    <mergeCell ref="C4:C10"/>
    <mergeCell ref="D4:D10"/>
    <mergeCell ref="E4:J4"/>
    <mergeCell ref="K4:K10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91" orientation="landscape" r:id="rId1"/>
  <rowBreaks count="4" manualBreakCount="4">
    <brk id="41" max="14" man="1"/>
    <brk id="80" max="14" man="1"/>
    <brk id="117" max="14" man="1"/>
    <brk id="15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титульний заочн</vt:lpstr>
      <vt:lpstr>План 072</vt:lpstr>
      <vt:lpstr>семестровка</vt:lpstr>
      <vt:lpstr>'План 072'!Область_печати</vt:lpstr>
      <vt:lpstr>семестровка!Область_печати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2020-05-05T15:50:46Z</cp:lastPrinted>
  <dcterms:created xsi:type="dcterms:W3CDTF">2018-09-25T13:00:18Z</dcterms:created>
  <dcterms:modified xsi:type="dcterms:W3CDTF">2020-05-08T07:58:13Z</dcterms:modified>
</cp:coreProperties>
</file>