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І10 Соціальна робота та консультування\"/>
    </mc:Choice>
  </mc:AlternateContent>
  <bookViews>
    <workbookView xWindow="0" yWindow="0" windowWidth="28800" windowHeight="11865" tabRatio="778" firstSheet="1" activeTab="1"/>
  </bookViews>
  <sheets>
    <sheet name="бюджет" sheetId="2" state="hidden" r:id="rId1"/>
    <sheet name="титул 232" sheetId="8" r:id="rId2"/>
    <sheet name="План 232 _2025" sheetId="3" r:id="rId3"/>
    <sheet name="Семестровка_200518" sheetId="7" state="hidden" r:id="rId4"/>
  </sheets>
  <definedNames>
    <definedName name="_xlnm.Print_Titles" localSheetId="2">'План 232 _2025'!$9:$9</definedName>
    <definedName name="_xlnm.Print_Area" localSheetId="0">бюджет!$A$1:$K$16</definedName>
    <definedName name="_xlnm.Print_Area" localSheetId="2">'План 232 _2025'!$A$1:$Z$73</definedName>
    <definedName name="_xlnm.Print_Area" localSheetId="1">'титул 232'!$A$1:$BE$34</definedName>
  </definedNames>
  <calcPr calcId="162913"/>
</workbook>
</file>

<file path=xl/calcChain.xml><?xml version="1.0" encoding="utf-8"?>
<calcChain xmlns="http://schemas.openxmlformats.org/spreadsheetml/2006/main"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<sst xmlns="http://schemas.openxmlformats.org/spreadsheetml/2006/main" count="548" uniqueCount="264">
  <si>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</si>
  <si>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</si>
  <si>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</si>
  <si>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</si>
  <si>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</si>
  <si>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</si>
  <si>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</si>
  <si>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</si>
  <si>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</si>
  <si>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</si>
  <si>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</si>
  <si>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</si>
  <si>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</si>
  <si>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</si>
  <si>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</si>
  <si>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</si>
  <si>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</si>
  <si>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</si>
  <si>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</si>
  <si>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</si>
  <si>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</si>
  <si>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</si>
  <si>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</si>
  <si>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</si>
  <si>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</si>
  <si>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</si>
  <si>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</si>
  <si>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</si>
  <si>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</si>
  <si>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</si>
  <si>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</si>
  <si>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</si>
  <si>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</si>
  <si>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</si>
  <si>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</si>
  <si>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</si>
  <si>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</si>
  <si>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</si>
  <si>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</si>
  <si>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</si>
  <si>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</si>
  <si>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</si>
  <si>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</si>
  <si>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</si>
  <si>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</si>
  <si>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</si>
  <si>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</si>
  <si>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</si>
  <si>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</si>
  <si>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</si>
  <si>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</si>
  <si>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</si>
  <si>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</si>
  <si>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</si>
  <si>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</si>
  <si>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</si>
  <si>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</si>
  <si>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</si>
  <si>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</si>
  <si>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</si>
  <si>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</si>
  <si>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</si>
  <si>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</si>
  <si>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</si>
  <si>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</si>
  <si>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</si>
  <si>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</si>
  <si>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</si>
  <si>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</si>
  <si>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</si>
  <si>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</si>
  <si>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</si>
  <si>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</si>
  <si>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</si>
  <si>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</si>
  <si>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</si>
  <si>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</si>
  <si>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</si>
  <si>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</si>
  <si>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</si>
  <si>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</si>
  <si>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</si>
  <si>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</si>
  <si>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</si>
  <si>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</si>
  <si>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</si>
  <si>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</si>
  <si>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</si>
  <si>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</si>
  <si>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</si>
  <si>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</si>
  <si>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</si>
  <si>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</si>
  <si>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</si>
  <si>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</si>
  <si>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</si>
  <si>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</si>
  <si>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</si>
  <si>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</si>
  <si>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</si>
  <si>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</si>
  <si>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</si>
  <si>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</si>
  <si>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</si>
  <si>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</si>
  <si>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</si>
  <si>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</si>
  <si>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</si>
  <si>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</si>
  <si>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</si>
  <si>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</si>
  <si>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</si>
  <si>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</si>
  <si>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</si>
  <si>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</si>
  <si>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</si>
  <si>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</si>
  <si>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</si>
  <si>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</si>
  <si>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</si>
  <si>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</si>
  <si>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</si>
  <si>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</si>
  <si>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</si>
  <si>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</si>
  <si>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</si>
  <si>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</si>
  <si>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</si>
  <si>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</si>
  <si>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</si>
  <si>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</si>
  <si>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</si>
  <si>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</si>
  <si>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</si>
  <si>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</si>
  <si>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</si>
  <si>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</si>
  <si>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</si>
  <si>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</si>
  <si>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</si>
  <si>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</si>
  <si>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</si>
  <si>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</si>
  <si>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</si>
  <si>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</si>
  <si>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</si>
  <si>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</si>
  <si>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</si>
  <si>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</si>
  <si>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</si>
  <si>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</si>
  <si>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</si>
  <si>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</si>
  <si>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</si>
  <si>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</si>
  <si>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</si>
  <si>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</si>
  <si>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</si>
  <si>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</si>
  <si>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</si>
  <si>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</si>
  <si>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</si>
  <si>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</si>
  <si>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</si>
  <si>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</si>
  <si>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</si>
  <si>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</si>
  <si>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</si>
  <si>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</si>
  <si>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</si>
  <si>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</si>
  <si>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</si>
  <si>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</si>
  <si>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</si>
  <si>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</si>
  <si>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</si>
  <si>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</si>
  <si>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</si>
  <si>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</si>
  <si>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</si>
  <si>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</si>
  <si>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</si>
  <si>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</si>
  <si>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</si>
  <si>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</si>
  <si>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</si>
  <si>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</si>
  <si>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</si>
  <si>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</si>
  <si>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</si>
  <si>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</si>
  <si>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</si>
  <si>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</si>
  <si>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</si>
  <si>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</si>
  <si>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</si>
  <si>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</si>
  <si>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</si>
  <si>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</si>
  <si>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</si>
  <si>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</si>
  <si>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</si>
  <si>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</si>
  <si>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</si>
  <si>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</si>
  <si>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</si>
  <si>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</si>
  <si>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</si>
  <si>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</si>
  <si>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</si>
  <si>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</si>
  <si>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</si>
  <si>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</si>
  <si>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</si>
  <si>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</si>
  <si>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</si>
  <si>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</si>
  <si>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</si>
  <si>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</si>
  <si>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</si>
  <si>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</si>
  <si>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</si>
  <si>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</si>
  <si>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</si>
  <si>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</si>
  <si>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</si>
  <si>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</si>
  <si>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</si>
  <si>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</si>
  <si>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</si>
  <si>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</si>
  <si>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</si>
  <si>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</si>
  <si>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</si>
  <si>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</si>
  <si>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</si>
  <si>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</si>
  <si>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</si>
  <si>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</si>
  <si>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</si>
  <si>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</si>
  <si>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</si>
  <si>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</si>
  <si>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</si>
  <si>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</si>
  <si>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</si>
  <si>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</si>
  <si>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</si>
  <si>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</si>
  <si>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</si>
  <si>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</si>
  <si>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</si>
  <si>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</si>
  <si>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</si>
  <si>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</si>
  <si>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</si>
  <si>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</si>
  <si>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Гарант ОП</t>
  </si>
  <si>
    <t>С. В. Касьянюк</t>
  </si>
  <si>
    <r>
      <t xml:space="preserve">з галузі знань  </t>
    </r>
    <r>
      <rPr>
        <b/>
        <sz val="20"/>
        <rFont val="Times New Roman"/>
        <family val="1"/>
        <charset val="204"/>
      </rPr>
      <t>І Охорона здоров’я та соціальне забезпечення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</si>
  <si>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 xml:space="preserve"> І10 Соціальна робота та консультування</t>
    </r>
  </si>
  <si>
    <t>Кваліфікація:  магістр із соціальної роботи та консультування</t>
  </si>
  <si>
    <t>протокол № 9</t>
  </si>
  <si>
    <t>"  24  "   квітня 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</si>
</sst>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1" fillId="0" borderId="139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0" fontId="1" fillId="0" borderId="0" xfId="2" applyFont="1" applyAlignment="1">
      <alignment horizontal="center" vertical="center"/>
    </xf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14" fontId="1" fillId="0" borderId="19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14" fontId="32" fillId="0" borderId="189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>
      <c r="A1" s="3"/>
      <c r="B1" s="3"/>
      <c r="C1" s="386" t="s">
        <v>58</v>
      </c>
      <c r="D1" s="387"/>
      <c r="E1" s="387"/>
      <c r="F1" s="387"/>
      <c r="G1" s="387"/>
      <c r="H1" s="387"/>
      <c r="I1" s="387"/>
      <c r="J1" s="387"/>
      <c r="K1" s="388"/>
      <c r="L1" s="3"/>
    </row>
    <row r="2" spans="1:12" ht="47.2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.7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.7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.7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>
      <c r="C7" s="2"/>
      <c r="D7"/>
      <c r="E7" s="392" t="s">
        <v>43</v>
      </c>
      <c r="F7" s="393"/>
      <c r="G7" s="393"/>
      <c r="H7" s="2"/>
      <c r="I7" s="2"/>
      <c r="J7" s="2"/>
      <c r="K7" s="4"/>
    </row>
    <row r="8" spans="1:12" s="3" customFormat="1" ht="18.75">
      <c r="C8" s="2"/>
      <c r="D8" s="389" t="s">
        <v>44</v>
      </c>
      <c r="E8" s="390"/>
      <c r="F8" s="391"/>
      <c r="G8" s="10" t="s">
        <v>25</v>
      </c>
      <c r="H8" s="10" t="s">
        <v>45</v>
      </c>
      <c r="I8" s="2"/>
      <c r="J8" s="2"/>
      <c r="K8" s="4"/>
    </row>
    <row r="9" spans="1:12" s="3" customFormat="1" ht="18.75">
      <c r="C9" s="2"/>
      <c r="D9" s="389" t="s">
        <v>26</v>
      </c>
      <c r="E9" s="390"/>
      <c r="F9" s="391"/>
      <c r="G9" s="11">
        <v>4</v>
      </c>
      <c r="H9" s="11">
        <v>4</v>
      </c>
      <c r="I9" s="2"/>
      <c r="J9" s="2"/>
      <c r="K9" s="4"/>
    </row>
    <row r="10" spans="1:12" s="3" customFormat="1" ht="18.75">
      <c r="C10" s="2"/>
      <c r="D10" s="382" t="s">
        <v>27</v>
      </c>
      <c r="E10" s="383"/>
      <c r="F10" s="383"/>
      <c r="G10" s="14"/>
      <c r="H10" s="14"/>
      <c r="I10" s="2"/>
      <c r="J10" s="2"/>
      <c r="K10" s="4"/>
    </row>
    <row r="11" spans="1:12" s="3" customFormat="1" ht="18.7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>
      <c r="C12" s="2"/>
      <c r="D12"/>
      <c r="E12" s="384" t="s">
        <v>46</v>
      </c>
      <c r="F12" s="385"/>
      <c r="G12" s="385"/>
      <c r="H12" s="2"/>
      <c r="I12" s="2"/>
      <c r="J12" s="2"/>
      <c r="K12" s="4"/>
    </row>
    <row r="13" spans="1:12" s="3" customFormat="1" ht="63.75">
      <c r="C13" s="2"/>
      <c r="D13" s="394" t="s">
        <v>47</v>
      </c>
      <c r="E13" s="395"/>
      <c r="F13" s="396"/>
      <c r="G13" s="12" t="s">
        <v>48</v>
      </c>
      <c r="H13" s="13" t="s">
        <v>25</v>
      </c>
      <c r="I13" s="2"/>
      <c r="J13" s="2"/>
      <c r="K13" s="4"/>
    </row>
    <row r="14" spans="1:12" s="3" customFormat="1" ht="18.75">
      <c r="C14" s="2"/>
      <c r="D14" s="379" t="s">
        <v>41</v>
      </c>
      <c r="E14" s="380"/>
      <c r="F14" s="381"/>
      <c r="G14" s="10" t="s">
        <v>49</v>
      </c>
      <c r="H14" s="10">
        <v>4</v>
      </c>
      <c r="I14" s="2"/>
      <c r="J14" s="2"/>
      <c r="K14" s="4"/>
    </row>
    <row r="15" spans="1:12" s="3" customFormat="1" ht="18.75">
      <c r="C15" s="2"/>
      <c r="D15" s="379"/>
      <c r="E15" s="380"/>
      <c r="F15" s="381"/>
      <c r="G15" s="10"/>
      <c r="H15" s="10"/>
      <c r="I15" s="2"/>
      <c r="J15" s="2"/>
      <c r="K15" s="4"/>
    </row>
    <row r="16" spans="1:12" s="3" customFormat="1" ht="18.7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abSelected="1" zoomScale="70" zoomScaleNormal="70" zoomScaleSheetLayoutView="68" workbookViewId="0">
      <selection activeCell="A5" sqref="A5"/>
    </sheetView>
  </sheetViews>
  <sheetFormatPr defaultColWidth="3.28515625" defaultRowHeight="15.7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7" ht="33.75" customHeight="1">
      <c r="A1" s="400" t="s">
        <v>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5" t="s">
        <v>40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17"/>
      <c r="AZ1" s="408"/>
      <c r="BA1" s="409"/>
      <c r="BB1" s="409"/>
      <c r="BC1" s="409"/>
      <c r="BD1" s="409"/>
      <c r="BE1" s="409"/>
    </row>
    <row r="2" spans="1:57" ht="30">
      <c r="A2" s="400" t="s">
        <v>68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>
      <c r="A3" s="400" t="s">
        <v>262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6" t="s">
        <v>0</v>
      </c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2" t="s">
        <v>261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</row>
    <row r="4" spans="1:57" ht="30.75">
      <c r="A4" s="407" t="s">
        <v>263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402"/>
      <c r="AO4" s="402"/>
      <c r="AP4" s="402"/>
      <c r="AQ4" s="402"/>
      <c r="AR4" s="402"/>
      <c r="AS4" s="402"/>
      <c r="AT4" s="402"/>
      <c r="AU4" s="402"/>
      <c r="AV4" s="402"/>
      <c r="AW4" s="402"/>
      <c r="AX4" s="402"/>
      <c r="AY4" s="402"/>
      <c r="AZ4" s="402"/>
      <c r="BA4" s="402"/>
    </row>
    <row r="5" spans="1:57" ht="36.7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398" t="s">
        <v>1</v>
      </c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</row>
    <row r="6" spans="1:57" s="3" customFormat="1" ht="24.75" customHeight="1">
      <c r="A6" s="400" t="s">
        <v>88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</row>
    <row r="7" spans="1:57" s="3" customFormat="1" ht="27" customHeight="1">
      <c r="A7" s="400" t="s">
        <v>69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2" t="s">
        <v>89</v>
      </c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114"/>
      <c r="AN7" s="403" t="s">
        <v>90</v>
      </c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</row>
    <row r="8" spans="1:57" s="3" customFormat="1" ht="27.75" customHeight="1">
      <c r="P8" s="402" t="s">
        <v>259</v>
      </c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114"/>
      <c r="AN8" s="403" t="s">
        <v>91</v>
      </c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</row>
    <row r="9" spans="1:57" s="3" customFormat="1" ht="27.75" customHeight="1">
      <c r="P9" s="402" t="s">
        <v>260</v>
      </c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114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</row>
    <row r="10" spans="1:57" s="3" customFormat="1" ht="27.75" customHeight="1">
      <c r="P10" s="402" t="s">
        <v>193</v>
      </c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20"/>
      <c r="AM10" s="420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</row>
    <row r="11" spans="1:57" s="3" customFormat="1" ht="55.5" customHeight="1">
      <c r="P11" s="402" t="s">
        <v>192</v>
      </c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421" t="s">
        <v>122</v>
      </c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5">
      <c r="A14" s="422" t="s">
        <v>191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</row>
    <row r="15" spans="1:57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>
      <c r="A16" s="423" t="s">
        <v>2</v>
      </c>
      <c r="B16" s="425" t="s">
        <v>3</v>
      </c>
      <c r="C16" s="426"/>
      <c r="D16" s="426"/>
      <c r="E16" s="427"/>
      <c r="F16" s="425" t="s">
        <v>4</v>
      </c>
      <c r="G16" s="426"/>
      <c r="H16" s="426"/>
      <c r="I16" s="427"/>
      <c r="J16" s="412" t="s">
        <v>5</v>
      </c>
      <c r="K16" s="415"/>
      <c r="L16" s="415"/>
      <c r="M16" s="415"/>
      <c r="N16" s="412" t="s">
        <v>6</v>
      </c>
      <c r="O16" s="415"/>
      <c r="P16" s="415"/>
      <c r="Q16" s="415"/>
      <c r="R16" s="414"/>
      <c r="S16" s="412" t="s">
        <v>7</v>
      </c>
      <c r="T16" s="413"/>
      <c r="U16" s="413"/>
      <c r="V16" s="413"/>
      <c r="W16" s="414"/>
      <c r="X16" s="412" t="s">
        <v>8</v>
      </c>
      <c r="Y16" s="415"/>
      <c r="Z16" s="415"/>
      <c r="AA16" s="414"/>
      <c r="AB16" s="425" t="s">
        <v>9</v>
      </c>
      <c r="AC16" s="426"/>
      <c r="AD16" s="426"/>
      <c r="AE16" s="427"/>
      <c r="AF16" s="425" t="s">
        <v>10</v>
      </c>
      <c r="AG16" s="426"/>
      <c r="AH16" s="426"/>
      <c r="AI16" s="427"/>
      <c r="AJ16" s="412" t="s">
        <v>11</v>
      </c>
      <c r="AK16" s="413"/>
      <c r="AL16" s="413"/>
      <c r="AM16" s="413"/>
      <c r="AN16" s="414"/>
      <c r="AO16" s="412" t="s">
        <v>12</v>
      </c>
      <c r="AP16" s="415"/>
      <c r="AQ16" s="415"/>
      <c r="AR16" s="415"/>
      <c r="AS16" s="416" t="s">
        <v>13</v>
      </c>
      <c r="AT16" s="417"/>
      <c r="AU16" s="417"/>
      <c r="AV16" s="417"/>
      <c r="AW16" s="418"/>
      <c r="AX16" s="412" t="s">
        <v>14</v>
      </c>
      <c r="AY16" s="415"/>
      <c r="AZ16" s="415"/>
      <c r="BA16" s="414"/>
    </row>
    <row r="17" spans="1:53" s="5" customFormat="1" ht="30" customHeight="1" thickBot="1">
      <c r="A17" s="424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>
      <c r="A18" s="20">
        <v>1</v>
      </c>
      <c r="B18" s="135" t="s">
        <v>172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172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>
      <c r="A19" s="22">
        <v>2</v>
      </c>
      <c r="B19" s="23" t="s">
        <v>172</v>
      </c>
      <c r="C19" s="98" t="s">
        <v>197</v>
      </c>
      <c r="D19" s="98" t="s">
        <v>197</v>
      </c>
      <c r="E19" s="99" t="s">
        <v>197</v>
      </c>
      <c r="F19" s="23" t="s">
        <v>197</v>
      </c>
      <c r="G19" s="98" t="s">
        <v>197</v>
      </c>
      <c r="H19" s="98" t="s">
        <v>197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198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>
      <c r="A23" s="410" t="s">
        <v>241</v>
      </c>
      <c r="B23" s="410"/>
      <c r="C23" s="410"/>
      <c r="D23" s="410"/>
      <c r="E23" s="410"/>
      <c r="F23" s="410"/>
      <c r="G23" s="410"/>
      <c r="H23" s="410"/>
      <c r="I23" s="410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14"/>
      <c r="AW23" s="14"/>
      <c r="AX23" s="14"/>
      <c r="AY23" s="14"/>
      <c r="AZ23" s="14"/>
    </row>
    <row r="24" spans="1:53">
      <c r="AV24" s="14"/>
      <c r="AW24" s="14"/>
      <c r="AX24" s="14"/>
      <c r="AY24" s="14"/>
      <c r="AZ24" s="14"/>
    </row>
    <row r="25" spans="1:53" ht="21.75" customHeight="1">
      <c r="A25" s="27" t="s">
        <v>93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97" t="s">
        <v>94</v>
      </c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27"/>
      <c r="AO25" s="397" t="s">
        <v>190</v>
      </c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</row>
    <row r="26" spans="1:53" ht="11.2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>
      <c r="A27" s="479" t="s">
        <v>2</v>
      </c>
      <c r="B27" s="459"/>
      <c r="C27" s="480" t="s">
        <v>19</v>
      </c>
      <c r="D27" s="458"/>
      <c r="E27" s="458"/>
      <c r="F27" s="459"/>
      <c r="G27" s="481" t="s">
        <v>189</v>
      </c>
      <c r="H27" s="481"/>
      <c r="I27" s="481" t="s">
        <v>20</v>
      </c>
      <c r="J27" s="481"/>
      <c r="K27" s="457" t="s">
        <v>21</v>
      </c>
      <c r="L27" s="482"/>
      <c r="M27" s="483"/>
      <c r="N27" s="457" t="s">
        <v>199</v>
      </c>
      <c r="O27" s="458"/>
      <c r="P27" s="459"/>
      <c r="Q27" s="457" t="s">
        <v>238</v>
      </c>
      <c r="R27" s="490"/>
      <c r="S27" s="491"/>
      <c r="T27" s="457" t="s">
        <v>22</v>
      </c>
      <c r="U27" s="458"/>
      <c r="V27" s="459"/>
      <c r="W27" s="457" t="s">
        <v>61</v>
      </c>
      <c r="X27" s="458"/>
      <c r="Y27" s="459"/>
      <c r="Z27" s="119"/>
      <c r="AA27" s="428" t="s">
        <v>62</v>
      </c>
      <c r="AB27" s="429"/>
      <c r="AC27" s="429"/>
      <c r="AD27" s="429"/>
      <c r="AE27" s="429"/>
      <c r="AF27" s="429"/>
      <c r="AG27" s="430"/>
      <c r="AH27" s="437" t="s">
        <v>71</v>
      </c>
      <c r="AI27" s="438"/>
      <c r="AJ27" s="439"/>
      <c r="AK27" s="446" t="s">
        <v>45</v>
      </c>
      <c r="AL27" s="447"/>
      <c r="AM27" s="448"/>
      <c r="AN27" s="121"/>
      <c r="AO27" s="455" t="s">
        <v>188</v>
      </c>
      <c r="AP27" s="456"/>
      <c r="AQ27" s="456"/>
      <c r="AR27" s="456"/>
      <c r="AS27" s="457" t="s">
        <v>239</v>
      </c>
      <c r="AT27" s="458"/>
      <c r="AU27" s="458"/>
      <c r="AV27" s="458"/>
      <c r="AW27" s="459"/>
      <c r="AX27" s="466" t="s">
        <v>71</v>
      </c>
      <c r="AY27" s="466"/>
      <c r="AZ27" s="466"/>
      <c r="BA27" s="467"/>
    </row>
    <row r="28" spans="1:53" ht="15.75" customHeight="1">
      <c r="A28" s="460"/>
      <c r="B28" s="462"/>
      <c r="C28" s="460"/>
      <c r="D28" s="461"/>
      <c r="E28" s="461"/>
      <c r="F28" s="462"/>
      <c r="G28" s="481"/>
      <c r="H28" s="481"/>
      <c r="I28" s="481"/>
      <c r="J28" s="481"/>
      <c r="K28" s="484"/>
      <c r="L28" s="485"/>
      <c r="M28" s="486"/>
      <c r="N28" s="460"/>
      <c r="O28" s="461"/>
      <c r="P28" s="462"/>
      <c r="Q28" s="492"/>
      <c r="R28" s="493"/>
      <c r="S28" s="494"/>
      <c r="T28" s="460"/>
      <c r="U28" s="461"/>
      <c r="V28" s="462"/>
      <c r="W28" s="460"/>
      <c r="X28" s="461"/>
      <c r="Y28" s="462"/>
      <c r="Z28" s="119"/>
      <c r="AA28" s="431"/>
      <c r="AB28" s="432"/>
      <c r="AC28" s="432"/>
      <c r="AD28" s="432"/>
      <c r="AE28" s="432"/>
      <c r="AF28" s="432"/>
      <c r="AG28" s="433"/>
      <c r="AH28" s="440"/>
      <c r="AI28" s="441"/>
      <c r="AJ28" s="442"/>
      <c r="AK28" s="449"/>
      <c r="AL28" s="450"/>
      <c r="AM28" s="451"/>
      <c r="AN28" s="121"/>
      <c r="AO28" s="456"/>
      <c r="AP28" s="456"/>
      <c r="AQ28" s="456"/>
      <c r="AR28" s="456"/>
      <c r="AS28" s="460"/>
      <c r="AT28" s="461"/>
      <c r="AU28" s="461"/>
      <c r="AV28" s="461"/>
      <c r="AW28" s="462"/>
      <c r="AX28" s="466"/>
      <c r="AY28" s="466"/>
      <c r="AZ28" s="466"/>
      <c r="BA28" s="467"/>
    </row>
    <row r="29" spans="1:53" ht="42" customHeight="1">
      <c r="A29" s="463"/>
      <c r="B29" s="465"/>
      <c r="C29" s="463"/>
      <c r="D29" s="464"/>
      <c r="E29" s="464"/>
      <c r="F29" s="465"/>
      <c r="G29" s="481"/>
      <c r="H29" s="481"/>
      <c r="I29" s="481"/>
      <c r="J29" s="481"/>
      <c r="K29" s="487"/>
      <c r="L29" s="488"/>
      <c r="M29" s="489"/>
      <c r="N29" s="463"/>
      <c r="O29" s="464"/>
      <c r="P29" s="465"/>
      <c r="Q29" s="495"/>
      <c r="R29" s="496"/>
      <c r="S29" s="497"/>
      <c r="T29" s="463"/>
      <c r="U29" s="464"/>
      <c r="V29" s="465"/>
      <c r="W29" s="463"/>
      <c r="X29" s="464"/>
      <c r="Y29" s="465"/>
      <c r="Z29" s="119"/>
      <c r="AA29" s="434"/>
      <c r="AB29" s="435"/>
      <c r="AC29" s="435"/>
      <c r="AD29" s="435"/>
      <c r="AE29" s="435"/>
      <c r="AF29" s="435"/>
      <c r="AG29" s="436"/>
      <c r="AH29" s="443"/>
      <c r="AI29" s="444"/>
      <c r="AJ29" s="445"/>
      <c r="AK29" s="452"/>
      <c r="AL29" s="453"/>
      <c r="AM29" s="454"/>
      <c r="AN29" s="121"/>
      <c r="AO29" s="456"/>
      <c r="AP29" s="456"/>
      <c r="AQ29" s="456"/>
      <c r="AR29" s="456"/>
      <c r="AS29" s="460"/>
      <c r="AT29" s="461"/>
      <c r="AU29" s="461"/>
      <c r="AV29" s="461"/>
      <c r="AW29" s="462"/>
      <c r="AX29" s="466"/>
      <c r="AY29" s="466"/>
      <c r="AZ29" s="466"/>
      <c r="BA29" s="467"/>
    </row>
    <row r="30" spans="1:53" ht="26.25" customHeight="1">
      <c r="A30" s="468">
        <v>1</v>
      </c>
      <c r="B30" s="469"/>
      <c r="C30" s="470">
        <v>33</v>
      </c>
      <c r="D30" s="471"/>
      <c r="E30" s="471"/>
      <c r="F30" s="472"/>
      <c r="G30" s="473">
        <v>2</v>
      </c>
      <c r="H30" s="474"/>
      <c r="I30" s="470">
        <v>2</v>
      </c>
      <c r="J30" s="471"/>
      <c r="K30" s="475">
        <v>3</v>
      </c>
      <c r="L30" s="475"/>
      <c r="M30" s="475"/>
      <c r="N30" s="470"/>
      <c r="O30" s="471"/>
      <c r="P30" s="472"/>
      <c r="Q30" s="476"/>
      <c r="R30" s="477"/>
      <c r="S30" s="478"/>
      <c r="T30" s="470">
        <v>12</v>
      </c>
      <c r="U30" s="498"/>
      <c r="V30" s="499"/>
      <c r="W30" s="470">
        <f>SUM(C30:V30)</f>
        <v>52</v>
      </c>
      <c r="X30" s="500"/>
      <c r="Y30" s="501"/>
      <c r="Z30" s="119"/>
      <c r="AA30" s="528" t="s">
        <v>148</v>
      </c>
      <c r="AB30" s="529"/>
      <c r="AC30" s="529"/>
      <c r="AD30" s="529"/>
      <c r="AE30" s="529"/>
      <c r="AF30" s="529"/>
      <c r="AG30" s="530"/>
      <c r="AH30" s="475">
        <v>2</v>
      </c>
      <c r="AI30" s="558"/>
      <c r="AJ30" s="558"/>
      <c r="AK30" s="475">
        <v>3</v>
      </c>
      <c r="AL30" s="558"/>
      <c r="AM30" s="558"/>
      <c r="AN30" s="121"/>
      <c r="AO30" s="456"/>
      <c r="AP30" s="456"/>
      <c r="AQ30" s="456"/>
      <c r="AR30" s="456"/>
      <c r="AS30" s="463"/>
      <c r="AT30" s="464"/>
      <c r="AU30" s="464"/>
      <c r="AV30" s="464"/>
      <c r="AW30" s="465"/>
      <c r="AX30" s="466"/>
      <c r="AY30" s="466"/>
      <c r="AZ30" s="466"/>
      <c r="BA30" s="467"/>
    </row>
    <row r="31" spans="1:53" ht="27" customHeight="1">
      <c r="A31" s="511">
        <v>2</v>
      </c>
      <c r="B31" s="512"/>
      <c r="C31" s="470">
        <v>6</v>
      </c>
      <c r="D31" s="471"/>
      <c r="E31" s="471"/>
      <c r="F31" s="472"/>
      <c r="G31" s="559">
        <v>1</v>
      </c>
      <c r="H31" s="560"/>
      <c r="I31" s="502">
        <v>1</v>
      </c>
      <c r="J31" s="503"/>
      <c r="K31" s="475">
        <v>4</v>
      </c>
      <c r="L31" s="475"/>
      <c r="M31" s="475"/>
      <c r="N31" s="516">
        <v>4</v>
      </c>
      <c r="O31" s="551"/>
      <c r="P31" s="552"/>
      <c r="Q31" s="553">
        <v>1</v>
      </c>
      <c r="R31" s="554"/>
      <c r="S31" s="555"/>
      <c r="T31" s="516"/>
      <c r="U31" s="556"/>
      <c r="V31" s="557"/>
      <c r="W31" s="470">
        <v>17</v>
      </c>
      <c r="X31" s="500"/>
      <c r="Y31" s="501"/>
      <c r="Z31" s="119"/>
      <c r="AA31" s="534"/>
      <c r="AB31" s="535"/>
      <c r="AC31" s="535"/>
      <c r="AD31" s="535"/>
      <c r="AE31" s="535"/>
      <c r="AF31" s="535"/>
      <c r="AG31" s="536"/>
      <c r="AH31" s="558"/>
      <c r="AI31" s="558"/>
      <c r="AJ31" s="558"/>
      <c r="AK31" s="558"/>
      <c r="AL31" s="558"/>
      <c r="AM31" s="558"/>
      <c r="AN31" s="121"/>
      <c r="AO31" s="475">
        <v>1</v>
      </c>
      <c r="AP31" s="475"/>
      <c r="AQ31" s="475"/>
      <c r="AR31" s="475"/>
      <c r="AS31" s="546" t="s">
        <v>240</v>
      </c>
      <c r="AT31" s="546"/>
      <c r="AU31" s="546"/>
      <c r="AV31" s="546"/>
      <c r="AW31" s="546"/>
      <c r="AX31" s="546">
        <v>3</v>
      </c>
      <c r="AY31" s="546"/>
      <c r="AZ31" s="546"/>
      <c r="BA31" s="546"/>
    </row>
    <row r="32" spans="1:53" ht="21.75" customHeight="1">
      <c r="A32" s="511"/>
      <c r="B32" s="512"/>
      <c r="C32" s="470"/>
      <c r="D32" s="513"/>
      <c r="E32" s="513"/>
      <c r="F32" s="514"/>
      <c r="G32" s="475"/>
      <c r="H32" s="475"/>
      <c r="I32" s="515"/>
      <c r="J32" s="515"/>
      <c r="K32" s="515"/>
      <c r="L32" s="515"/>
      <c r="M32" s="515"/>
      <c r="N32" s="516"/>
      <c r="O32" s="517"/>
      <c r="P32" s="518"/>
      <c r="Q32" s="476"/>
      <c r="R32" s="477"/>
      <c r="S32" s="478"/>
      <c r="T32" s="516"/>
      <c r="U32" s="549"/>
      <c r="V32" s="550"/>
      <c r="W32" s="470"/>
      <c r="X32" s="500"/>
      <c r="Y32" s="501"/>
      <c r="Z32" s="119"/>
      <c r="AA32" s="528" t="s">
        <v>194</v>
      </c>
      <c r="AB32" s="529"/>
      <c r="AC32" s="529"/>
      <c r="AD32" s="529"/>
      <c r="AE32" s="529"/>
      <c r="AF32" s="529"/>
      <c r="AG32" s="530"/>
      <c r="AH32" s="537">
        <v>3</v>
      </c>
      <c r="AI32" s="538"/>
      <c r="AJ32" s="539"/>
      <c r="AK32" s="537">
        <v>4</v>
      </c>
      <c r="AL32" s="538"/>
      <c r="AM32" s="539"/>
      <c r="AN32" s="121"/>
      <c r="AO32" s="475"/>
      <c r="AP32" s="475"/>
      <c r="AQ32" s="475"/>
      <c r="AR32" s="475"/>
      <c r="AS32" s="546"/>
      <c r="AT32" s="546"/>
      <c r="AU32" s="546"/>
      <c r="AV32" s="546"/>
      <c r="AW32" s="546"/>
      <c r="AX32" s="546"/>
      <c r="AY32" s="546"/>
      <c r="AZ32" s="546"/>
      <c r="BA32" s="546"/>
    </row>
    <row r="33" spans="1:53" ht="25.5" customHeight="1">
      <c r="A33" s="511"/>
      <c r="B33" s="512"/>
      <c r="C33" s="470"/>
      <c r="D33" s="513"/>
      <c r="E33" s="513"/>
      <c r="F33" s="514"/>
      <c r="G33" s="475"/>
      <c r="H33" s="475"/>
      <c r="I33" s="515"/>
      <c r="J33" s="515"/>
      <c r="K33" s="515"/>
      <c r="L33" s="515"/>
      <c r="M33" s="515"/>
      <c r="N33" s="516"/>
      <c r="O33" s="517"/>
      <c r="P33" s="518"/>
      <c r="Q33" s="548"/>
      <c r="R33" s="477"/>
      <c r="S33" s="478"/>
      <c r="T33" s="516"/>
      <c r="U33" s="549"/>
      <c r="V33" s="550"/>
      <c r="W33" s="470"/>
      <c r="X33" s="500"/>
      <c r="Y33" s="501"/>
      <c r="Z33" s="119"/>
      <c r="AA33" s="531"/>
      <c r="AB33" s="532"/>
      <c r="AC33" s="532"/>
      <c r="AD33" s="532"/>
      <c r="AE33" s="532"/>
      <c r="AF33" s="532"/>
      <c r="AG33" s="533"/>
      <c r="AH33" s="540"/>
      <c r="AI33" s="541"/>
      <c r="AJ33" s="542"/>
      <c r="AK33" s="540"/>
      <c r="AL33" s="541"/>
      <c r="AM33" s="542"/>
      <c r="AN33" s="120"/>
      <c r="AO33" s="475"/>
      <c r="AP33" s="475"/>
      <c r="AQ33" s="475"/>
      <c r="AR33" s="475"/>
      <c r="AS33" s="546"/>
      <c r="AT33" s="546"/>
      <c r="AU33" s="546"/>
      <c r="AV33" s="546"/>
      <c r="AW33" s="546"/>
      <c r="AX33" s="546"/>
      <c r="AY33" s="546"/>
      <c r="AZ33" s="546"/>
      <c r="BA33" s="546"/>
    </row>
    <row r="34" spans="1:53" ht="34.5" customHeight="1">
      <c r="A34" s="519" t="s">
        <v>24</v>
      </c>
      <c r="B34" s="518"/>
      <c r="C34" s="508">
        <f>SUM(C30:F33)</f>
        <v>39</v>
      </c>
      <c r="D34" s="509"/>
      <c r="E34" s="509"/>
      <c r="F34" s="510"/>
      <c r="G34" s="520">
        <f>SUM(G30:H33)</f>
        <v>3</v>
      </c>
      <c r="H34" s="521"/>
      <c r="I34" s="520">
        <f>SUM(I30:J33)</f>
        <v>3</v>
      </c>
      <c r="J34" s="521"/>
      <c r="K34" s="522">
        <f>SUM(K30:M33)</f>
        <v>7</v>
      </c>
      <c r="L34" s="523"/>
      <c r="M34" s="524"/>
      <c r="N34" s="525">
        <f>SUM(N30:P33)</f>
        <v>4</v>
      </c>
      <c r="O34" s="526"/>
      <c r="P34" s="527"/>
      <c r="Q34" s="505">
        <f>SUM(Q30:S33)</f>
        <v>1</v>
      </c>
      <c r="R34" s="506"/>
      <c r="S34" s="507"/>
      <c r="T34" s="508">
        <f>SUM(T30:V33)</f>
        <v>12</v>
      </c>
      <c r="U34" s="509"/>
      <c r="V34" s="510"/>
      <c r="W34" s="508">
        <f>SUM(W30:Y33)</f>
        <v>69</v>
      </c>
      <c r="X34" s="509"/>
      <c r="Y34" s="510"/>
      <c r="Z34" s="119"/>
      <c r="AA34" s="534"/>
      <c r="AB34" s="535"/>
      <c r="AC34" s="535"/>
      <c r="AD34" s="535"/>
      <c r="AE34" s="535"/>
      <c r="AF34" s="535"/>
      <c r="AG34" s="536"/>
      <c r="AH34" s="543"/>
      <c r="AI34" s="544"/>
      <c r="AJ34" s="545"/>
      <c r="AK34" s="543"/>
      <c r="AL34" s="544"/>
      <c r="AM34" s="545"/>
      <c r="AN34" s="118"/>
      <c r="AO34" s="504"/>
      <c r="AP34" s="504"/>
      <c r="AQ34" s="504"/>
      <c r="AR34" s="504"/>
      <c r="AS34" s="547"/>
      <c r="AT34" s="547"/>
      <c r="AU34" s="547"/>
      <c r="AV34" s="547"/>
      <c r="AW34" s="547"/>
      <c r="AX34" s="547"/>
      <c r="AY34" s="547"/>
      <c r="AZ34" s="547"/>
      <c r="BA34" s="547"/>
    </row>
  </sheetData>
  <sheetProtection selectLockedCells="1" selectUnlockedCells="1"/>
  <mergeCells count="106"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91"/>
  <sheetViews>
    <sheetView view="pageBreakPreview" zoomScaleNormal="100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B86" sqref="B86"/>
    </sheetView>
  </sheetViews>
  <sheetFormatPr defaultColWidth="9.140625" defaultRowHeight="15.75"/>
  <cols>
    <col min="1" max="1" width="9" style="313" customWidth="1"/>
    <col min="2" max="2" width="47.140625" style="175" bestFit="1" customWidth="1"/>
    <col min="3" max="3" width="6.7109375" style="314" customWidth="1"/>
    <col min="4" max="4" width="12" style="315" customWidth="1"/>
    <col min="5" max="5" width="7.28515625" style="315" customWidth="1"/>
    <col min="6" max="6" width="6.42578125" style="314" customWidth="1"/>
    <col min="7" max="7" width="7.42578125" style="314" customWidth="1"/>
    <col min="8" max="8" width="9.85546875" style="314" customWidth="1"/>
    <col min="9" max="9" width="8.7109375" style="175" customWidth="1"/>
    <col min="10" max="10" width="8" style="175" customWidth="1"/>
    <col min="11" max="11" width="5.85546875" style="175" customWidth="1"/>
    <col min="12" max="12" width="7.85546875" style="175" customWidth="1"/>
    <col min="13" max="13" width="8.85546875" style="175" customWidth="1"/>
    <col min="14" max="14" width="7.85546875" style="175" customWidth="1"/>
    <col min="15" max="17" width="6.42578125" style="175" customWidth="1"/>
    <col min="18" max="18" width="6.5703125" style="175" customWidth="1"/>
    <col min="19" max="19" width="6.28515625" style="175" customWidth="1"/>
    <col min="20" max="20" width="5.5703125" style="175" customWidth="1"/>
    <col min="21" max="21" width="5.7109375" style="175" customWidth="1"/>
    <col min="22" max="26" width="0" style="175" hidden="1" customWidth="1"/>
    <col min="27" max="16384" width="9.140625" style="175"/>
  </cols>
  <sheetData>
    <row r="1" spans="1:26" ht="16.5" thickBot="1">
      <c r="A1" s="587" t="s">
        <v>136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</row>
    <row r="2" spans="1:26" ht="17.25" thickTop="1" thickBot="1">
      <c r="A2" s="588" t="s">
        <v>100</v>
      </c>
      <c r="B2" s="588" t="s">
        <v>101</v>
      </c>
      <c r="C2" s="585" t="s">
        <v>70</v>
      </c>
      <c r="D2" s="565"/>
      <c r="E2" s="565"/>
      <c r="F2" s="591"/>
      <c r="G2" s="592" t="s">
        <v>102</v>
      </c>
      <c r="H2" s="585" t="s">
        <v>52</v>
      </c>
      <c r="I2" s="565"/>
      <c r="J2" s="565"/>
      <c r="K2" s="565"/>
      <c r="L2" s="565"/>
      <c r="M2" s="591"/>
      <c r="N2" s="596" t="s">
        <v>130</v>
      </c>
      <c r="O2" s="597"/>
      <c r="P2" s="597"/>
      <c r="Q2" s="597"/>
      <c r="R2" s="597"/>
      <c r="S2" s="597"/>
      <c r="T2" s="597"/>
      <c r="U2" s="598"/>
    </row>
    <row r="3" spans="1:26" ht="17.25" thickTop="1" thickBot="1">
      <c r="A3" s="589"/>
      <c r="B3" s="589"/>
      <c r="C3" s="602" t="s">
        <v>29</v>
      </c>
      <c r="D3" s="592" t="s">
        <v>30</v>
      </c>
      <c r="E3" s="564" t="s">
        <v>50</v>
      </c>
      <c r="F3" s="591"/>
      <c r="G3" s="593"/>
      <c r="H3" s="592" t="s">
        <v>28</v>
      </c>
      <c r="I3" s="564" t="s">
        <v>103</v>
      </c>
      <c r="J3" s="565"/>
      <c r="K3" s="565"/>
      <c r="L3" s="586"/>
      <c r="M3" s="592" t="s">
        <v>104</v>
      </c>
      <c r="N3" s="599"/>
      <c r="O3" s="600"/>
      <c r="P3" s="600"/>
      <c r="Q3" s="600"/>
      <c r="R3" s="600"/>
      <c r="S3" s="600"/>
      <c r="T3" s="600"/>
      <c r="U3" s="601"/>
    </row>
    <row r="4" spans="1:26" ht="17.25" thickTop="1" thickBot="1">
      <c r="A4" s="589"/>
      <c r="B4" s="589"/>
      <c r="C4" s="603"/>
      <c r="D4" s="593"/>
      <c r="E4" s="602" t="s">
        <v>179</v>
      </c>
      <c r="F4" s="592" t="s">
        <v>51</v>
      </c>
      <c r="G4" s="593"/>
      <c r="H4" s="593"/>
      <c r="I4" s="592" t="s">
        <v>24</v>
      </c>
      <c r="J4" s="613" t="s">
        <v>31</v>
      </c>
      <c r="K4" s="592" t="s">
        <v>137</v>
      </c>
      <c r="L4" s="606" t="s">
        <v>105</v>
      </c>
      <c r="M4" s="611"/>
      <c r="N4" s="585" t="s">
        <v>57</v>
      </c>
      <c r="O4" s="565"/>
      <c r="P4" s="585" t="s">
        <v>64</v>
      </c>
      <c r="Q4" s="586"/>
      <c r="R4" s="564"/>
      <c r="S4" s="565"/>
      <c r="T4" s="609"/>
      <c r="U4" s="610"/>
    </row>
    <row r="5" spans="1:26" ht="17.25" thickTop="1" thickBot="1">
      <c r="A5" s="589"/>
      <c r="B5" s="589"/>
      <c r="C5" s="603"/>
      <c r="D5" s="593"/>
      <c r="E5" s="603"/>
      <c r="F5" s="593"/>
      <c r="G5" s="593"/>
      <c r="H5" s="593"/>
      <c r="I5" s="593"/>
      <c r="J5" s="603"/>
      <c r="K5" s="593"/>
      <c r="L5" s="607"/>
      <c r="M5" s="611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7.25" thickTop="1" thickBot="1">
      <c r="A6" s="589"/>
      <c r="B6" s="589"/>
      <c r="C6" s="603"/>
      <c r="D6" s="593"/>
      <c r="E6" s="603"/>
      <c r="F6" s="593"/>
      <c r="G6" s="594"/>
      <c r="H6" s="593"/>
      <c r="I6" s="593"/>
      <c r="J6" s="603"/>
      <c r="K6" s="593"/>
      <c r="L6" s="607"/>
      <c r="M6" s="612"/>
      <c r="N6" s="585" t="s">
        <v>131</v>
      </c>
      <c r="O6" s="565"/>
      <c r="P6" s="565"/>
      <c r="Q6" s="586"/>
      <c r="R6" s="181"/>
      <c r="S6" s="180"/>
      <c r="T6" s="180"/>
      <c r="U6" s="182"/>
    </row>
    <row r="7" spans="1:26" ht="17.25" thickTop="1" thickBot="1">
      <c r="A7" s="590"/>
      <c r="B7" s="590"/>
      <c r="C7" s="604"/>
      <c r="D7" s="605"/>
      <c r="E7" s="604"/>
      <c r="F7" s="605"/>
      <c r="G7" s="595"/>
      <c r="H7" s="595"/>
      <c r="I7" s="605"/>
      <c r="J7" s="604"/>
      <c r="K7" s="605"/>
      <c r="L7" s="608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7.25" thickTop="1" thickBot="1">
      <c r="A8" s="189">
        <v>1</v>
      </c>
      <c r="B8" s="190">
        <v>2</v>
      </c>
      <c r="C8" s="191">
        <v>3</v>
      </c>
      <c r="D8" s="192">
        <v>4</v>
      </c>
      <c r="E8" s="192">
        <v>5</v>
      </c>
      <c r="F8" s="192">
        <v>6</v>
      </c>
      <c r="G8" s="193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24">
        <v>13</v>
      </c>
      <c r="N8" s="194">
        <v>14</v>
      </c>
      <c r="O8" s="195">
        <v>15</v>
      </c>
      <c r="P8" s="196">
        <v>17</v>
      </c>
      <c r="Q8" s="197">
        <v>18</v>
      </c>
      <c r="R8" s="198"/>
      <c r="S8" s="195"/>
      <c r="T8" s="195"/>
      <c r="U8" s="197"/>
      <c r="V8" s="199">
        <v>22</v>
      </c>
      <c r="W8" s="200">
        <v>23</v>
      </c>
      <c r="X8" s="201">
        <v>24</v>
      </c>
      <c r="Y8" s="200">
        <v>25</v>
      </c>
      <c r="Z8" s="201">
        <v>26</v>
      </c>
    </row>
    <row r="9" spans="1:26" ht="23.1" customHeight="1">
      <c r="A9" s="582" t="s">
        <v>106</v>
      </c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4"/>
    </row>
    <row r="10" spans="1:26" ht="23.1" customHeight="1" thickBot="1">
      <c r="A10" s="578" t="s">
        <v>138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80"/>
    </row>
    <row r="11" spans="1:26" ht="23.1" customHeight="1">
      <c r="A11" s="217"/>
      <c r="B11" s="346"/>
      <c r="C11" s="259"/>
      <c r="D11" s="219"/>
      <c r="E11" s="219"/>
      <c r="F11" s="346"/>
      <c r="G11" s="259"/>
      <c r="H11" s="219"/>
      <c r="I11" s="219"/>
      <c r="J11" s="219"/>
      <c r="K11" s="219"/>
      <c r="L11" s="219"/>
      <c r="M11" s="346"/>
      <c r="N11" s="259"/>
      <c r="O11" s="219"/>
      <c r="P11" s="259"/>
      <c r="Q11" s="346"/>
      <c r="R11" s="259"/>
      <c r="S11" s="219"/>
      <c r="T11" s="219"/>
      <c r="U11" s="220"/>
    </row>
    <row r="12" spans="1:26" ht="33.75" customHeight="1">
      <c r="A12" s="206" t="s">
        <v>139</v>
      </c>
      <c r="B12" s="207" t="s">
        <v>204</v>
      </c>
      <c r="C12" s="262"/>
      <c r="D12" s="229">
        <v>1</v>
      </c>
      <c r="E12" s="229"/>
      <c r="F12" s="203"/>
      <c r="G12" s="337">
        <f>VLOOKUP($B12,Семестровка_200518!$C$10:$N$53,3,FALSE)</f>
        <v>3</v>
      </c>
      <c r="H12" s="229">
        <f>VLOOKUP($B12,Семестровка_200518!$C$10:$N$53,4,FALSE)</f>
        <v>90</v>
      </c>
      <c r="I12" s="229">
        <f>VLOOKUP($B12,Семестровка_200518!$C$10:$N$53,5,FALSE)</f>
        <v>4</v>
      </c>
      <c r="J12" s="229">
        <v>0</v>
      </c>
      <c r="K12" s="229">
        <f>VLOOKUP($B12,Семестровка_200518!$C$10:$N$53,7,FALSE)</f>
        <v>0</v>
      </c>
      <c r="L12" s="229" t="s">
        <v>181</v>
      </c>
      <c r="M12" s="362">
        <f>VLOOKUP($B12,Семестровка_200518!$C$10:$N$53,9,FALSE)</f>
        <v>86</v>
      </c>
      <c r="N12" s="337" t="s">
        <v>212</v>
      </c>
      <c r="O12" s="229"/>
      <c r="P12" s="262"/>
      <c r="Q12" s="203"/>
      <c r="R12" s="262"/>
      <c r="S12" s="261"/>
      <c r="T12" s="261"/>
      <c r="U12" s="223"/>
    </row>
    <row r="13" spans="1:26" ht="30" customHeight="1">
      <c r="A13" s="206" t="s">
        <v>140</v>
      </c>
      <c r="B13" s="207" t="s">
        <v>205</v>
      </c>
      <c r="C13" s="262"/>
      <c r="D13" s="229">
        <v>1</v>
      </c>
      <c r="E13" s="229"/>
      <c r="F13" s="203"/>
      <c r="G13" s="337">
        <f>VLOOKUP($B13,Семестровка_200518!$C$10:$N$53,3,FALSE)</f>
        <v>3</v>
      </c>
      <c r="H13" s="229">
        <f>VLOOKUP($B13,Семестровка_200518!$C$10:$N$53,4,FALSE)</f>
        <v>90</v>
      </c>
      <c r="I13" s="229">
        <f>VLOOKUP($B13,Семестровка_200518!$C$10:$N$53,5,FALSE)</f>
        <v>4</v>
      </c>
      <c r="J13" s="229" t="s">
        <v>181</v>
      </c>
      <c r="K13" s="229">
        <f>VLOOKUP($B13,Семестровка_200518!$C$10:$N$53,7,FALSE)</f>
        <v>0</v>
      </c>
      <c r="L13" s="229" t="s">
        <v>195</v>
      </c>
      <c r="M13" s="362">
        <f>VLOOKUP($B13,Семестровка_200518!$C$10:$N$53,9,FALSE)</f>
        <v>86</v>
      </c>
      <c r="N13" s="337" t="s">
        <v>181</v>
      </c>
      <c r="O13" s="229"/>
      <c r="P13" s="262"/>
      <c r="Q13" s="203"/>
      <c r="R13" s="262"/>
      <c r="S13" s="261"/>
      <c r="T13" s="261"/>
      <c r="U13" s="223"/>
    </row>
    <row r="14" spans="1:26" ht="23.1" customHeight="1" thickBot="1">
      <c r="A14" s="333"/>
      <c r="B14" s="348"/>
      <c r="C14" s="266"/>
      <c r="D14" s="265"/>
      <c r="E14" s="265"/>
      <c r="F14" s="348"/>
      <c r="G14" s="266"/>
      <c r="H14" s="265"/>
      <c r="I14" s="265"/>
      <c r="J14" s="265"/>
      <c r="K14" s="265"/>
      <c r="L14" s="265"/>
      <c r="M14" s="348"/>
      <c r="N14" s="266"/>
      <c r="O14" s="265"/>
      <c r="P14" s="266"/>
      <c r="Q14" s="348"/>
      <c r="R14" s="266"/>
      <c r="S14" s="265"/>
      <c r="T14" s="265"/>
      <c r="U14" s="267"/>
    </row>
    <row r="15" spans="1:26" ht="23.1" customHeight="1" thickBot="1">
      <c r="A15" s="561" t="s">
        <v>32</v>
      </c>
      <c r="B15" s="562"/>
      <c r="C15" s="210"/>
      <c r="D15" s="211"/>
      <c r="E15" s="210"/>
      <c r="F15" s="212"/>
      <c r="G15" s="211">
        <f>SUM(G12:G13)</f>
        <v>6</v>
      </c>
      <c r="H15" s="211">
        <f>SUM(H12:H13)</f>
        <v>180</v>
      </c>
      <c r="I15" s="211">
        <f t="shared" ref="I15:M15" si="0">SUM(I12:I13)</f>
        <v>8</v>
      </c>
      <c r="J15" s="211">
        <v>4</v>
      </c>
      <c r="K15" s="211">
        <f t="shared" si="0"/>
        <v>0</v>
      </c>
      <c r="L15" s="211">
        <v>4</v>
      </c>
      <c r="M15" s="211">
        <f t="shared" si="0"/>
        <v>172</v>
      </c>
      <c r="N15" s="213" t="s">
        <v>182</v>
      </c>
      <c r="O15" s="211"/>
      <c r="P15" s="213"/>
      <c r="Q15" s="214"/>
      <c r="R15" s="213"/>
      <c r="S15" s="211"/>
      <c r="T15" s="211"/>
      <c r="U15" s="214"/>
      <c r="V15" s="215">
        <f t="shared" ref="V15:Z15" si="1">SUM(V11:V14)</f>
        <v>0</v>
      </c>
      <c r="W15" s="216">
        <f t="shared" si="1"/>
        <v>0</v>
      </c>
      <c r="X15" s="216">
        <f t="shared" si="1"/>
        <v>0</v>
      </c>
      <c r="Y15" s="216">
        <f t="shared" si="1"/>
        <v>0</v>
      </c>
      <c r="Z15" s="216">
        <f t="shared" si="1"/>
        <v>0</v>
      </c>
    </row>
    <row r="16" spans="1:26" ht="23.1" customHeight="1" thickBot="1">
      <c r="A16" s="563" t="s">
        <v>107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</row>
    <row r="17" spans="1:27" ht="23.1" customHeight="1">
      <c r="A17" s="343" t="s">
        <v>141</v>
      </c>
      <c r="B17" s="373" t="s">
        <v>134</v>
      </c>
      <c r="C17" s="217"/>
      <c r="D17" s="218">
        <v>1</v>
      </c>
      <c r="E17" s="219"/>
      <c r="F17" s="220"/>
      <c r="G17" s="256">
        <f>VLOOKUP($B17,Семестровка_200518!$C$10:$N$53,3,FALSE)</f>
        <v>5</v>
      </c>
      <c r="H17" s="218">
        <f>VLOOKUP($B17,Семестровка_200518!$C$10:$N$53,4,FALSE)</f>
        <v>150</v>
      </c>
      <c r="I17" s="218">
        <f>VLOOKUP($B17,Семестровка_200518!$C$10:$N$53,5,FALSE)</f>
        <v>8</v>
      </c>
      <c r="J17" s="218" t="s">
        <v>181</v>
      </c>
      <c r="K17" s="218">
        <f>VLOOKUP($B17,Семестровка_200518!$C$10:$N$53,7,FALSE)</f>
        <v>0</v>
      </c>
      <c r="L17" s="218" t="s">
        <v>181</v>
      </c>
      <c r="M17" s="257">
        <f>VLOOKUP($B17,Семестровка_200518!$C$10:$N$53,9,FALSE)</f>
        <v>142</v>
      </c>
      <c r="N17" s="256" t="s">
        <v>182</v>
      </c>
      <c r="O17" s="218"/>
      <c r="P17" s="340"/>
      <c r="Q17" s="220"/>
      <c r="R17" s="217"/>
      <c r="S17" s="219"/>
      <c r="T17" s="219"/>
      <c r="U17" s="220"/>
    </row>
    <row r="18" spans="1:27" ht="28.5" customHeight="1">
      <c r="A18" s="206" t="s">
        <v>142</v>
      </c>
      <c r="B18" s="374" t="s">
        <v>129</v>
      </c>
      <c r="C18" s="221">
        <v>1</v>
      </c>
      <c r="D18" s="229"/>
      <c r="E18" s="261"/>
      <c r="F18" s="223"/>
      <c r="G18" s="221">
        <f>VLOOKUP($B18,Семестровка_200518!$C$10:$N$53,3,FALSE)</f>
        <v>6</v>
      </c>
      <c r="H18" s="229">
        <f>VLOOKUP($B18,Семестровка_200518!$C$10:$N$53,4,FALSE)</f>
        <v>180</v>
      </c>
      <c r="I18" s="229">
        <f>VLOOKUP($B18,Семестровка_200518!$C$10:$N$53,5,FALSE)</f>
        <v>12</v>
      </c>
      <c r="J18" s="283" t="s">
        <v>180</v>
      </c>
      <c r="K18" s="229">
        <f>VLOOKUP($B18,Семестровка_200518!$C$10:$N$53,7,FALSE)</f>
        <v>0</v>
      </c>
      <c r="L18" s="229" t="s">
        <v>181</v>
      </c>
      <c r="M18" s="224">
        <f>VLOOKUP($B18,Семестровка_200518!$C$10:$N$53,9,FALSE)</f>
        <v>168</v>
      </c>
      <c r="N18" s="221" t="s">
        <v>184</v>
      </c>
      <c r="O18" s="229"/>
      <c r="P18" s="337"/>
      <c r="Q18" s="223"/>
      <c r="R18" s="202"/>
      <c r="S18" s="261"/>
      <c r="T18" s="261"/>
      <c r="U18" s="223"/>
    </row>
    <row r="19" spans="1:27" ht="23.1" customHeight="1">
      <c r="A19" s="206" t="s">
        <v>143</v>
      </c>
      <c r="B19" s="374" t="s">
        <v>135</v>
      </c>
      <c r="C19" s="221">
        <v>1</v>
      </c>
      <c r="D19" s="229"/>
      <c r="E19" s="261"/>
      <c r="F19" s="223"/>
      <c r="G19" s="221">
        <f>VLOOKUP($B19,Семестровка_200518!$C$10:$N$53,3,FALSE)</f>
        <v>6</v>
      </c>
      <c r="H19" s="229">
        <f>VLOOKUP($B19,Семестровка_200518!$C$10:$N$53,4,FALSE)</f>
        <v>180</v>
      </c>
      <c r="I19" s="229">
        <f>VLOOKUP($B19,Семестровка_200518!$C$10:$N$53,5,FALSE)</f>
        <v>12</v>
      </c>
      <c r="J19" s="283" t="s">
        <v>180</v>
      </c>
      <c r="K19" s="229">
        <f>VLOOKUP($B19,Семестровка_200518!$C$10:$N$53,7,FALSE)</f>
        <v>0</v>
      </c>
      <c r="L19" s="229" t="s">
        <v>181</v>
      </c>
      <c r="M19" s="224">
        <f>VLOOKUP($B19,Семестровка_200518!$C$10:$N$53,9,FALSE)</f>
        <v>168</v>
      </c>
      <c r="N19" s="221" t="s">
        <v>184</v>
      </c>
      <c r="O19" s="229"/>
      <c r="P19" s="337"/>
      <c r="Q19" s="223"/>
      <c r="R19" s="202"/>
      <c r="S19" s="261"/>
      <c r="T19" s="261"/>
      <c r="U19" s="223"/>
    </row>
    <row r="20" spans="1:27" ht="31.5" customHeight="1">
      <c r="A20" s="206" t="s">
        <v>144</v>
      </c>
      <c r="B20" s="374" t="s">
        <v>177</v>
      </c>
      <c r="C20" s="221">
        <v>2</v>
      </c>
      <c r="D20" s="229"/>
      <c r="E20" s="261"/>
      <c r="F20" s="223"/>
      <c r="G20" s="221">
        <f>VLOOKUP($B20,Семестровка_200518!$C$10:$N$53,3,FALSE)</f>
        <v>6</v>
      </c>
      <c r="H20" s="229">
        <f>VLOOKUP($B20,Семестровка_200518!$C$10:$N$53,4,FALSE)</f>
        <v>180</v>
      </c>
      <c r="I20" s="229">
        <f>VLOOKUP($B20,Семестровка_200518!$C$10:$N$53,5,FALSE)</f>
        <v>12</v>
      </c>
      <c r="J20" s="229" t="s">
        <v>182</v>
      </c>
      <c r="K20" s="229">
        <f>VLOOKUP($B20,Семестровка_200518!$C$10:$N$53,7,FALSE)</f>
        <v>0</v>
      </c>
      <c r="L20" s="229" t="s">
        <v>181</v>
      </c>
      <c r="M20" s="224">
        <f>VLOOKUP($B20,Семестровка_200518!$C$10:$N$53,9,FALSE)</f>
        <v>168</v>
      </c>
      <c r="N20" s="221"/>
      <c r="O20" s="229" t="s">
        <v>185</v>
      </c>
      <c r="P20" s="337"/>
      <c r="Q20" s="223"/>
      <c r="R20" s="202"/>
      <c r="S20" s="261"/>
      <c r="T20" s="261"/>
      <c r="U20" s="223"/>
    </row>
    <row r="21" spans="1:27" ht="47.25" customHeight="1">
      <c r="A21" s="206" t="s">
        <v>145</v>
      </c>
      <c r="B21" s="374" t="s">
        <v>178</v>
      </c>
      <c r="C21" s="202"/>
      <c r="D21" s="229"/>
      <c r="E21" s="261"/>
      <c r="F21" s="224" t="s">
        <v>108</v>
      </c>
      <c r="G21" s="221">
        <f>VLOOKUP($B21,Семестровка_200518!$C$10:$N$53,3,FALSE)</f>
        <v>1.5</v>
      </c>
      <c r="H21" s="229">
        <f>VLOOKUP($B21,Семестровка_200518!$C$10:$N$53,4,FALSE)</f>
        <v>45</v>
      </c>
      <c r="I21" s="229">
        <f>VLOOKUP($B21,Семестровка_200518!$C$10:$N$53,5,FALSE)</f>
        <v>4</v>
      </c>
      <c r="J21" s="229">
        <f>VLOOKUP($B21,Семестровка_200518!$C$10:$N$53,6,FALSE)</f>
        <v>0</v>
      </c>
      <c r="K21" s="229">
        <f>VLOOKUP($B21,Семестровка_200518!$C$10:$N$53,7,FALSE)</f>
        <v>0</v>
      </c>
      <c r="L21" s="229" t="s">
        <v>181</v>
      </c>
      <c r="M21" s="224">
        <f>VLOOKUP($B21,Семестровка_200518!$C$10:$N$53,9,FALSE)</f>
        <v>41</v>
      </c>
      <c r="N21" s="221"/>
      <c r="O21" s="229" t="s">
        <v>181</v>
      </c>
      <c r="P21" s="337"/>
      <c r="Q21" s="223"/>
      <c r="R21" s="202"/>
      <c r="S21" s="261"/>
      <c r="T21" s="261"/>
      <c r="U21" s="223"/>
      <c r="AA21" s="225"/>
    </row>
    <row r="22" spans="1:27" ht="32.25" customHeight="1">
      <c r="A22" s="375" t="s">
        <v>146</v>
      </c>
      <c r="B22" s="376" t="s">
        <v>127</v>
      </c>
      <c r="C22" s="319">
        <v>2</v>
      </c>
      <c r="D22" s="228"/>
      <c r="E22" s="228"/>
      <c r="F22" s="335"/>
      <c r="G22" s="319">
        <v>5</v>
      </c>
      <c r="H22" s="226">
        <v>150</v>
      </c>
      <c r="I22" s="226">
        <v>12</v>
      </c>
      <c r="J22" s="226" t="s">
        <v>215</v>
      </c>
      <c r="K22" s="226">
        <f>VLOOKUP($B22,Семестровка_200518!$C$10:$N$53,7,FALSE)</f>
        <v>0</v>
      </c>
      <c r="L22" s="226" t="s">
        <v>181</v>
      </c>
      <c r="M22" s="338">
        <f>H22-I22</f>
        <v>138</v>
      </c>
      <c r="N22" s="319"/>
      <c r="O22" s="227" t="s">
        <v>216</v>
      </c>
      <c r="Q22" s="335"/>
      <c r="R22" s="342"/>
      <c r="S22" s="228"/>
      <c r="T22" s="228"/>
      <c r="U22" s="335"/>
      <c r="AA22" s="225"/>
    </row>
    <row r="23" spans="1:27" ht="32.25" customHeight="1">
      <c r="A23" s="206" t="s">
        <v>213</v>
      </c>
      <c r="B23" s="374" t="s">
        <v>162</v>
      </c>
      <c r="C23" s="319">
        <v>2</v>
      </c>
      <c r="D23" s="229"/>
      <c r="E23" s="261"/>
      <c r="F23" s="224"/>
      <c r="G23" s="221">
        <v>5</v>
      </c>
      <c r="H23" s="229">
        <v>150</v>
      </c>
      <c r="I23" s="229">
        <v>12</v>
      </c>
      <c r="J23" s="230" t="s">
        <v>217</v>
      </c>
      <c r="K23" s="230" t="s">
        <v>218</v>
      </c>
      <c r="L23" s="230" t="s">
        <v>219</v>
      </c>
      <c r="M23" s="338">
        <f>H23-I23</f>
        <v>138</v>
      </c>
      <c r="N23" s="221"/>
      <c r="O23" s="230" t="s">
        <v>220</v>
      </c>
      <c r="P23" s="230"/>
      <c r="Q23" s="335"/>
      <c r="R23" s="342"/>
      <c r="S23" s="228"/>
      <c r="T23" s="228"/>
      <c r="U23" s="335"/>
      <c r="AA23" s="225"/>
    </row>
    <row r="24" spans="1:27" ht="33.75" customHeight="1" thickBot="1">
      <c r="A24" s="231" t="s">
        <v>214</v>
      </c>
      <c r="B24" s="232" t="s">
        <v>211</v>
      </c>
      <c r="C24" s="233">
        <v>3</v>
      </c>
      <c r="D24" s="234"/>
      <c r="E24" s="234"/>
      <c r="F24" s="235"/>
      <c r="G24" s="233">
        <v>6</v>
      </c>
      <c r="H24" s="263">
        <v>180</v>
      </c>
      <c r="I24" s="263">
        <v>12</v>
      </c>
      <c r="J24" s="339" t="s">
        <v>38</v>
      </c>
      <c r="K24" s="339"/>
      <c r="L24" s="339" t="s">
        <v>35</v>
      </c>
      <c r="M24" s="334">
        <f>H24-I24</f>
        <v>168</v>
      </c>
      <c r="N24" s="264"/>
      <c r="O24" s="341"/>
      <c r="P24" s="339" t="s">
        <v>221</v>
      </c>
      <c r="Q24" s="267"/>
      <c r="R24" s="333"/>
      <c r="S24" s="265"/>
      <c r="T24" s="265"/>
      <c r="U24" s="267"/>
    </row>
    <row r="25" spans="1:27" ht="23.1" customHeight="1" thickBot="1">
      <c r="A25" s="561" t="s">
        <v>109</v>
      </c>
      <c r="B25" s="562"/>
      <c r="C25" s="562"/>
      <c r="D25" s="562"/>
      <c r="E25" s="562"/>
      <c r="F25" s="574"/>
      <c r="G25" s="322">
        <f>SUM(G17:G24)</f>
        <v>40.5</v>
      </c>
      <c r="H25" s="237">
        <f>SUM(H17:H24)</f>
        <v>1215</v>
      </c>
      <c r="I25" s="237">
        <f>SUM(I17:I24)</f>
        <v>84</v>
      </c>
      <c r="J25" s="237">
        <v>52</v>
      </c>
      <c r="K25" s="237">
        <v>4</v>
      </c>
      <c r="L25" s="237">
        <v>28</v>
      </c>
      <c r="M25" s="336">
        <f>SUM(M17:M24)</f>
        <v>1131</v>
      </c>
      <c r="N25" s="322" t="s">
        <v>186</v>
      </c>
      <c r="O25" s="238" t="s">
        <v>222</v>
      </c>
      <c r="P25" s="237" t="s">
        <v>185</v>
      </c>
      <c r="Q25" s="323"/>
      <c r="R25" s="237"/>
      <c r="S25" s="238"/>
      <c r="T25" s="238"/>
      <c r="U25" s="236"/>
    </row>
    <row r="26" spans="1:27" ht="23.1" customHeight="1" thickBot="1">
      <c r="A26" s="563" t="s">
        <v>110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</row>
    <row r="27" spans="1:27" ht="23.1" customHeight="1">
      <c r="A27" s="343" t="s">
        <v>147</v>
      </c>
      <c r="B27" s="344" t="s">
        <v>148</v>
      </c>
      <c r="C27" s="259"/>
      <c r="D27" s="218" t="s">
        <v>108</v>
      </c>
      <c r="E27" s="219"/>
      <c r="F27" s="219"/>
      <c r="G27" s="218">
        <f>VLOOKUP($B27,Семестровка_200518!$C$10:$N$53,3,FALSE)</f>
        <v>4.5</v>
      </c>
      <c r="H27" s="218">
        <f>VLOOKUP($B27,Семестровка_200518!$C$10:$N$53,4,FALSE)</f>
        <v>135</v>
      </c>
      <c r="I27" s="218">
        <f>VLOOKUP($B27,Семестровка_200518!$C$10:$N$53,5,FALSE)</f>
        <v>0</v>
      </c>
      <c r="J27" s="218">
        <f>VLOOKUP($B27,Семестровка_200518!$C$10:$N$53,6,FALSE)</f>
        <v>0</v>
      </c>
      <c r="K27" s="218">
        <f>VLOOKUP($B27,Семестровка_200518!$C$10:$N$53,7,FALSE)</f>
        <v>0</v>
      </c>
      <c r="L27" s="218">
        <f>VLOOKUP($B27,Семестровка_200518!$C$10:$N$53,8,FALSE)</f>
        <v>0</v>
      </c>
      <c r="M27" s="345">
        <f>VLOOKUP($B27,Семестровка_200518!$C$10:$N$53,9,FALSE)</f>
        <v>135</v>
      </c>
      <c r="N27" s="259"/>
      <c r="O27" s="219"/>
      <c r="P27" s="259"/>
      <c r="Q27" s="346"/>
      <c r="R27" s="259"/>
      <c r="S27" s="219"/>
      <c r="T27" s="219"/>
      <c r="U27" s="220"/>
    </row>
    <row r="28" spans="1:27" ht="23.1" customHeight="1" thickBot="1">
      <c r="A28" s="231" t="s">
        <v>149</v>
      </c>
      <c r="B28" s="347" t="s">
        <v>26</v>
      </c>
      <c r="C28" s="266"/>
      <c r="D28" s="263" t="s">
        <v>124</v>
      </c>
      <c r="E28" s="265"/>
      <c r="F28" s="265"/>
      <c r="G28" s="263">
        <f>VLOOKUP($B28,Семестровка_200518!$C$10:$N$53,3,FALSE)</f>
        <v>6</v>
      </c>
      <c r="H28" s="263">
        <f>VLOOKUP($B28,Семестровка_200518!$C$10:$N$53,4,FALSE)</f>
        <v>180</v>
      </c>
      <c r="I28" s="263">
        <f>VLOOKUP($B28,Семестровка_200518!$C$10:$N$53,5,FALSE)</f>
        <v>0</v>
      </c>
      <c r="J28" s="263">
        <f>VLOOKUP($B28,Семестровка_200518!$C$10:$N$53,6,FALSE)</f>
        <v>0</v>
      </c>
      <c r="K28" s="263">
        <f>VLOOKUP($B28,Семестровка_200518!$C$10:$N$53,7,FALSE)</f>
        <v>0</v>
      </c>
      <c r="L28" s="263">
        <f>VLOOKUP($B28,Семестровка_200518!$C$10:$N$53,8,FALSE)</f>
        <v>0</v>
      </c>
      <c r="M28" s="239">
        <f>VLOOKUP($B28,Семестровка_200518!$C$10:$N$53,9,FALSE)</f>
        <v>180</v>
      </c>
      <c r="N28" s="266"/>
      <c r="O28" s="265"/>
      <c r="P28" s="266"/>
      <c r="Q28" s="348"/>
      <c r="R28" s="266"/>
      <c r="S28" s="265"/>
      <c r="T28" s="265"/>
      <c r="U28" s="267"/>
    </row>
    <row r="29" spans="1:27" ht="23.1" customHeight="1" thickBot="1">
      <c r="A29" s="571" t="s">
        <v>111</v>
      </c>
      <c r="B29" s="572"/>
      <c r="C29" s="572"/>
      <c r="D29" s="572"/>
      <c r="E29" s="572"/>
      <c r="F29" s="572"/>
      <c r="G29" s="238">
        <f>SUM(G27:G28)</f>
        <v>10.5</v>
      </c>
      <c r="H29" s="238">
        <f t="shared" ref="H29:M29" si="2">SUM(H27:H28)</f>
        <v>315</v>
      </c>
      <c r="I29" s="238">
        <f t="shared" si="2"/>
        <v>0</v>
      </c>
      <c r="J29" s="238">
        <f t="shared" si="2"/>
        <v>0</v>
      </c>
      <c r="K29" s="238">
        <f t="shared" si="2"/>
        <v>0</v>
      </c>
      <c r="L29" s="238">
        <f t="shared" si="2"/>
        <v>0</v>
      </c>
      <c r="M29" s="236">
        <f t="shared" si="2"/>
        <v>315</v>
      </c>
      <c r="N29" s="237"/>
      <c r="O29" s="238"/>
      <c r="P29" s="237"/>
      <c r="Q29" s="236"/>
      <c r="R29" s="237"/>
      <c r="S29" s="238"/>
      <c r="T29" s="238"/>
      <c r="U29" s="236"/>
    </row>
    <row r="30" spans="1:27" ht="23.1" customHeight="1" thickBot="1">
      <c r="A30" s="563" t="s">
        <v>128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</row>
    <row r="31" spans="1:27" ht="23.1" customHeight="1" thickBot="1">
      <c r="A31" s="343" t="s">
        <v>150</v>
      </c>
      <c r="B31" s="377" t="s">
        <v>254</v>
      </c>
      <c r="C31" s="259"/>
      <c r="D31" s="219"/>
      <c r="E31" s="219"/>
      <c r="F31" s="346"/>
      <c r="G31" s="340">
        <f>VLOOKUP($B31,Семестровка_200518!$C$10:$N$53,3,FALSE)</f>
        <v>10</v>
      </c>
      <c r="H31" s="218">
        <f>VLOOKUP($B31,Семестровка_200518!$C$10:$N$53,4,FALSE)</f>
        <v>300</v>
      </c>
      <c r="I31" s="218">
        <f>VLOOKUP($B31,Семестровка_200518!$C$10:$N$53,5,FALSE)</f>
        <v>0</v>
      </c>
      <c r="J31" s="218">
        <f>VLOOKUP($B31,Семестровка_200518!$C$10:$N$53,6,FALSE)</f>
        <v>0</v>
      </c>
      <c r="K31" s="218">
        <f>VLOOKUP($B31,Семестровка_200518!$C$10:$N$53,7,FALSE)</f>
        <v>0</v>
      </c>
      <c r="L31" s="218">
        <f>VLOOKUP($B31,Семестровка_200518!$C$10:$N$53,8,FALSE)</f>
        <v>0</v>
      </c>
      <c r="M31" s="345">
        <f>VLOOKUP($B31,Семестровка_200518!$C$10:$N$53,9,FALSE)</f>
        <v>300</v>
      </c>
      <c r="N31" s="340"/>
      <c r="O31" s="219"/>
      <c r="P31" s="340"/>
      <c r="Q31" s="346"/>
      <c r="R31" s="340"/>
      <c r="S31" s="219"/>
      <c r="T31" s="218"/>
      <c r="U31" s="257"/>
    </row>
    <row r="32" spans="1:27" ht="23.1" customHeight="1" thickBot="1">
      <c r="A32" s="571" t="s">
        <v>112</v>
      </c>
      <c r="B32" s="572"/>
      <c r="C32" s="572"/>
      <c r="D32" s="572"/>
      <c r="E32" s="572"/>
      <c r="F32" s="581"/>
      <c r="G32" s="378">
        <f>G31</f>
        <v>10</v>
      </c>
      <c r="H32" s="378">
        <f t="shared" ref="H32:M32" si="3">H31</f>
        <v>300</v>
      </c>
      <c r="I32" s="378">
        <f t="shared" si="3"/>
        <v>0</v>
      </c>
      <c r="J32" s="378">
        <f t="shared" si="3"/>
        <v>0</v>
      </c>
      <c r="K32" s="378">
        <f t="shared" si="3"/>
        <v>0</v>
      </c>
      <c r="L32" s="378">
        <f t="shared" si="3"/>
        <v>0</v>
      </c>
      <c r="M32" s="378">
        <f t="shared" si="3"/>
        <v>300</v>
      </c>
      <c r="N32" s="237"/>
      <c r="O32" s="238"/>
      <c r="P32" s="237"/>
      <c r="Q32" s="236"/>
      <c r="R32" s="237"/>
      <c r="S32" s="238"/>
      <c r="T32" s="238"/>
      <c r="U32" s="236"/>
      <c r="V32" s="240" t="e">
        <f>V24+V15+V28+#REF!</f>
        <v>#REF!</v>
      </c>
      <c r="W32" s="241" t="e">
        <f>W24+W15+W28+#REF!</f>
        <v>#REF!</v>
      </c>
      <c r="X32" s="241" t="e">
        <f>X24+X15+X28+#REF!</f>
        <v>#REF!</v>
      </c>
      <c r="Y32" s="241" t="e">
        <f>Y24+Y15+Y28+#REF!</f>
        <v>#REF!</v>
      </c>
      <c r="Z32" s="241" t="e">
        <f>Z24+Z15+Z28+#REF!</f>
        <v>#REF!</v>
      </c>
    </row>
    <row r="33" spans="1:27" ht="23.1" customHeight="1">
      <c r="A33" s="575" t="s">
        <v>113</v>
      </c>
      <c r="B33" s="575"/>
      <c r="C33" s="575"/>
      <c r="D33" s="575"/>
      <c r="E33" s="575"/>
      <c r="F33" s="575"/>
      <c r="G33" s="242">
        <f t="shared" ref="G33:M33" si="4">SUM(G15+G25+G29+G32)</f>
        <v>67</v>
      </c>
      <c r="H33" s="242">
        <f t="shared" si="4"/>
        <v>2010</v>
      </c>
      <c r="I33" s="242">
        <f t="shared" si="4"/>
        <v>92</v>
      </c>
      <c r="J33" s="242">
        <f t="shared" si="4"/>
        <v>56</v>
      </c>
      <c r="K33" s="242">
        <f t="shared" si="4"/>
        <v>4</v>
      </c>
      <c r="L33" s="242">
        <f t="shared" si="4"/>
        <v>32</v>
      </c>
      <c r="M33" s="242">
        <f t="shared" si="4"/>
        <v>1918</v>
      </c>
      <c r="N33" s="243" t="s">
        <v>222</v>
      </c>
      <c r="O33" s="243" t="s">
        <v>223</v>
      </c>
      <c r="P33" s="243" t="s">
        <v>185</v>
      </c>
      <c r="Q33" s="244"/>
      <c r="R33" s="243"/>
      <c r="S33" s="242"/>
      <c r="T33" s="242"/>
      <c r="U33" s="244"/>
    </row>
    <row r="34" spans="1:27" ht="23.1" customHeight="1">
      <c r="A34" s="576" t="s">
        <v>114</v>
      </c>
      <c r="B34" s="576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7"/>
      <c r="AA34" s="245"/>
    </row>
    <row r="35" spans="1:27" ht="23.1" customHeight="1" thickBot="1">
      <c r="A35" s="579" t="s">
        <v>151</v>
      </c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AA35" s="245"/>
    </row>
    <row r="36" spans="1:27" ht="23.1" customHeight="1" thickBot="1">
      <c r="A36" s="632" t="s">
        <v>242</v>
      </c>
      <c r="B36" s="633"/>
      <c r="C36" s="246"/>
      <c r="D36" s="247">
        <v>1</v>
      </c>
      <c r="E36" s="247"/>
      <c r="F36" s="248"/>
      <c r="G36" s="246">
        <v>3</v>
      </c>
      <c r="H36" s="247">
        <v>90</v>
      </c>
      <c r="I36" s="247">
        <v>4</v>
      </c>
      <c r="J36" s="365"/>
      <c r="K36" s="365"/>
      <c r="L36" s="365"/>
      <c r="M36" s="248">
        <f>H39-4</f>
        <v>86</v>
      </c>
      <c r="N36" s="249" t="s">
        <v>181</v>
      </c>
      <c r="O36" s="247"/>
      <c r="P36" s="250"/>
      <c r="Q36" s="248"/>
      <c r="R36" s="246"/>
      <c r="S36" s="247"/>
      <c r="T36" s="247"/>
      <c r="U36" s="248"/>
      <c r="AA36" s="245"/>
    </row>
    <row r="37" spans="1:27" ht="23.1" customHeight="1">
      <c r="A37" s="251" t="s">
        <v>152</v>
      </c>
      <c r="B37" s="203" t="s">
        <v>63</v>
      </c>
      <c r="C37" s="252"/>
      <c r="D37" s="253">
        <v>1</v>
      </c>
      <c r="E37" s="254"/>
      <c r="F37" s="255"/>
      <c r="G37" s="256">
        <f>VLOOKUP($B37,Семестровка_200518!$C$10:$N$53,3,FALSE)</f>
        <v>3</v>
      </c>
      <c r="H37" s="218">
        <f>VLOOKUP($B37,Семестровка_200518!$C$10:$N$53,4,FALSE)</f>
        <v>90</v>
      </c>
      <c r="I37" s="218">
        <f>VLOOKUP($B37,Семестровка_200518!$C$10:$N$53,5,FALSE)</f>
        <v>4</v>
      </c>
      <c r="J37" s="218" t="s">
        <v>181</v>
      </c>
      <c r="K37" s="218"/>
      <c r="L37" s="218" t="s">
        <v>195</v>
      </c>
      <c r="M37" s="257">
        <f>VLOOKUP($B37,Семестровка_200518!$C$10:$N$53,9,FALSE)</f>
        <v>86</v>
      </c>
      <c r="N37" s="21" t="s">
        <v>181</v>
      </c>
      <c r="O37" s="258"/>
      <c r="P37" s="259"/>
      <c r="Q37" s="220"/>
      <c r="R37" s="252"/>
      <c r="S37" s="254"/>
      <c r="T37" s="254"/>
      <c r="U37" s="254"/>
      <c r="AA37" s="245"/>
    </row>
    <row r="38" spans="1:27" ht="23.1" customHeight="1">
      <c r="A38" s="251" t="s">
        <v>154</v>
      </c>
      <c r="B38" s="203" t="s">
        <v>160</v>
      </c>
      <c r="C38" s="204"/>
      <c r="D38" s="208">
        <v>1</v>
      </c>
      <c r="E38" s="205"/>
      <c r="F38" s="260"/>
      <c r="G38" s="221">
        <v>3</v>
      </c>
      <c r="H38" s="229">
        <v>90</v>
      </c>
      <c r="I38" s="229">
        <v>4</v>
      </c>
      <c r="J38" s="229" t="s">
        <v>181</v>
      </c>
      <c r="K38" s="229"/>
      <c r="L38" s="229" t="s">
        <v>195</v>
      </c>
      <c r="M38" s="224">
        <f>H38-4</f>
        <v>86</v>
      </c>
      <c r="N38" s="23" t="s">
        <v>181</v>
      </c>
      <c r="O38" s="261"/>
      <c r="P38" s="262"/>
      <c r="Q38" s="223"/>
      <c r="R38" s="204"/>
      <c r="S38" s="205"/>
      <c r="T38" s="205"/>
      <c r="U38" s="205"/>
      <c r="AA38" s="245"/>
    </row>
    <row r="39" spans="1:27" ht="23.1" customHeight="1" thickBot="1">
      <c r="A39" s="251" t="s">
        <v>224</v>
      </c>
      <c r="B39" s="203" t="s">
        <v>133</v>
      </c>
      <c r="C39" s="204"/>
      <c r="D39" s="208">
        <v>1</v>
      </c>
      <c r="E39" s="205"/>
      <c r="F39" s="260"/>
      <c r="G39" s="233">
        <v>3</v>
      </c>
      <c r="H39" s="263">
        <v>90</v>
      </c>
      <c r="I39" s="263">
        <v>4</v>
      </c>
      <c r="J39" s="234"/>
      <c r="K39" s="234"/>
      <c r="L39" s="234"/>
      <c r="M39" s="334">
        <v>86</v>
      </c>
      <c r="N39" s="366" t="s">
        <v>181</v>
      </c>
      <c r="O39" s="228"/>
      <c r="P39" s="367"/>
      <c r="Q39" s="335"/>
      <c r="R39" s="204"/>
      <c r="S39" s="205"/>
      <c r="T39" s="205"/>
      <c r="U39" s="205"/>
      <c r="V39" s="268">
        <f t="shared" ref="V39:Z39" si="5">SUM(V35:V38)</f>
        <v>0</v>
      </c>
      <c r="W39" s="269">
        <f t="shared" si="5"/>
        <v>0</v>
      </c>
      <c r="X39" s="269">
        <f t="shared" si="5"/>
        <v>0</v>
      </c>
      <c r="Y39" s="269">
        <f t="shared" si="5"/>
        <v>0</v>
      </c>
      <c r="Z39" s="270">
        <f t="shared" si="5"/>
        <v>0</v>
      </c>
      <c r="AA39" s="245"/>
    </row>
    <row r="40" spans="1:27" ht="23.1" customHeight="1" thickBot="1">
      <c r="A40" s="571" t="s">
        <v>115</v>
      </c>
      <c r="B40" s="572"/>
      <c r="C40" s="572"/>
      <c r="D40" s="572"/>
      <c r="E40" s="572"/>
      <c r="F40" s="572"/>
      <c r="G40" s="211">
        <v>3</v>
      </c>
      <c r="H40" s="211">
        <v>90</v>
      </c>
      <c r="I40" s="211">
        <v>4</v>
      </c>
      <c r="J40" s="211">
        <v>4</v>
      </c>
      <c r="K40" s="211">
        <f>SUM(K37:K39)</f>
        <v>0</v>
      </c>
      <c r="L40" s="211">
        <v>0</v>
      </c>
      <c r="M40" s="361">
        <v>86</v>
      </c>
      <c r="N40" s="322" t="s">
        <v>181</v>
      </c>
      <c r="O40" s="238"/>
      <c r="P40" s="237"/>
      <c r="Q40" s="323"/>
      <c r="R40" s="271"/>
      <c r="S40" s="272"/>
      <c r="T40" s="272"/>
      <c r="U40" s="273"/>
      <c r="V40" s="274"/>
      <c r="W40" s="274"/>
      <c r="X40" s="274"/>
      <c r="AA40" s="245"/>
    </row>
    <row r="41" spans="1:27" ht="23.1" customHeight="1" thickBot="1">
      <c r="A41" s="563" t="s">
        <v>155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630"/>
      <c r="S41" s="630"/>
      <c r="T41" s="630"/>
      <c r="U41" s="631"/>
      <c r="AA41" s="275"/>
    </row>
    <row r="42" spans="1:27" ht="34.5" customHeight="1">
      <c r="A42" s="634" t="s">
        <v>243</v>
      </c>
      <c r="B42" s="635"/>
      <c r="C42" s="163"/>
      <c r="D42" s="164">
        <v>1</v>
      </c>
      <c r="E42" s="164"/>
      <c r="F42" s="165"/>
      <c r="G42" s="166">
        <v>4</v>
      </c>
      <c r="H42" s="164">
        <v>120</v>
      </c>
      <c r="I42" s="218">
        <v>8</v>
      </c>
      <c r="J42" s="363"/>
      <c r="K42" s="364"/>
      <c r="L42" s="364"/>
      <c r="M42" s="280">
        <f>H42-I42</f>
        <v>112</v>
      </c>
      <c r="N42" s="21" t="s">
        <v>232</v>
      </c>
      <c r="O42" s="164"/>
      <c r="P42" s="164"/>
      <c r="Q42" s="165"/>
      <c r="R42" s="276"/>
      <c r="S42" s="253"/>
      <c r="T42" s="253"/>
      <c r="U42" s="277"/>
      <c r="AA42" s="275"/>
    </row>
    <row r="43" spans="1:27" ht="30.75" customHeight="1">
      <c r="A43" s="636" t="s">
        <v>244</v>
      </c>
      <c r="B43" s="637"/>
      <c r="C43" s="167"/>
      <c r="D43" s="168" t="s">
        <v>245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8" t="s">
        <v>233</v>
      </c>
      <c r="P43" s="168"/>
      <c r="Q43" s="169"/>
      <c r="R43" s="276"/>
      <c r="S43" s="253"/>
      <c r="T43" s="253"/>
      <c r="U43" s="277"/>
      <c r="AA43" s="275"/>
    </row>
    <row r="44" spans="1:27" ht="30.75" customHeight="1" thickBot="1">
      <c r="A44" s="628" t="s">
        <v>246</v>
      </c>
      <c r="B44" s="629"/>
      <c r="C44" s="349"/>
      <c r="D44" s="350" t="s">
        <v>247</v>
      </c>
      <c r="E44" s="174"/>
      <c r="F44" s="351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233</v>
      </c>
      <c r="Q44" s="172"/>
      <c r="R44" s="352"/>
      <c r="S44" s="353"/>
      <c r="T44" s="353"/>
      <c r="U44" s="354"/>
      <c r="AA44" s="275"/>
    </row>
    <row r="45" spans="1:27" ht="35.25" customHeight="1" thickBot="1">
      <c r="A45" s="355" t="s">
        <v>156</v>
      </c>
      <c r="B45" s="357" t="s">
        <v>187</v>
      </c>
      <c r="C45" s="21"/>
      <c r="D45" s="218">
        <v>1</v>
      </c>
      <c r="E45" s="96"/>
      <c r="F45" s="97"/>
      <c r="G45" s="340">
        <v>4</v>
      </c>
      <c r="H45" s="218">
        <f>G45*30</f>
        <v>120</v>
      </c>
      <c r="I45" s="218">
        <v>8</v>
      </c>
      <c r="J45" s="279" t="s">
        <v>231</v>
      </c>
      <c r="K45" s="218"/>
      <c r="L45" s="218" t="s">
        <v>181</v>
      </c>
      <c r="M45" s="280">
        <f>H45-I45</f>
        <v>112</v>
      </c>
      <c r="N45" s="21" t="s">
        <v>235</v>
      </c>
      <c r="O45" s="96"/>
      <c r="P45" s="371"/>
      <c r="Q45" s="220"/>
      <c r="R45" s="21"/>
      <c r="S45" s="219"/>
      <c r="T45" s="96"/>
      <c r="U45" s="220"/>
      <c r="AA45" s="275"/>
    </row>
    <row r="46" spans="1:27" ht="33.75" customHeight="1" thickBot="1">
      <c r="A46" s="355" t="s">
        <v>158</v>
      </c>
      <c r="B46" s="358" t="s">
        <v>157</v>
      </c>
      <c r="C46" s="23"/>
      <c r="D46" s="229">
        <v>1</v>
      </c>
      <c r="E46" s="261"/>
      <c r="F46" s="223"/>
      <c r="G46" s="337">
        <v>4</v>
      </c>
      <c r="H46" s="222">
        <f t="shared" ref="H46:H56" si="6">G46*30</f>
        <v>120</v>
      </c>
      <c r="I46" s="222">
        <v>8</v>
      </c>
      <c r="J46" s="281" t="s">
        <v>231</v>
      </c>
      <c r="K46" s="222"/>
      <c r="L46" s="222" t="s">
        <v>181</v>
      </c>
      <c r="M46" s="282">
        <f t="shared" ref="M46:M55" si="7">H46-I46</f>
        <v>112</v>
      </c>
      <c r="N46" s="23" t="s">
        <v>235</v>
      </c>
      <c r="O46" s="261"/>
      <c r="P46" s="262"/>
      <c r="Q46" s="223"/>
      <c r="R46" s="202"/>
      <c r="S46" s="261"/>
      <c r="T46" s="261"/>
      <c r="U46" s="223"/>
      <c r="AA46" s="245"/>
    </row>
    <row r="47" spans="1:27" ht="26.25" customHeight="1" thickBot="1">
      <c r="A47" s="355" t="s">
        <v>161</v>
      </c>
      <c r="B47" s="358" t="s">
        <v>252</v>
      </c>
      <c r="C47" s="23"/>
      <c r="D47" s="229">
        <v>1</v>
      </c>
      <c r="E47" s="261"/>
      <c r="F47" s="223"/>
      <c r="G47" s="337">
        <v>4</v>
      </c>
      <c r="H47" s="229">
        <v>120</v>
      </c>
      <c r="I47" s="229">
        <v>8</v>
      </c>
      <c r="J47" s="283"/>
      <c r="K47" s="229"/>
      <c r="L47" s="229"/>
      <c r="M47" s="282">
        <v>112</v>
      </c>
      <c r="N47" s="23" t="s">
        <v>235</v>
      </c>
      <c r="O47" s="261"/>
      <c r="P47" s="262"/>
      <c r="Q47" s="223"/>
      <c r="R47" s="202"/>
      <c r="S47" s="261"/>
      <c r="T47" s="261"/>
      <c r="U47" s="223"/>
      <c r="AA47" s="245"/>
    </row>
    <row r="48" spans="1:27" ht="23.1" customHeight="1" thickBot="1">
      <c r="A48" s="355" t="s">
        <v>164</v>
      </c>
      <c r="B48" s="358" t="s">
        <v>153</v>
      </c>
      <c r="C48" s="202"/>
      <c r="D48" s="229">
        <v>2</v>
      </c>
      <c r="E48" s="261"/>
      <c r="F48" s="223"/>
      <c r="G48" s="337">
        <f>VLOOKUP($B48,Семестровка_200518!$C$10:$N$53,3,FALSE)</f>
        <v>4</v>
      </c>
      <c r="H48" s="222">
        <f t="shared" si="6"/>
        <v>120</v>
      </c>
      <c r="I48" s="222">
        <f>VLOOKUP($B48,Семестровка_200518!$C$10:$N$53,5,FALSE)</f>
        <v>8</v>
      </c>
      <c r="J48" s="222" t="s">
        <v>181</v>
      </c>
      <c r="K48" s="222"/>
      <c r="L48" s="222" t="s">
        <v>181</v>
      </c>
      <c r="M48" s="282">
        <f t="shared" si="7"/>
        <v>112</v>
      </c>
      <c r="N48" s="202"/>
      <c r="O48" s="278" t="s">
        <v>182</v>
      </c>
      <c r="P48" s="262"/>
      <c r="Q48" s="223"/>
      <c r="R48" s="202"/>
      <c r="S48" s="261"/>
      <c r="T48" s="261"/>
      <c r="U48" s="223"/>
      <c r="AA48" s="245"/>
    </row>
    <row r="49" spans="1:29" ht="20.25" customHeight="1" thickBot="1">
      <c r="A49" s="355" t="s">
        <v>225</v>
      </c>
      <c r="B49" s="359" t="s">
        <v>202</v>
      </c>
      <c r="C49" s="23"/>
      <c r="D49" s="229">
        <v>2</v>
      </c>
      <c r="E49" s="261"/>
      <c r="F49" s="223"/>
      <c r="G49" s="337">
        <v>4</v>
      </c>
      <c r="H49" s="222">
        <f t="shared" si="6"/>
        <v>120</v>
      </c>
      <c r="I49" s="222">
        <v>8</v>
      </c>
      <c r="J49" s="281" t="s">
        <v>231</v>
      </c>
      <c r="K49" s="222"/>
      <c r="L49" s="222" t="s">
        <v>181</v>
      </c>
      <c r="M49" s="282">
        <f t="shared" si="7"/>
        <v>112</v>
      </c>
      <c r="N49" s="202" t="s">
        <v>92</v>
      </c>
      <c r="O49" s="278" t="s">
        <v>182</v>
      </c>
      <c r="P49" s="262"/>
      <c r="Q49" s="223"/>
      <c r="R49" s="202"/>
      <c r="S49" s="261"/>
      <c r="T49" s="261"/>
      <c r="U49" s="223"/>
      <c r="AA49" s="245"/>
    </row>
    <row r="50" spans="1:29" ht="31.5" customHeight="1" thickBot="1">
      <c r="A50" s="355" t="s">
        <v>226</v>
      </c>
      <c r="B50" s="358" t="s">
        <v>159</v>
      </c>
      <c r="C50" s="23"/>
      <c r="D50" s="229">
        <v>2</v>
      </c>
      <c r="E50" s="261"/>
      <c r="F50" s="223"/>
      <c r="G50" s="337">
        <v>4</v>
      </c>
      <c r="H50" s="222">
        <f t="shared" si="6"/>
        <v>120</v>
      </c>
      <c r="I50" s="222">
        <v>8</v>
      </c>
      <c r="J50" s="281" t="s">
        <v>231</v>
      </c>
      <c r="K50" s="222"/>
      <c r="L50" s="222" t="s">
        <v>181</v>
      </c>
      <c r="M50" s="282">
        <f t="shared" si="7"/>
        <v>112</v>
      </c>
      <c r="N50" s="202"/>
      <c r="O50" s="278" t="s">
        <v>234</v>
      </c>
      <c r="P50" s="262"/>
      <c r="Q50" s="223"/>
      <c r="R50" s="202"/>
      <c r="S50" s="261"/>
      <c r="T50" s="261"/>
      <c r="U50" s="223"/>
      <c r="AA50" s="245"/>
    </row>
    <row r="51" spans="1:29" ht="23.1" customHeight="1" thickBot="1">
      <c r="A51" s="355" t="s">
        <v>227</v>
      </c>
      <c r="B51" s="358" t="s">
        <v>251</v>
      </c>
      <c r="C51" s="23"/>
      <c r="D51" s="229">
        <v>2</v>
      </c>
      <c r="E51" s="261"/>
      <c r="F51" s="223"/>
      <c r="G51" s="337">
        <v>4</v>
      </c>
      <c r="H51" s="229">
        <f t="shared" si="6"/>
        <v>120</v>
      </c>
      <c r="I51" s="229">
        <v>8</v>
      </c>
      <c r="J51" s="283"/>
      <c r="K51" s="229"/>
      <c r="L51" s="229"/>
      <c r="M51" s="282">
        <f t="shared" si="7"/>
        <v>112</v>
      </c>
      <c r="N51" s="372"/>
      <c r="O51" s="278" t="s">
        <v>235</v>
      </c>
      <c r="P51" s="262"/>
      <c r="Q51" s="223"/>
      <c r="R51" s="202"/>
      <c r="S51" s="261"/>
      <c r="T51" s="261"/>
      <c r="U51" s="223"/>
      <c r="AA51" s="245"/>
    </row>
    <row r="52" spans="1:29" ht="22.5" customHeight="1" thickBot="1">
      <c r="A52" s="355" t="s">
        <v>228</v>
      </c>
      <c r="B52" s="358" t="s">
        <v>163</v>
      </c>
      <c r="C52" s="23"/>
      <c r="D52" s="229">
        <v>3</v>
      </c>
      <c r="E52" s="261"/>
      <c r="F52" s="223"/>
      <c r="G52" s="337">
        <v>4</v>
      </c>
      <c r="H52" s="222">
        <f t="shared" si="6"/>
        <v>120</v>
      </c>
      <c r="I52" s="222">
        <v>8</v>
      </c>
      <c r="J52" s="281" t="s">
        <v>231</v>
      </c>
      <c r="K52" s="222" t="s">
        <v>181</v>
      </c>
      <c r="L52" s="222"/>
      <c r="M52" s="282">
        <f t="shared" si="7"/>
        <v>112</v>
      </c>
      <c r="N52" s="202"/>
      <c r="O52" s="261"/>
      <c r="P52" s="284" t="s">
        <v>232</v>
      </c>
      <c r="Q52" s="223"/>
      <c r="R52" s="202"/>
      <c r="S52" s="261"/>
      <c r="T52" s="261"/>
      <c r="U52" s="223"/>
      <c r="AA52" s="245"/>
      <c r="AB52" s="285"/>
    </row>
    <row r="53" spans="1:29" ht="34.5" customHeight="1" thickBot="1">
      <c r="A53" s="355" t="s">
        <v>248</v>
      </c>
      <c r="B53" s="358" t="s">
        <v>203</v>
      </c>
      <c r="C53" s="23"/>
      <c r="D53" s="229">
        <v>3</v>
      </c>
      <c r="E53" s="261"/>
      <c r="F53" s="223"/>
      <c r="G53" s="337">
        <v>4</v>
      </c>
      <c r="H53" s="222">
        <f t="shared" si="6"/>
        <v>120</v>
      </c>
      <c r="I53" s="222">
        <v>8</v>
      </c>
      <c r="J53" s="222" t="s">
        <v>181</v>
      </c>
      <c r="K53" s="222" t="s">
        <v>181</v>
      </c>
      <c r="L53" s="222"/>
      <c r="M53" s="282">
        <f t="shared" si="7"/>
        <v>112</v>
      </c>
      <c r="N53" s="23"/>
      <c r="O53" s="278"/>
      <c r="P53" s="284" t="s">
        <v>232</v>
      </c>
      <c r="Q53" s="223"/>
      <c r="R53" s="202"/>
      <c r="S53" s="261"/>
      <c r="T53" s="261"/>
      <c r="U53" s="223"/>
      <c r="AA53" s="245"/>
    </row>
    <row r="54" spans="1:29" ht="32.25" customHeight="1" thickBot="1">
      <c r="A54" s="355" t="s">
        <v>249</v>
      </c>
      <c r="B54" s="358" t="s">
        <v>126</v>
      </c>
      <c r="C54" s="23"/>
      <c r="D54" s="229">
        <v>3</v>
      </c>
      <c r="E54" s="261"/>
      <c r="F54" s="223"/>
      <c r="G54" s="337">
        <v>4</v>
      </c>
      <c r="H54" s="222">
        <f t="shared" si="6"/>
        <v>120</v>
      </c>
      <c r="I54" s="222">
        <v>8</v>
      </c>
      <c r="J54" s="281" t="s">
        <v>231</v>
      </c>
      <c r="K54" s="222"/>
      <c r="L54" s="222" t="s">
        <v>181</v>
      </c>
      <c r="M54" s="282">
        <f t="shared" si="7"/>
        <v>112</v>
      </c>
      <c r="N54" s="202"/>
      <c r="O54" s="278"/>
      <c r="P54" s="284" t="s">
        <v>232</v>
      </c>
      <c r="Q54" s="223"/>
      <c r="R54" s="202"/>
      <c r="S54" s="261"/>
      <c r="T54" s="261"/>
      <c r="U54" s="223"/>
      <c r="AA54" s="245"/>
    </row>
    <row r="55" spans="1:29" ht="29.25" customHeight="1" thickBot="1">
      <c r="A55" s="356" t="s">
        <v>250</v>
      </c>
      <c r="B55" s="360" t="s">
        <v>251</v>
      </c>
      <c r="C55" s="93"/>
      <c r="D55" s="263" t="s">
        <v>253</v>
      </c>
      <c r="E55" s="265"/>
      <c r="F55" s="267"/>
      <c r="G55" s="227">
        <v>4</v>
      </c>
      <c r="H55" s="226">
        <f t="shared" si="6"/>
        <v>120</v>
      </c>
      <c r="I55" s="226">
        <v>8</v>
      </c>
      <c r="J55" s="320"/>
      <c r="K55" s="226"/>
      <c r="L55" s="226"/>
      <c r="M55" s="321">
        <f t="shared" si="7"/>
        <v>112</v>
      </c>
      <c r="N55" s="264"/>
      <c r="O55" s="368"/>
      <c r="P55" s="105" t="s">
        <v>235</v>
      </c>
      <c r="Q55" s="267"/>
      <c r="R55" s="333"/>
      <c r="S55" s="265"/>
      <c r="T55" s="265"/>
      <c r="U55" s="267"/>
      <c r="AA55" s="245"/>
    </row>
    <row r="56" spans="1:29" ht="23.1" customHeight="1" thickBot="1">
      <c r="A56" s="571" t="s">
        <v>166</v>
      </c>
      <c r="B56" s="572"/>
      <c r="C56" s="562"/>
      <c r="D56" s="562"/>
      <c r="E56" s="562"/>
      <c r="F56" s="573"/>
      <c r="G56" s="322">
        <v>20</v>
      </c>
      <c r="H56" s="238">
        <f t="shared" si="6"/>
        <v>600</v>
      </c>
      <c r="I56" s="238">
        <v>40</v>
      </c>
      <c r="J56" s="238">
        <v>20</v>
      </c>
      <c r="K56" s="238">
        <v>0</v>
      </c>
      <c r="L56" s="238">
        <v>20</v>
      </c>
      <c r="M56" s="324">
        <f>H56-I56</f>
        <v>560</v>
      </c>
      <c r="N56" s="369" t="s">
        <v>182</v>
      </c>
      <c r="O56" s="286" t="s">
        <v>183</v>
      </c>
      <c r="P56" s="288" t="s">
        <v>183</v>
      </c>
      <c r="Q56" s="370"/>
      <c r="R56" s="288"/>
      <c r="S56" s="286"/>
      <c r="T56" s="286"/>
      <c r="U56" s="287"/>
    </row>
    <row r="57" spans="1:29" ht="23.1" customHeight="1" thickTop="1" thickBot="1">
      <c r="A57" s="568" t="s">
        <v>116</v>
      </c>
      <c r="B57" s="569"/>
      <c r="C57" s="569"/>
      <c r="D57" s="569"/>
      <c r="E57" s="569"/>
      <c r="F57" s="570"/>
      <c r="G57" s="318">
        <f t="shared" ref="G57:M57" si="8">G40+G56</f>
        <v>23</v>
      </c>
      <c r="H57" s="318">
        <f t="shared" si="8"/>
        <v>690</v>
      </c>
      <c r="I57" s="318">
        <f t="shared" si="8"/>
        <v>44</v>
      </c>
      <c r="J57" s="318">
        <f t="shared" si="8"/>
        <v>24</v>
      </c>
      <c r="K57" s="318">
        <f t="shared" si="8"/>
        <v>0</v>
      </c>
      <c r="L57" s="318">
        <f t="shared" si="8"/>
        <v>20</v>
      </c>
      <c r="M57" s="325">
        <f t="shared" si="8"/>
        <v>646</v>
      </c>
      <c r="N57" s="327" t="s">
        <v>185</v>
      </c>
      <c r="O57" s="290" t="s">
        <v>183</v>
      </c>
      <c r="P57" s="289" t="s">
        <v>183</v>
      </c>
      <c r="Q57" s="328"/>
      <c r="R57" s="289"/>
      <c r="S57" s="290"/>
      <c r="T57" s="290"/>
      <c r="U57" s="291"/>
      <c r="X57" s="292">
        <v>22</v>
      </c>
      <c r="Y57" s="292">
        <v>22</v>
      </c>
      <c r="Z57" s="292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>
      <c r="A58" s="618" t="s">
        <v>117</v>
      </c>
      <c r="B58" s="619"/>
      <c r="C58" s="619"/>
      <c r="D58" s="619"/>
      <c r="E58" s="619"/>
      <c r="F58" s="620"/>
      <c r="G58" s="316">
        <v>90</v>
      </c>
      <c r="H58" s="317">
        <f t="shared" ref="H58:M58" si="9">H33+H57</f>
        <v>2700</v>
      </c>
      <c r="I58" s="317">
        <f t="shared" si="9"/>
        <v>136</v>
      </c>
      <c r="J58" s="317">
        <f t="shared" si="9"/>
        <v>80</v>
      </c>
      <c r="K58" s="317">
        <f t="shared" si="9"/>
        <v>4</v>
      </c>
      <c r="L58" s="317">
        <f t="shared" si="9"/>
        <v>52</v>
      </c>
      <c r="M58" s="326">
        <f t="shared" si="9"/>
        <v>2564</v>
      </c>
      <c r="N58" s="329" t="s">
        <v>196</v>
      </c>
      <c r="O58" s="330" t="s">
        <v>236</v>
      </c>
      <c r="P58" s="331" t="s">
        <v>237</v>
      </c>
      <c r="Q58" s="332"/>
      <c r="R58" s="294"/>
      <c r="S58" s="293"/>
      <c r="T58" s="293"/>
      <c r="U58" s="295"/>
      <c r="X58" s="296">
        <f t="shared" ref="X58:Z58" si="10">X57</f>
        <v>22</v>
      </c>
      <c r="Y58" s="296">
        <f t="shared" si="10"/>
        <v>22</v>
      </c>
      <c r="Z58" s="296">
        <f t="shared" si="10"/>
        <v>22</v>
      </c>
    </row>
    <row r="59" spans="1:29" ht="23.1" customHeight="1" thickTop="1">
      <c r="A59" s="566" t="s">
        <v>33</v>
      </c>
      <c r="B59" s="566"/>
      <c r="C59" s="566"/>
      <c r="D59" s="566"/>
      <c r="E59" s="566"/>
      <c r="F59" s="566"/>
      <c r="G59" s="566"/>
      <c r="H59" s="566"/>
      <c r="I59" s="566"/>
      <c r="J59" s="566"/>
      <c r="K59" s="566"/>
      <c r="L59" s="566"/>
      <c r="M59" s="567"/>
      <c r="N59" s="256"/>
      <c r="O59" s="257"/>
      <c r="P59" s="256"/>
      <c r="Q59" s="257"/>
      <c r="R59" s="276"/>
      <c r="S59" s="253"/>
      <c r="T59" s="253"/>
      <c r="U59" s="253"/>
      <c r="AA59" s="245"/>
    </row>
    <row r="60" spans="1:29" ht="23.1" customHeight="1">
      <c r="A60" s="622" t="s">
        <v>167</v>
      </c>
      <c r="B60" s="622"/>
      <c r="C60" s="622"/>
      <c r="D60" s="622"/>
      <c r="E60" s="622"/>
      <c r="F60" s="622"/>
      <c r="G60" s="622"/>
      <c r="H60" s="622"/>
      <c r="I60" s="622"/>
      <c r="J60" s="622"/>
      <c r="K60" s="622"/>
      <c r="L60" s="622"/>
      <c r="M60" s="623"/>
      <c r="N60" s="221">
        <v>2</v>
      </c>
      <c r="O60" s="224">
        <v>3</v>
      </c>
      <c r="P60" s="221">
        <v>1</v>
      </c>
      <c r="Q60" s="224"/>
      <c r="R60" s="209"/>
      <c r="S60" s="208"/>
      <c r="T60" s="208"/>
      <c r="U60" s="208"/>
      <c r="AA60" s="245"/>
    </row>
    <row r="61" spans="1:29" ht="23.1" customHeight="1">
      <c r="A61" s="622" t="s">
        <v>118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3"/>
      <c r="N61" s="221">
        <v>5</v>
      </c>
      <c r="O61" s="224">
        <v>3</v>
      </c>
      <c r="P61" s="221">
        <v>2</v>
      </c>
      <c r="Q61" s="224"/>
      <c r="R61" s="209"/>
      <c r="S61" s="208"/>
      <c r="T61" s="208"/>
      <c r="U61" s="208"/>
      <c r="AA61" s="245"/>
    </row>
    <row r="62" spans="1:29" ht="23.1" customHeight="1">
      <c r="A62" s="622" t="s">
        <v>119</v>
      </c>
      <c r="B62" s="622"/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3"/>
      <c r="N62" s="202"/>
      <c r="O62" s="99"/>
      <c r="P62" s="202"/>
      <c r="Q62" s="223"/>
      <c r="R62" s="204"/>
      <c r="S62" s="205"/>
      <c r="T62" s="205"/>
      <c r="U62" s="205"/>
      <c r="AA62" s="245"/>
    </row>
    <row r="63" spans="1:29" ht="23.1" customHeight="1" thickBot="1">
      <c r="A63" s="622" t="s">
        <v>168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3"/>
      <c r="N63" s="333"/>
      <c r="O63" s="334">
        <v>1</v>
      </c>
      <c r="P63" s="333"/>
      <c r="Q63" s="267"/>
      <c r="R63" s="204"/>
      <c r="S63" s="205"/>
      <c r="T63" s="205"/>
      <c r="U63" s="205"/>
      <c r="V63" s="297">
        <f>SUM(N63:U63)</f>
        <v>1</v>
      </c>
      <c r="AA63" s="245"/>
    </row>
    <row r="64" spans="1:29" ht="23.1" customHeight="1" thickBot="1">
      <c r="A64" s="621" t="s">
        <v>120</v>
      </c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563" t="s">
        <v>121</v>
      </c>
      <c r="O64" s="563"/>
      <c r="P64" s="624">
        <f>G33/G58</f>
        <v>0.74444444444444446</v>
      </c>
      <c r="Q64" s="625"/>
      <c r="R64" s="626" t="s">
        <v>81</v>
      </c>
      <c r="S64" s="587"/>
      <c r="T64" s="627">
        <f>G57/G58</f>
        <v>0.25555555555555554</v>
      </c>
      <c r="U64" s="627"/>
      <c r="AA64" s="245"/>
    </row>
    <row r="65" spans="1:27" ht="35.25" customHeight="1" thickBot="1">
      <c r="A65" s="298">
        <v>1</v>
      </c>
      <c r="B65" s="299" t="s">
        <v>132</v>
      </c>
      <c r="C65" s="299">
        <v>2</v>
      </c>
      <c r="D65" s="299">
        <v>1</v>
      </c>
      <c r="E65" s="299"/>
      <c r="F65" s="300"/>
      <c r="G65" s="299">
        <v>6</v>
      </c>
      <c r="H65" s="301">
        <v>180</v>
      </c>
      <c r="I65" s="302">
        <v>99</v>
      </c>
      <c r="J65" s="299"/>
      <c r="K65" s="299"/>
      <c r="L65" s="302">
        <v>99</v>
      </c>
      <c r="M65" s="303">
        <v>81</v>
      </c>
      <c r="N65" s="302">
        <v>3</v>
      </c>
      <c r="O65" s="302">
        <v>3</v>
      </c>
      <c r="P65" s="304"/>
      <c r="Q65" s="305"/>
      <c r="R65" s="306"/>
      <c r="S65" s="307"/>
      <c r="T65" s="307"/>
      <c r="U65" s="308"/>
      <c r="AA65" s="245"/>
    </row>
    <row r="66" spans="1:27" ht="24.6" customHeight="1">
      <c r="A66" s="175"/>
      <c r="B66" s="309"/>
      <c r="C66" s="309"/>
      <c r="D66" s="175"/>
      <c r="E66" s="309"/>
      <c r="F66" s="309"/>
      <c r="G66" s="309"/>
      <c r="H66" s="309"/>
      <c r="I66" s="309"/>
      <c r="J66" s="309"/>
      <c r="K66" s="309"/>
    </row>
    <row r="67" spans="1:27" ht="16.149999999999999" customHeight="1">
      <c r="A67" s="175"/>
      <c r="B67" s="309" t="s">
        <v>170</v>
      </c>
      <c r="C67" s="309"/>
      <c r="D67" s="310"/>
      <c r="E67" s="311"/>
      <c r="F67" s="311"/>
      <c r="G67" s="311"/>
      <c r="H67" s="309"/>
      <c r="I67" s="309"/>
      <c r="J67" s="312"/>
      <c r="K67" s="309" t="s">
        <v>171</v>
      </c>
    </row>
    <row r="68" spans="1:27" ht="13.5" customHeight="1">
      <c r="A68" s="175"/>
      <c r="B68" s="309"/>
      <c r="C68" s="309"/>
      <c r="D68" s="175"/>
      <c r="E68" s="309"/>
      <c r="F68" s="309"/>
      <c r="G68" s="309"/>
      <c r="H68" s="309"/>
      <c r="I68" s="309"/>
      <c r="J68" s="309"/>
      <c r="K68" s="309"/>
    </row>
    <row r="69" spans="1:27" ht="18.600000000000001" customHeight="1">
      <c r="A69" s="175"/>
      <c r="B69" s="309" t="s">
        <v>200</v>
      </c>
      <c r="C69" s="1"/>
      <c r="D69" s="310"/>
      <c r="E69" s="310"/>
      <c r="F69" s="310"/>
      <c r="G69" s="310"/>
      <c r="H69" s="1"/>
      <c r="I69" s="616" t="s">
        <v>201</v>
      </c>
      <c r="J69" s="617"/>
      <c r="K69" s="617"/>
    </row>
    <row r="70" spans="1:27" ht="10.5" customHeight="1">
      <c r="A70" s="175"/>
      <c r="C70" s="175"/>
      <c r="D70" s="175"/>
      <c r="E70" s="175"/>
      <c r="F70" s="175"/>
      <c r="G70" s="175"/>
      <c r="H70" s="175"/>
    </row>
    <row r="71" spans="1:27" ht="16.899999999999999" customHeight="1">
      <c r="A71" s="175"/>
      <c r="B71" s="309" t="s">
        <v>229</v>
      </c>
      <c r="C71" s="309"/>
      <c r="D71" s="614"/>
      <c r="E71" s="614"/>
      <c r="F71" s="615"/>
      <c r="G71" s="615"/>
      <c r="H71" s="309"/>
      <c r="I71" s="616" t="s">
        <v>230</v>
      </c>
      <c r="J71" s="617"/>
      <c r="K71" s="617"/>
    </row>
    <row r="72" spans="1:27" ht="13.5" customHeight="1">
      <c r="A72" s="175"/>
      <c r="C72" s="175"/>
      <c r="D72" s="175"/>
      <c r="E72" s="175"/>
      <c r="F72" s="175"/>
      <c r="G72" s="175"/>
      <c r="H72" s="175"/>
    </row>
    <row r="73" spans="1:27" ht="22.15" customHeight="1">
      <c r="A73" s="175"/>
      <c r="B73" s="309" t="s">
        <v>257</v>
      </c>
      <c r="C73" s="309"/>
      <c r="D73" s="614"/>
      <c r="E73" s="614"/>
      <c r="F73" s="615"/>
      <c r="G73" s="615"/>
      <c r="H73" s="309"/>
      <c r="I73" s="616" t="s">
        <v>258</v>
      </c>
      <c r="J73" s="617"/>
      <c r="K73" s="617"/>
    </row>
    <row r="82" spans="1:8" ht="15.75" customHeight="1"/>
    <row r="84" spans="1:8">
      <c r="A84" s="175"/>
      <c r="C84" s="175"/>
      <c r="D84" s="175"/>
      <c r="E84" s="175"/>
      <c r="F84" s="175"/>
      <c r="G84" s="175"/>
      <c r="H84" s="175"/>
    </row>
    <row r="85" spans="1:8">
      <c r="A85" s="175"/>
      <c r="C85" s="175"/>
      <c r="D85" s="175"/>
      <c r="E85" s="175"/>
      <c r="F85" s="175"/>
      <c r="G85" s="175"/>
      <c r="H85" s="175"/>
    </row>
    <row r="86" spans="1:8">
      <c r="A86" s="175"/>
      <c r="C86" s="175"/>
      <c r="D86" s="175"/>
      <c r="E86" s="175"/>
      <c r="F86" s="175"/>
      <c r="G86" s="175"/>
      <c r="H86" s="175"/>
    </row>
    <row r="87" spans="1:8">
      <c r="A87" s="175"/>
      <c r="C87" s="175"/>
      <c r="D87" s="175"/>
      <c r="E87" s="175"/>
      <c r="F87" s="175"/>
      <c r="G87" s="175"/>
      <c r="H87" s="175"/>
    </row>
    <row r="88" spans="1:8">
      <c r="A88" s="175"/>
      <c r="C88" s="175"/>
      <c r="D88" s="175"/>
      <c r="E88" s="175"/>
      <c r="F88" s="175"/>
      <c r="G88" s="175"/>
      <c r="H88" s="175"/>
    </row>
    <row r="89" spans="1:8">
      <c r="A89" s="175"/>
      <c r="C89" s="175"/>
      <c r="D89" s="175"/>
      <c r="E89" s="175"/>
      <c r="F89" s="175"/>
      <c r="G89" s="175"/>
      <c r="H89" s="175"/>
    </row>
    <row r="90" spans="1:8">
      <c r="A90" s="175"/>
      <c r="C90" s="175"/>
      <c r="D90" s="175"/>
      <c r="E90" s="175"/>
      <c r="F90" s="175"/>
      <c r="G90" s="175"/>
      <c r="H90" s="175"/>
    </row>
    <row r="91" spans="1:8">
      <c r="A91" s="175"/>
      <c r="C91" s="175"/>
      <c r="D91" s="175"/>
      <c r="E91" s="175"/>
      <c r="F91" s="175"/>
      <c r="G91" s="175"/>
      <c r="H91" s="175"/>
    </row>
    <row r="92" spans="1:8">
      <c r="A92" s="175"/>
      <c r="C92" s="175"/>
      <c r="D92" s="175"/>
      <c r="E92" s="175"/>
      <c r="F92" s="175"/>
      <c r="G92" s="175"/>
      <c r="H92" s="175"/>
    </row>
    <row r="93" spans="1:8">
      <c r="A93" s="175"/>
      <c r="C93" s="175"/>
      <c r="D93" s="175"/>
      <c r="E93" s="175"/>
      <c r="F93" s="175"/>
      <c r="G93" s="175"/>
      <c r="H93" s="175"/>
    </row>
    <row r="94" spans="1:8">
      <c r="A94" s="175"/>
      <c r="C94" s="175"/>
      <c r="D94" s="175"/>
      <c r="E94" s="175"/>
      <c r="F94" s="175"/>
      <c r="G94" s="175"/>
      <c r="H94" s="175"/>
    </row>
    <row r="95" spans="1:8">
      <c r="A95" s="175"/>
      <c r="C95" s="175"/>
      <c r="D95" s="175"/>
      <c r="E95" s="175"/>
      <c r="F95" s="175"/>
      <c r="G95" s="175"/>
      <c r="H95" s="175"/>
    </row>
    <row r="96" spans="1:8">
      <c r="A96" s="175"/>
      <c r="C96" s="175"/>
      <c r="D96" s="175"/>
      <c r="E96" s="175"/>
      <c r="F96" s="175"/>
      <c r="G96" s="175"/>
      <c r="H96" s="175"/>
    </row>
    <row r="97" s="175" customFormat="1"/>
    <row r="98" s="175" customFormat="1"/>
    <row r="99" s="175" customFormat="1"/>
    <row r="100" s="175" customFormat="1"/>
    <row r="101" s="175" customFormat="1"/>
    <row r="102" s="175" customFormat="1"/>
    <row r="103" s="175" customFormat="1"/>
    <row r="104" s="175" customFormat="1"/>
    <row r="105" s="175" customFormat="1"/>
    <row r="106" s="175" customFormat="1"/>
    <row r="107" s="175" customFormat="1"/>
    <row r="108" s="175" customFormat="1"/>
    <row r="109" s="175" customFormat="1"/>
    <row r="110" s="175" customFormat="1"/>
    <row r="111" s="175" customFormat="1"/>
    <row r="112" s="175" customFormat="1"/>
    <row r="113" s="175" customFormat="1"/>
    <row r="114" s="175" customFormat="1"/>
    <row r="115" s="175" customFormat="1"/>
    <row r="116" s="175" customFormat="1"/>
    <row r="117" s="175" customFormat="1"/>
    <row r="118" s="175" customFormat="1"/>
    <row r="119" s="175" customFormat="1"/>
    <row r="120" s="175" customFormat="1"/>
    <row r="121" s="175" customFormat="1"/>
    <row r="122" s="175" customFormat="1"/>
    <row r="123" s="175" customFormat="1"/>
    <row r="124" s="175" customFormat="1"/>
    <row r="125" s="175" customFormat="1"/>
    <row r="126" s="175" customFormat="1"/>
    <row r="127" s="175" customFormat="1"/>
    <row r="128" s="175" customFormat="1"/>
    <row r="129" s="175" customFormat="1"/>
    <row r="130" s="175" customFormat="1"/>
    <row r="131" s="175" customFormat="1"/>
    <row r="132" s="175" customFormat="1"/>
    <row r="133" s="175" customFormat="1"/>
    <row r="134" s="175" customFormat="1"/>
    <row r="135" s="175" customFormat="1"/>
    <row r="136" s="175" customFormat="1"/>
    <row r="137" s="175" customFormat="1"/>
    <row r="138" s="175" customFormat="1"/>
    <row r="139" s="175" customFormat="1"/>
    <row r="140" s="175" customFormat="1"/>
    <row r="141" s="175" customFormat="1"/>
    <row r="142" s="175" customFormat="1"/>
    <row r="143" s="175" customFormat="1"/>
    <row r="144" s="175" customFormat="1"/>
    <row r="145" s="175" customFormat="1"/>
    <row r="146" s="175" customFormat="1"/>
    <row r="147" s="175" customFormat="1"/>
    <row r="148" s="175" customFormat="1"/>
    <row r="149" s="175" customFormat="1"/>
    <row r="150" s="175" customFormat="1"/>
    <row r="151" s="175" customFormat="1"/>
    <row r="152" s="175" customFormat="1"/>
    <row r="153" s="175" customFormat="1"/>
    <row r="154" s="175" customFormat="1"/>
    <row r="155" s="175" customFormat="1"/>
    <row r="156" s="175" customFormat="1"/>
    <row r="157" s="175" customFormat="1"/>
    <row r="158" s="175" customFormat="1"/>
    <row r="159" s="175" customFormat="1"/>
    <row r="160" s="175" customFormat="1"/>
    <row r="161" s="175" customFormat="1"/>
    <row r="162" s="175" customFormat="1"/>
    <row r="163" s="175" customFormat="1"/>
    <row r="164" s="175" customFormat="1"/>
    <row r="165" s="175" customFormat="1"/>
    <row r="166" s="175" customFormat="1"/>
    <row r="167" s="175" customFormat="1"/>
    <row r="168" s="175" customFormat="1"/>
    <row r="169" s="175" customFormat="1"/>
    <row r="170" s="175" customFormat="1"/>
    <row r="171" s="175" customFormat="1"/>
    <row r="172" s="175" customFormat="1"/>
    <row r="173" s="175" customFormat="1"/>
    <row r="174" s="175" customFormat="1"/>
    <row r="175" s="175" customFormat="1"/>
    <row r="176" s="175" customFormat="1"/>
    <row r="177" s="175" customFormat="1"/>
    <row r="178" s="175" customFormat="1"/>
    <row r="179" s="175" customFormat="1"/>
    <row r="180" s="175" customFormat="1"/>
    <row r="181" s="175" customFormat="1"/>
    <row r="182" s="175" customFormat="1"/>
    <row r="183" s="175" customFormat="1"/>
    <row r="184" s="175" customFormat="1"/>
    <row r="185" s="175" customFormat="1"/>
    <row r="187" s="175" customFormat="1"/>
    <row r="188" s="175" customFormat="1"/>
    <row r="189" s="175" customFormat="1"/>
    <row r="190" s="175" customFormat="1"/>
    <row r="191" s="175" customFormat="1"/>
  </sheetData>
  <sheetProtection selectLockedCells="1" selectUnlockedCells="1"/>
  <mergeCells count="60">
    <mergeCell ref="A44:B44"/>
    <mergeCell ref="A40:F40"/>
    <mergeCell ref="A41:U41"/>
    <mergeCell ref="A36:B36"/>
    <mergeCell ref="A42:B42"/>
    <mergeCell ref="A43:B43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M3:M6"/>
    <mergeCell ref="I3:L3"/>
    <mergeCell ref="F4:F7"/>
    <mergeCell ref="I4:I7"/>
    <mergeCell ref="J4:J7"/>
    <mergeCell ref="K4:K7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40625" defaultRowHeight="12.75"/>
  <cols>
    <col min="1" max="2" width="3.5703125" style="32" customWidth="1"/>
    <col min="3" max="3" width="28.7109375" style="32" hidden="1" customWidth="1"/>
    <col min="4" max="4" width="64.85546875" style="30" customWidth="1"/>
    <col min="5" max="6" width="7.5703125" style="33" customWidth="1"/>
    <col min="7" max="7" width="6.28515625" style="33" customWidth="1"/>
    <col min="8" max="8" width="5.7109375" style="33" customWidth="1"/>
    <col min="9" max="9" width="6.5703125" style="33" customWidth="1"/>
    <col min="10" max="10" width="6.42578125" style="33" customWidth="1"/>
    <col min="11" max="11" width="8.140625" style="33" customWidth="1"/>
    <col min="12" max="12" width="9.42578125" style="33" customWidth="1"/>
    <col min="13" max="13" width="5.7109375" style="32" customWidth="1"/>
    <col min="14" max="14" width="7.5703125" style="33" customWidth="1"/>
    <col min="15" max="15" width="12.7109375" style="30" customWidth="1"/>
    <col min="16" max="16" width="5.28515625" style="29" customWidth="1"/>
    <col min="17" max="17" width="6.85546875" style="29" customWidth="1"/>
    <col min="18" max="18" width="6" style="29" customWidth="1"/>
    <col min="19" max="19" width="5.140625" style="29" customWidth="1"/>
    <col min="20" max="16384" width="9.140625" style="29"/>
  </cols>
  <sheetData>
    <row r="1" spans="1:19">
      <c r="D1" s="663" t="s">
        <v>123</v>
      </c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9" ht="13.5" thickBot="1">
      <c r="D2" s="30" t="s">
        <v>73</v>
      </c>
    </row>
    <row r="3" spans="1:19" ht="15" thickBot="1">
      <c r="D3" s="664" t="s">
        <v>72</v>
      </c>
      <c r="E3" s="667" t="s">
        <v>66</v>
      </c>
      <c r="F3" s="670" t="s">
        <v>52</v>
      </c>
      <c r="G3" s="671"/>
      <c r="H3" s="671"/>
      <c r="I3" s="671"/>
      <c r="J3" s="671"/>
      <c r="K3" s="672"/>
      <c r="L3" s="667" t="s">
        <v>74</v>
      </c>
      <c r="M3" s="667" t="s">
        <v>75</v>
      </c>
      <c r="N3" s="673" t="s">
        <v>84</v>
      </c>
      <c r="P3" s="638" t="s">
        <v>173</v>
      </c>
      <c r="Q3" s="639"/>
      <c r="R3" s="638" t="s">
        <v>174</v>
      </c>
      <c r="S3" s="639"/>
    </row>
    <row r="4" spans="1:19" ht="15.75" thickTop="1" thickBot="1">
      <c r="D4" s="665"/>
      <c r="E4" s="668"/>
      <c r="F4" s="676" t="s">
        <v>28</v>
      </c>
      <c r="G4" s="679" t="s">
        <v>53</v>
      </c>
      <c r="H4" s="680"/>
      <c r="I4" s="680"/>
      <c r="J4" s="681"/>
      <c r="K4" s="682" t="s">
        <v>99</v>
      </c>
      <c r="L4" s="668"/>
      <c r="M4" s="668"/>
      <c r="N4" s="674"/>
      <c r="P4" s="640" t="s">
        <v>175</v>
      </c>
      <c r="Q4" s="640"/>
      <c r="R4" s="640"/>
      <c r="S4" s="640"/>
    </row>
    <row r="5" spans="1:19" ht="14.25" thickTop="1" thickBot="1">
      <c r="D5" s="665"/>
      <c r="E5" s="668"/>
      <c r="F5" s="677"/>
      <c r="G5" s="676" t="s">
        <v>54</v>
      </c>
      <c r="H5" s="687" t="s">
        <v>56</v>
      </c>
      <c r="I5" s="688"/>
      <c r="J5" s="689"/>
      <c r="K5" s="683"/>
      <c r="L5" s="668"/>
      <c r="M5" s="668"/>
      <c r="N5" s="674"/>
      <c r="P5" s="94" t="s">
        <v>96</v>
      </c>
      <c r="Q5" s="94" t="s">
        <v>176</v>
      </c>
      <c r="R5" s="94" t="s">
        <v>96</v>
      </c>
      <c r="S5" s="94" t="s">
        <v>176</v>
      </c>
    </row>
    <row r="6" spans="1:19" ht="19.5" customHeight="1" thickTop="1">
      <c r="D6" s="665"/>
      <c r="E6" s="668"/>
      <c r="F6" s="677"/>
      <c r="G6" s="685"/>
      <c r="H6" s="676" t="s">
        <v>96</v>
      </c>
      <c r="I6" s="676" t="s">
        <v>97</v>
      </c>
      <c r="J6" s="690" t="s">
        <v>98</v>
      </c>
      <c r="K6" s="683"/>
      <c r="L6" s="668"/>
      <c r="M6" s="668"/>
      <c r="N6" s="674"/>
      <c r="P6" s="110"/>
      <c r="Q6" s="110"/>
      <c r="R6" s="110"/>
      <c r="S6" s="110"/>
    </row>
    <row r="7" spans="1:19" ht="12.75" hidden="1" customHeight="1">
      <c r="D7" s="665"/>
      <c r="E7" s="668"/>
      <c r="F7" s="677"/>
      <c r="G7" s="685"/>
      <c r="H7" s="668"/>
      <c r="I7" s="668"/>
      <c r="J7" s="691"/>
      <c r="K7" s="683"/>
      <c r="L7" s="668"/>
      <c r="M7" s="668"/>
      <c r="N7" s="674"/>
      <c r="P7" s="110"/>
      <c r="Q7" s="110"/>
      <c r="R7" s="110"/>
      <c r="S7" s="110"/>
    </row>
    <row r="8" spans="1:19" ht="12.75" hidden="1" customHeight="1">
      <c r="D8" s="665"/>
      <c r="E8" s="668"/>
      <c r="F8" s="677"/>
      <c r="G8" s="685"/>
      <c r="H8" s="668"/>
      <c r="I8" s="668"/>
      <c r="J8" s="691"/>
      <c r="K8" s="683"/>
      <c r="L8" s="668"/>
      <c r="M8" s="668"/>
      <c r="N8" s="674"/>
      <c r="P8" s="110"/>
      <c r="Q8" s="110"/>
      <c r="R8" s="110"/>
      <c r="S8" s="110"/>
    </row>
    <row r="9" spans="1:19" ht="14.25" customHeight="1" thickBot="1">
      <c r="D9" s="666"/>
      <c r="E9" s="669"/>
      <c r="F9" s="678"/>
      <c r="G9" s="686"/>
      <c r="H9" s="669"/>
      <c r="I9" s="669"/>
      <c r="J9" s="692"/>
      <c r="K9" s="684"/>
      <c r="L9" s="669"/>
      <c r="M9" s="669"/>
      <c r="N9" s="675"/>
      <c r="P9" s="110"/>
      <c r="Q9" s="110"/>
      <c r="R9" s="110"/>
      <c r="S9" s="110"/>
    </row>
    <row r="10" spans="1:19" ht="30" customHeight="1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134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125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204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125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129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208</v>
      </c>
      <c r="N12" s="49">
        <f t="shared" si="4"/>
        <v>6.666666666666667</v>
      </c>
      <c r="O12" s="30" t="s">
        <v>125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135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208</v>
      </c>
      <c r="N13" s="49">
        <f t="shared" si="4"/>
        <v>6.666666666666667</v>
      </c>
      <c r="O13" s="30" t="s">
        <v>125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>
      <c r="A14" s="32" t="s">
        <v>17</v>
      </c>
      <c r="B14" s="32" t="s">
        <v>80</v>
      </c>
      <c r="C14" s="91" t="s">
        <v>63</v>
      </c>
      <c r="D14" s="52" t="s">
        <v>206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169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205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125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>
      <c r="D16" s="53" t="s">
        <v>207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>
      <c r="P19" s="110"/>
      <c r="Q19" s="110"/>
      <c r="R19" s="110"/>
      <c r="S19" s="110"/>
    </row>
    <row r="20" spans="1:19" ht="30" customHeight="1" thickBot="1">
      <c r="D20" s="30" t="s">
        <v>95</v>
      </c>
      <c r="P20" s="110"/>
      <c r="Q20" s="110"/>
      <c r="R20" s="110"/>
      <c r="S20" s="110"/>
    </row>
    <row r="21" spans="1:19" ht="30" customHeight="1" thickTop="1" thickBot="1">
      <c r="D21" s="641" t="s">
        <v>72</v>
      </c>
      <c r="E21" s="644" t="s">
        <v>66</v>
      </c>
      <c r="F21" s="647" t="s">
        <v>52</v>
      </c>
      <c r="G21" s="648"/>
      <c r="H21" s="648"/>
      <c r="I21" s="648"/>
      <c r="J21" s="648"/>
      <c r="K21" s="649"/>
      <c r="L21" s="644" t="s">
        <v>74</v>
      </c>
      <c r="M21" s="644" t="s">
        <v>75</v>
      </c>
      <c r="N21" s="660" t="s">
        <v>84</v>
      </c>
      <c r="P21" s="638" t="s">
        <v>173</v>
      </c>
      <c r="Q21" s="639"/>
      <c r="R21" s="638" t="s">
        <v>174</v>
      </c>
      <c r="S21" s="639"/>
    </row>
    <row r="22" spans="1:19" ht="30" customHeight="1" thickBot="1">
      <c r="D22" s="642"/>
      <c r="E22" s="645"/>
      <c r="F22" s="645" t="s">
        <v>28</v>
      </c>
      <c r="G22" s="652" t="s">
        <v>53</v>
      </c>
      <c r="H22" s="653"/>
      <c r="I22" s="653"/>
      <c r="J22" s="654"/>
      <c r="K22" s="645" t="s">
        <v>99</v>
      </c>
      <c r="L22" s="645"/>
      <c r="M22" s="645"/>
      <c r="N22" s="661"/>
      <c r="P22" s="640" t="s">
        <v>175</v>
      </c>
      <c r="Q22" s="640"/>
      <c r="R22" s="640"/>
      <c r="S22" s="640"/>
    </row>
    <row r="23" spans="1:19" ht="30" customHeight="1" thickBot="1">
      <c r="D23" s="642"/>
      <c r="E23" s="645"/>
      <c r="F23" s="650"/>
      <c r="G23" s="645" t="s">
        <v>54</v>
      </c>
      <c r="H23" s="657" t="s">
        <v>56</v>
      </c>
      <c r="I23" s="658"/>
      <c r="J23" s="659"/>
      <c r="K23" s="650"/>
      <c r="L23" s="645"/>
      <c r="M23" s="645"/>
      <c r="N23" s="661"/>
      <c r="P23" s="94" t="s">
        <v>96</v>
      </c>
      <c r="Q23" s="94" t="s">
        <v>176</v>
      </c>
      <c r="R23" s="94" t="s">
        <v>96</v>
      </c>
      <c r="S23" s="94" t="s">
        <v>176</v>
      </c>
    </row>
    <row r="24" spans="1:19" ht="30" customHeight="1" thickBot="1">
      <c r="D24" s="642"/>
      <c r="E24" s="645"/>
      <c r="F24" s="650"/>
      <c r="G24" s="655"/>
      <c r="H24" s="645" t="s">
        <v>96</v>
      </c>
      <c r="I24" s="645" t="s">
        <v>97</v>
      </c>
      <c r="J24" s="645" t="s">
        <v>98</v>
      </c>
      <c r="K24" s="650"/>
      <c r="L24" s="645"/>
      <c r="M24" s="645"/>
      <c r="N24" s="661"/>
      <c r="P24" s="110"/>
      <c r="Q24" s="110"/>
      <c r="R24" s="110"/>
      <c r="S24" s="110"/>
    </row>
    <row r="25" spans="1:19" ht="30" customHeight="1" thickBot="1">
      <c r="D25" s="642"/>
      <c r="E25" s="645"/>
      <c r="F25" s="650"/>
      <c r="G25" s="655"/>
      <c r="H25" s="645"/>
      <c r="I25" s="645"/>
      <c r="J25" s="645"/>
      <c r="K25" s="650"/>
      <c r="L25" s="645"/>
      <c r="M25" s="645"/>
      <c r="N25" s="661"/>
      <c r="P25" s="110"/>
      <c r="Q25" s="110"/>
      <c r="R25" s="110"/>
      <c r="S25" s="110"/>
    </row>
    <row r="26" spans="1:19" ht="30" customHeight="1" thickBot="1">
      <c r="D26" s="642"/>
      <c r="E26" s="645"/>
      <c r="F26" s="650"/>
      <c r="G26" s="655"/>
      <c r="H26" s="645"/>
      <c r="I26" s="645"/>
      <c r="J26" s="645"/>
      <c r="K26" s="650"/>
      <c r="L26" s="645"/>
      <c r="M26" s="645"/>
      <c r="N26" s="661"/>
      <c r="P26" s="110"/>
      <c r="Q26" s="110"/>
      <c r="R26" s="110"/>
      <c r="S26" s="110"/>
    </row>
    <row r="27" spans="1:19" ht="30" customHeight="1" thickBot="1">
      <c r="D27" s="643"/>
      <c r="E27" s="646"/>
      <c r="F27" s="651"/>
      <c r="G27" s="656"/>
      <c r="H27" s="646"/>
      <c r="I27" s="646"/>
      <c r="J27" s="646"/>
      <c r="K27" s="651"/>
      <c r="L27" s="646"/>
      <c r="M27" s="646"/>
      <c r="N27" s="662"/>
      <c r="P27" s="112"/>
      <c r="Q27" s="112"/>
      <c r="R27" s="112"/>
      <c r="S27" s="112"/>
    </row>
    <row r="28" spans="1:19" ht="30" customHeight="1" thickTop="1" thickBot="1">
      <c r="A28" s="32" t="s">
        <v>85</v>
      </c>
      <c r="B28" s="56" t="s">
        <v>80</v>
      </c>
      <c r="C28" s="91" t="s">
        <v>153</v>
      </c>
      <c r="D28" s="143" t="s">
        <v>255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125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177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208</v>
      </c>
      <c r="N29" s="58">
        <f t="shared" ref="N29:N32" si="13">G29/F29*100</f>
        <v>6.666666666666667</v>
      </c>
      <c r="O29" s="30" t="s">
        <v>125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178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125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>
      <c r="A31" s="32" t="s">
        <v>17</v>
      </c>
      <c r="B31" s="56" t="s">
        <v>80</v>
      </c>
      <c r="C31" s="91" t="s">
        <v>160</v>
      </c>
      <c r="D31" s="144" t="s">
        <v>256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125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>
      <c r="A32" s="32" t="s">
        <v>17</v>
      </c>
      <c r="B32" s="56" t="s">
        <v>80</v>
      </c>
      <c r="C32" s="91" t="s">
        <v>162</v>
      </c>
      <c r="D32" s="146" t="s">
        <v>210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208</v>
      </c>
      <c r="N32" s="58">
        <f t="shared" si="13"/>
        <v>8</v>
      </c>
      <c r="O32" s="30" t="s">
        <v>125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>
      <c r="B33" s="56"/>
      <c r="C33" s="91"/>
      <c r="D33" s="145" t="s">
        <v>127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208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148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125</v>
      </c>
      <c r="P34" s="111">
        <f t="shared" si="14"/>
        <v>0</v>
      </c>
      <c r="Q34" s="111"/>
      <c r="R34" s="113"/>
      <c r="S34" s="113"/>
    </row>
    <row r="35" spans="1:19" ht="30" customHeight="1" thickTop="1" thickBot="1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>
      <c r="D36" s="31" t="s">
        <v>76</v>
      </c>
      <c r="E36" s="34">
        <f>30-E35</f>
        <v>0</v>
      </c>
    </row>
    <row r="37" spans="1:19" ht="30" customHeight="1">
      <c r="D37" s="31"/>
      <c r="E37" s="34"/>
    </row>
    <row r="38" spans="1:19" ht="30" customHeight="1">
      <c r="D38" s="31"/>
      <c r="E38" s="34"/>
    </row>
    <row r="39" spans="1:19" ht="30" customHeight="1" thickBot="1">
      <c r="D39" s="30" t="s">
        <v>77</v>
      </c>
    </row>
    <row r="40" spans="1:19" ht="30" customHeight="1" thickTop="1" thickBot="1">
      <c r="D40" s="641" t="s">
        <v>72</v>
      </c>
      <c r="E40" s="644" t="s">
        <v>66</v>
      </c>
      <c r="F40" s="693" t="s">
        <v>52</v>
      </c>
      <c r="G40" s="694"/>
      <c r="H40" s="694"/>
      <c r="I40" s="694"/>
      <c r="J40" s="694"/>
      <c r="K40" s="695"/>
      <c r="L40" s="644" t="s">
        <v>74</v>
      </c>
      <c r="M40" s="660" t="s">
        <v>75</v>
      </c>
      <c r="N40" s="660" t="s">
        <v>84</v>
      </c>
    </row>
    <row r="41" spans="1:19" ht="30" customHeight="1" thickTop="1" thickBot="1">
      <c r="D41" s="642"/>
      <c r="E41" s="645"/>
      <c r="F41" s="644" t="s">
        <v>28</v>
      </c>
      <c r="G41" s="696" t="s">
        <v>53</v>
      </c>
      <c r="H41" s="697"/>
      <c r="I41" s="697"/>
      <c r="J41" s="698"/>
      <c r="K41" s="660" t="s">
        <v>55</v>
      </c>
      <c r="L41" s="645"/>
      <c r="M41" s="661"/>
      <c r="N41" s="661"/>
    </row>
    <row r="42" spans="1:19" ht="30" customHeight="1" thickTop="1" thickBot="1">
      <c r="D42" s="642"/>
      <c r="E42" s="645"/>
      <c r="F42" s="650"/>
      <c r="G42" s="660" t="s">
        <v>54</v>
      </c>
      <c r="H42" s="703" t="s">
        <v>56</v>
      </c>
      <c r="I42" s="704"/>
      <c r="J42" s="705"/>
      <c r="K42" s="699"/>
      <c r="L42" s="645"/>
      <c r="M42" s="661"/>
      <c r="N42" s="661"/>
    </row>
    <row r="43" spans="1:19" ht="30" customHeight="1" thickBot="1">
      <c r="D43" s="642"/>
      <c r="E43" s="645"/>
      <c r="F43" s="650"/>
      <c r="G43" s="701"/>
      <c r="H43" s="706" t="s">
        <v>96</v>
      </c>
      <c r="I43" s="709" t="s">
        <v>97</v>
      </c>
      <c r="J43" s="712" t="s">
        <v>98</v>
      </c>
      <c r="K43" s="699"/>
      <c r="L43" s="645"/>
      <c r="M43" s="661"/>
      <c r="N43" s="661"/>
      <c r="P43" s="638" t="s">
        <v>173</v>
      </c>
      <c r="Q43" s="639"/>
      <c r="R43" s="638" t="s">
        <v>174</v>
      </c>
      <c r="S43" s="639"/>
    </row>
    <row r="44" spans="1:19" ht="30" customHeight="1" thickBot="1">
      <c r="D44" s="642"/>
      <c r="E44" s="645"/>
      <c r="F44" s="650"/>
      <c r="G44" s="701"/>
      <c r="H44" s="707"/>
      <c r="I44" s="710"/>
      <c r="J44" s="661"/>
      <c r="K44" s="699"/>
      <c r="L44" s="645"/>
      <c r="M44" s="661"/>
      <c r="N44" s="661"/>
      <c r="P44" s="640" t="s">
        <v>175</v>
      </c>
      <c r="Q44" s="640"/>
      <c r="R44" s="640"/>
      <c r="S44" s="640"/>
    </row>
    <row r="45" spans="1:19" ht="30" customHeight="1" thickBot="1">
      <c r="D45" s="642"/>
      <c r="E45" s="645"/>
      <c r="F45" s="650"/>
      <c r="G45" s="701"/>
      <c r="H45" s="707"/>
      <c r="I45" s="710"/>
      <c r="J45" s="661"/>
      <c r="K45" s="699"/>
      <c r="L45" s="645"/>
      <c r="M45" s="661"/>
      <c r="N45" s="661"/>
      <c r="P45" s="94" t="s">
        <v>96</v>
      </c>
      <c r="Q45" s="94" t="s">
        <v>176</v>
      </c>
      <c r="R45" s="94" t="s">
        <v>96</v>
      </c>
      <c r="S45" s="94" t="s">
        <v>176</v>
      </c>
    </row>
    <row r="46" spans="1:19" ht="30" customHeight="1" thickBot="1">
      <c r="D46" s="643"/>
      <c r="E46" s="646"/>
      <c r="F46" s="651"/>
      <c r="G46" s="702"/>
      <c r="H46" s="708"/>
      <c r="I46" s="711"/>
      <c r="J46" s="662"/>
      <c r="K46" s="700"/>
      <c r="L46" s="646"/>
      <c r="M46" s="662"/>
      <c r="N46" s="662"/>
      <c r="P46" s="113"/>
      <c r="Q46" s="113"/>
      <c r="R46" s="113"/>
      <c r="S46" s="113"/>
    </row>
    <row r="47" spans="1:19" ht="30" customHeight="1" thickTop="1" thickBot="1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125</v>
      </c>
      <c r="P47" s="113"/>
      <c r="Q47" s="113"/>
      <c r="R47" s="113"/>
      <c r="S47" s="113"/>
    </row>
    <row r="48" spans="1:19" ht="30" customHeight="1" thickBot="1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77" t="s">
        <v>254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125</v>
      </c>
      <c r="P48" s="113"/>
      <c r="Q48" s="113"/>
      <c r="R48" s="113"/>
      <c r="S48" s="113"/>
    </row>
    <row r="49" spans="1:19" ht="30" customHeight="1" thickBot="1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125</v>
      </c>
      <c r="P49" s="113"/>
      <c r="Q49" s="113"/>
      <c r="R49" s="113"/>
      <c r="S49" s="113"/>
    </row>
    <row r="50" spans="1:19" ht="30" customHeight="1" thickBot="1">
      <c r="A50" s="32" t="s">
        <v>17</v>
      </c>
      <c r="B50" s="56" t="s">
        <v>80</v>
      </c>
      <c r="C50" s="91" t="s">
        <v>157</v>
      </c>
      <c r="D50" s="145" t="s">
        <v>211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169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126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125</v>
      </c>
      <c r="P51" s="113">
        <v>4</v>
      </c>
      <c r="Q51" s="113">
        <f>J33</f>
        <v>4</v>
      </c>
      <c r="R51" s="113"/>
      <c r="S51" s="113"/>
    </row>
    <row r="52" spans="1:19" ht="30" customHeight="1" thickBot="1">
      <c r="A52" s="32" t="s">
        <v>17</v>
      </c>
      <c r="B52" s="56" t="s">
        <v>80</v>
      </c>
      <c r="C52" s="91" t="s">
        <v>165</v>
      </c>
      <c r="D52" s="162" t="s">
        <v>209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125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5" thickTop="1">
      <c r="D54" s="31" t="s">
        <v>76</v>
      </c>
      <c r="E54" s="34">
        <f>30-E53</f>
        <v>0</v>
      </c>
    </row>
    <row r="56" spans="1:19">
      <c r="D56" s="31"/>
      <c r="E56" s="34"/>
    </row>
    <row r="57" spans="1:19">
      <c r="D57" s="31"/>
      <c r="E57" s="34"/>
    </row>
    <row r="58" spans="1:19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>
      <c r="E61" s="32"/>
      <c r="F61" s="32"/>
      <c r="G61" s="32"/>
      <c r="H61" s="32"/>
      <c r="L61" s="38"/>
      <c r="M61" s="38"/>
      <c r="N61" s="39"/>
    </row>
    <row r="62" spans="1:19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663"/>
      <c r="M66" s="663"/>
      <c r="N66" s="663"/>
    </row>
    <row r="67" spans="1:14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>
      <c r="L68" s="38"/>
      <c r="M68" s="38"/>
      <c r="N68" s="39"/>
    </row>
    <row r="69" spans="1:14">
      <c r="L69" s="38"/>
      <c r="M69" s="38"/>
      <c r="N69" s="39"/>
    </row>
    <row r="70" spans="1:14">
      <c r="L70" s="38"/>
      <c r="M70" s="38"/>
      <c r="N70" s="39"/>
    </row>
    <row r="71" spans="1:14">
      <c r="L71" s="95"/>
      <c r="M71" s="38"/>
      <c r="N71" s="39"/>
    </row>
    <row r="72" spans="1:14">
      <c r="L72" s="38"/>
      <c r="M72" s="38"/>
      <c r="N72" s="39"/>
    </row>
  </sheetData>
  <mergeCells count="53">
    <mergeCell ref="P43:Q43"/>
    <mergeCell ref="R43:S43"/>
    <mergeCell ref="P44:S44"/>
    <mergeCell ref="P21:Q21"/>
    <mergeCell ref="R21:S21"/>
    <mergeCell ref="P22:S22"/>
    <mergeCell ref="M21:M27"/>
    <mergeCell ref="L66:N66"/>
    <mergeCell ref="H42:J42"/>
    <mergeCell ref="H43:H46"/>
    <mergeCell ref="I43:I46"/>
    <mergeCell ref="J43:J46"/>
    <mergeCell ref="N40:N46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_2025</vt:lpstr>
      <vt:lpstr>Семестровка_200518</vt:lpstr>
      <vt:lpstr>'План 232 _2025'!Заголовки_для_печати</vt:lpstr>
      <vt:lpstr>бюджет!Область_печати</vt:lpstr>
      <vt:lpstr>'План 232 _2025'!Область_печати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2021-04-04T17:32:45Z</cp:lastPrinted>
  <dcterms:created xsi:type="dcterms:W3CDTF">2011-02-06T10:49:14Z</dcterms:created>
  <dcterms:modified xsi:type="dcterms:W3CDTF">2025-06-05T07:53:14Z</dcterms:modified>
</cp:coreProperties>
</file>