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G10 Металургія\"/>
    </mc:Choice>
  </mc:AlternateContent>
  <bookViews>
    <workbookView xWindow="0" yWindow="0" windowWidth="28800" windowHeight="11865"/>
  </bookViews>
  <sheets>
    <sheet name="Титул" sheetId="1" r:id="rId1"/>
    <sheet name="бюджет" sheetId="2" state="hidden" r:id="rId2"/>
    <sheet name="План" sheetId="3" r:id="rId3"/>
    <sheet name="вспом" sheetId="10" state="hidden" r:id="rId4"/>
    <sheet name="Лист1" sheetId="4" state="hidden" r:id="rId5"/>
    <sheet name="1 курс" sheetId="13" state="hidden" r:id="rId6"/>
    <sheet name="2 курс" sheetId="14" state="hidden" r:id="rId7"/>
    <sheet name="3 курс" sheetId="15" state="hidden" r:id="rId8"/>
  </sheets>
  <definedNames>
    <definedName name="_xlnm.Print_Titles" localSheetId="3">вспом!$8:$8</definedName>
    <definedName name="_xlnm.Print_Titles" localSheetId="2">План!$8:$8</definedName>
    <definedName name="_xlnm.Print_Area" localSheetId="1">бюджет!$A$1:$J$21</definedName>
    <definedName name="_xlnm.Print_Area" localSheetId="3">вспом!$A$1:$Y$442</definedName>
    <definedName name="_xlnm.Print_Area" localSheetId="2">План!$A$1:$U$195</definedName>
    <definedName name="_xlnm.Print_Area" localSheetId="0">Титул!$A$1:$BA$37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3" i="13" l="1"/>
  <c r="O70" i="13" s="1"/>
  <c r="M50" i="13"/>
  <c r="I50" i="13"/>
  <c r="I28" i="15"/>
  <c r="M28" i="15" s="1"/>
  <c r="G47" i="3"/>
  <c r="G21" i="15"/>
  <c r="T21" i="15"/>
  <c r="T56" i="15" s="1"/>
  <c r="I11" i="15"/>
  <c r="H11" i="15"/>
  <c r="M11" i="15" s="1"/>
  <c r="S47" i="14"/>
  <c r="S54" i="14" s="1"/>
  <c r="R47" i="14"/>
  <c r="U49" i="15"/>
  <c r="U56" i="15" s="1"/>
  <c r="H38" i="15"/>
  <c r="I37" i="15"/>
  <c r="H37" i="15"/>
  <c r="I36" i="15"/>
  <c r="H36" i="15"/>
  <c r="M36" i="15" s="1"/>
  <c r="I35" i="15"/>
  <c r="H35" i="15"/>
  <c r="M35" i="15" s="1"/>
  <c r="I34" i="15"/>
  <c r="H34" i="15"/>
  <c r="M34" i="15" s="1"/>
  <c r="G33" i="15"/>
  <c r="H33" i="15" s="1"/>
  <c r="H32" i="15"/>
  <c r="I31" i="15"/>
  <c r="H31" i="15"/>
  <c r="M31" i="15" s="1"/>
  <c r="I15" i="15"/>
  <c r="H15" i="15"/>
  <c r="I30" i="15"/>
  <c r="H30" i="15"/>
  <c r="I29" i="15"/>
  <c r="H29" i="15"/>
  <c r="H28" i="15"/>
  <c r="H27" i="15"/>
  <c r="H26" i="15"/>
  <c r="G26" i="15"/>
  <c r="I19" i="15"/>
  <c r="H19" i="15"/>
  <c r="M19" i="15" s="1"/>
  <c r="I18" i="15"/>
  <c r="I17" i="15" s="1"/>
  <c r="H18" i="15"/>
  <c r="L17" i="15"/>
  <c r="J17" i="15"/>
  <c r="G17" i="15"/>
  <c r="H17" i="15" s="1"/>
  <c r="I16" i="15"/>
  <c r="H16" i="15"/>
  <c r="I14" i="15"/>
  <c r="H14" i="15"/>
  <c r="I13" i="15"/>
  <c r="H13" i="15"/>
  <c r="I12" i="15"/>
  <c r="H12" i="15"/>
  <c r="M12" i="15" s="1"/>
  <c r="I10" i="15"/>
  <c r="H10" i="15"/>
  <c r="M10" i="15" s="1"/>
  <c r="R54" i="14"/>
  <c r="I45" i="14"/>
  <c r="H45" i="14"/>
  <c r="I44" i="14"/>
  <c r="H44" i="14"/>
  <c r="M44" i="14" s="1"/>
  <c r="L43" i="14"/>
  <c r="J43" i="14"/>
  <c r="I43" i="14"/>
  <c r="H43" i="14"/>
  <c r="M43" i="14" s="1"/>
  <c r="I42" i="14"/>
  <c r="H42" i="14"/>
  <c r="M42" i="14" s="1"/>
  <c r="I41" i="14"/>
  <c r="H41" i="14"/>
  <c r="M41" i="14" s="1"/>
  <c r="L40" i="14"/>
  <c r="I40" i="14" s="1"/>
  <c r="J40" i="14"/>
  <c r="H40" i="14"/>
  <c r="I39" i="14"/>
  <c r="H39" i="14"/>
  <c r="I38" i="14"/>
  <c r="H38" i="14"/>
  <c r="M38" i="14" s="1"/>
  <c r="L37" i="14"/>
  <c r="J37" i="14"/>
  <c r="H37" i="14"/>
  <c r="I36" i="14"/>
  <c r="H36" i="14"/>
  <c r="M36" i="14" s="1"/>
  <c r="I35" i="14"/>
  <c r="H35" i="14"/>
  <c r="M35" i="14" s="1"/>
  <c r="L34" i="14"/>
  <c r="J34" i="14"/>
  <c r="J33" i="14" s="1"/>
  <c r="I34" i="14"/>
  <c r="H34" i="14"/>
  <c r="H33" i="14" s="1"/>
  <c r="G33" i="14"/>
  <c r="G48" i="14" s="1"/>
  <c r="H32" i="14"/>
  <c r="M32" i="14" s="1"/>
  <c r="H28" i="14"/>
  <c r="H31" i="14"/>
  <c r="I30" i="14"/>
  <c r="I28" i="14" s="1"/>
  <c r="H30" i="14"/>
  <c r="M30" i="14" s="1"/>
  <c r="I29" i="14"/>
  <c r="H29" i="14"/>
  <c r="M29" i="14" s="1"/>
  <c r="L28" i="14"/>
  <c r="K28" i="14"/>
  <c r="J28" i="14"/>
  <c r="G28" i="14"/>
  <c r="I27" i="14"/>
  <c r="H27" i="14"/>
  <c r="I26" i="14"/>
  <c r="H26" i="14"/>
  <c r="M26" i="14" s="1"/>
  <c r="K25" i="14"/>
  <c r="J25" i="14"/>
  <c r="I25" i="14"/>
  <c r="G25" i="14"/>
  <c r="H25" i="14" s="1"/>
  <c r="I24" i="14"/>
  <c r="H24" i="14"/>
  <c r="M24" i="14" s="1"/>
  <c r="Q19" i="14"/>
  <c r="Q54" i="14" s="1"/>
  <c r="G19" i="14"/>
  <c r="I17" i="14"/>
  <c r="H17" i="14"/>
  <c r="I16" i="14"/>
  <c r="I14" i="14" s="1"/>
  <c r="H16" i="14"/>
  <c r="I15" i="14"/>
  <c r="H15" i="14"/>
  <c r="L14" i="14"/>
  <c r="K14" i="14"/>
  <c r="J14" i="14"/>
  <c r="G14" i="14"/>
  <c r="G20" i="14" s="1"/>
  <c r="H13" i="14"/>
  <c r="M13" i="14" s="1"/>
  <c r="I12" i="14"/>
  <c r="H12" i="14"/>
  <c r="M12" i="14" s="1"/>
  <c r="I11" i="14"/>
  <c r="H11" i="14"/>
  <c r="M11" i="14" s="1"/>
  <c r="N70" i="13"/>
  <c r="P63" i="13"/>
  <c r="P70" i="13" s="1"/>
  <c r="N31" i="13"/>
  <c r="G31" i="13"/>
  <c r="I61" i="13"/>
  <c r="H61" i="13"/>
  <c r="M61" i="13" s="1"/>
  <c r="I60" i="13"/>
  <c r="H60" i="13"/>
  <c r="I59" i="13"/>
  <c r="H59" i="13"/>
  <c r="H58" i="13"/>
  <c r="H57" i="13"/>
  <c r="G57" i="13"/>
  <c r="I55" i="13"/>
  <c r="H55" i="13"/>
  <c r="M55" i="13" s="1"/>
  <c r="I54" i="13"/>
  <c r="H54" i="13"/>
  <c r="M54" i="13" s="1"/>
  <c r="I53" i="13"/>
  <c r="H53" i="13"/>
  <c r="M53" i="13" s="1"/>
  <c r="L52" i="13"/>
  <c r="J52" i="13"/>
  <c r="I52" i="13"/>
  <c r="H52" i="13"/>
  <c r="G52" i="13"/>
  <c r="G63" i="13" s="1"/>
  <c r="G70" i="13" s="1"/>
  <c r="I51" i="13"/>
  <c r="M51" i="13" s="1"/>
  <c r="H51" i="13"/>
  <c r="H50" i="13"/>
  <c r="H49" i="13"/>
  <c r="G48" i="13"/>
  <c r="H48" i="13" s="1"/>
  <c r="I47" i="13"/>
  <c r="H47" i="13"/>
  <c r="M47" i="13" s="1"/>
  <c r="I46" i="13"/>
  <c r="H46" i="13"/>
  <c r="M46" i="13" s="1"/>
  <c r="H45" i="13"/>
  <c r="G44" i="13"/>
  <c r="H44" i="13" s="1"/>
  <c r="I43" i="13"/>
  <c r="H43" i="13"/>
  <c r="M43" i="13" s="1"/>
  <c r="I42" i="13"/>
  <c r="H42" i="13"/>
  <c r="M42" i="13" s="1"/>
  <c r="H41" i="13"/>
  <c r="G40" i="13"/>
  <c r="H40" i="13" s="1"/>
  <c r="I39" i="13"/>
  <c r="H39" i="13"/>
  <c r="I38" i="13"/>
  <c r="H38" i="13"/>
  <c r="M38" i="13" s="1"/>
  <c r="H37" i="13"/>
  <c r="G36" i="13"/>
  <c r="H36" i="13" s="1"/>
  <c r="I24" i="13"/>
  <c r="H24" i="13"/>
  <c r="M24" i="13" s="1"/>
  <c r="H23" i="13"/>
  <c r="H22" i="13" s="1"/>
  <c r="G22" i="13"/>
  <c r="I18" i="13"/>
  <c r="H18" i="13"/>
  <c r="H17" i="13"/>
  <c r="H16" i="13"/>
  <c r="I30" i="13"/>
  <c r="H30" i="13"/>
  <c r="M30" i="13" s="1"/>
  <c r="H29" i="13"/>
  <c r="H28" i="13" s="1"/>
  <c r="G28" i="13"/>
  <c r="I27" i="13"/>
  <c r="H27" i="13"/>
  <c r="M27" i="13" s="1"/>
  <c r="H26" i="13"/>
  <c r="H25" i="13" s="1"/>
  <c r="G25" i="13"/>
  <c r="I21" i="13"/>
  <c r="H21" i="13"/>
  <c r="H20" i="13"/>
  <c r="G19" i="13"/>
  <c r="I15" i="13"/>
  <c r="H15" i="13"/>
  <c r="H14" i="13"/>
  <c r="H13" i="13" s="1"/>
  <c r="G13" i="13"/>
  <c r="I12" i="13"/>
  <c r="H12" i="13"/>
  <c r="M12" i="13" s="1"/>
  <c r="H11" i="13"/>
  <c r="H10" i="13" s="1"/>
  <c r="G10" i="13"/>
  <c r="G55" i="14" l="1"/>
  <c r="M30" i="15"/>
  <c r="M17" i="14"/>
  <c r="M27" i="14"/>
  <c r="M45" i="14"/>
  <c r="H14" i="14"/>
  <c r="G47" i="14"/>
  <c r="G54" i="14" s="1"/>
  <c r="M21" i="13"/>
  <c r="M15" i="14"/>
  <c r="M39" i="14"/>
  <c r="L33" i="14"/>
  <c r="M25" i="14"/>
  <c r="M28" i="14"/>
  <c r="I37" i="14"/>
  <c r="M37" i="14" s="1"/>
  <c r="M16" i="14"/>
  <c r="M40" i="14"/>
  <c r="M60" i="13"/>
  <c r="M59" i="13"/>
  <c r="M15" i="15"/>
  <c r="G49" i="15"/>
  <c r="G56" i="15" s="1"/>
  <c r="M37" i="15"/>
  <c r="G50" i="15"/>
  <c r="G57" i="15" s="1"/>
  <c r="M14" i="15"/>
  <c r="G22" i="15"/>
  <c r="M16" i="15"/>
  <c r="M18" i="15"/>
  <c r="M17" i="15" s="1"/>
  <c r="M13" i="15"/>
  <c r="M29" i="15"/>
  <c r="M34" i="14"/>
  <c r="M52" i="13"/>
  <c r="M18" i="13"/>
  <c r="M15" i="13"/>
  <c r="H19" i="13"/>
  <c r="M33" i="14" l="1"/>
  <c r="I33" i="14"/>
  <c r="M14" i="14"/>
  <c r="I161" i="3"/>
  <c r="H161" i="3"/>
  <c r="K79" i="3"/>
  <c r="L79" i="3"/>
  <c r="J79" i="3"/>
  <c r="I128" i="3"/>
  <c r="G128" i="3"/>
  <c r="O47" i="3"/>
  <c r="M161" i="3" l="1"/>
  <c r="L128" i="3"/>
  <c r="J128" i="3"/>
  <c r="I116" i="3"/>
  <c r="I117" i="3"/>
  <c r="H116" i="3"/>
  <c r="H117" i="3"/>
  <c r="M117" i="3" l="1"/>
  <c r="M116" i="3"/>
  <c r="G46" i="3" l="1"/>
  <c r="G45" i="3" s="1"/>
  <c r="N47" i="3"/>
  <c r="N107" i="3" s="1"/>
  <c r="J47" i="3"/>
  <c r="K47" i="3"/>
  <c r="L47" i="3"/>
  <c r="I43" i="3"/>
  <c r="H43" i="3"/>
  <c r="M43" i="3" l="1"/>
  <c r="G93" i="3"/>
  <c r="O94" i="3" l="1"/>
  <c r="O107" i="3" s="1"/>
  <c r="J71" i="3"/>
  <c r="L71" i="3"/>
  <c r="I72" i="3"/>
  <c r="H72" i="3"/>
  <c r="M72" i="3" l="1"/>
  <c r="L154" i="3" l="1"/>
  <c r="J154" i="3"/>
  <c r="U165" i="3"/>
  <c r="U166" i="3" s="1"/>
  <c r="T165" i="3"/>
  <c r="T166" i="3" s="1"/>
  <c r="U94" i="3"/>
  <c r="T94" i="3"/>
  <c r="H164" i="3"/>
  <c r="I163" i="3"/>
  <c r="I162" i="3"/>
  <c r="I160" i="3"/>
  <c r="H163" i="3"/>
  <c r="H160" i="3"/>
  <c r="H162" i="3"/>
  <c r="G159" i="3"/>
  <c r="H159" i="3" s="1"/>
  <c r="G154" i="3"/>
  <c r="H154" i="3" s="1"/>
  <c r="I81" i="3"/>
  <c r="I80" i="3"/>
  <c r="H81" i="3"/>
  <c r="H80" i="3"/>
  <c r="G79" i="3"/>
  <c r="I155" i="3"/>
  <c r="H157" i="3"/>
  <c r="H155" i="3"/>
  <c r="H156" i="3"/>
  <c r="I56" i="3"/>
  <c r="H56" i="3"/>
  <c r="K75" i="3"/>
  <c r="L75" i="3"/>
  <c r="J75" i="3"/>
  <c r="I77" i="3"/>
  <c r="I76" i="3"/>
  <c r="H77" i="3"/>
  <c r="H76" i="3"/>
  <c r="G75" i="3"/>
  <c r="H75" i="3" s="1"/>
  <c r="I78" i="3"/>
  <c r="H78" i="3"/>
  <c r="S165" i="3"/>
  <c r="R165" i="3"/>
  <c r="Q165" i="3"/>
  <c r="Q107" i="3"/>
  <c r="I142" i="3"/>
  <c r="I144" i="3"/>
  <c r="I145" i="3"/>
  <c r="I147" i="3"/>
  <c r="I148" i="3"/>
  <c r="I150" i="3"/>
  <c r="I151" i="3"/>
  <c r="I141" i="3"/>
  <c r="L149" i="3"/>
  <c r="J149" i="3"/>
  <c r="L146" i="3"/>
  <c r="J146" i="3"/>
  <c r="L143" i="3"/>
  <c r="J143" i="3"/>
  <c r="L140" i="3"/>
  <c r="L165" i="3" s="1"/>
  <c r="L166" i="3" s="1"/>
  <c r="J140" i="3"/>
  <c r="H142" i="3"/>
  <c r="H143" i="3"/>
  <c r="H144" i="3"/>
  <c r="H145" i="3"/>
  <c r="H146" i="3"/>
  <c r="H147" i="3"/>
  <c r="H148" i="3"/>
  <c r="H149" i="3"/>
  <c r="H150" i="3"/>
  <c r="H151" i="3"/>
  <c r="H152" i="3"/>
  <c r="H141" i="3"/>
  <c r="H140" i="3"/>
  <c r="G139" i="3"/>
  <c r="J131" i="3"/>
  <c r="K131" i="3"/>
  <c r="L131" i="3"/>
  <c r="I134" i="3"/>
  <c r="I135" i="3"/>
  <c r="I136" i="3"/>
  <c r="I137" i="3"/>
  <c r="I133" i="3"/>
  <c r="I132" i="3"/>
  <c r="H134" i="3"/>
  <c r="H135" i="3"/>
  <c r="H136" i="3"/>
  <c r="H137" i="3"/>
  <c r="H133" i="3"/>
  <c r="H132" i="3"/>
  <c r="G131" i="3"/>
  <c r="K53" i="3"/>
  <c r="J53" i="3"/>
  <c r="I54" i="3"/>
  <c r="I55" i="3"/>
  <c r="H54" i="3"/>
  <c r="H55" i="3"/>
  <c r="G53" i="3"/>
  <c r="H53" i="3" s="1"/>
  <c r="I91" i="3"/>
  <c r="H91" i="3"/>
  <c r="I90" i="3"/>
  <c r="H90" i="3"/>
  <c r="I89" i="3"/>
  <c r="H89" i="3"/>
  <c r="L88" i="3"/>
  <c r="K88" i="3"/>
  <c r="J88" i="3"/>
  <c r="G88" i="3"/>
  <c r="H88" i="3" s="1"/>
  <c r="I52" i="3"/>
  <c r="H52" i="3"/>
  <c r="I51" i="3"/>
  <c r="H51" i="3"/>
  <c r="L50" i="3"/>
  <c r="K50" i="3"/>
  <c r="J50" i="3"/>
  <c r="G50" i="3"/>
  <c r="I87" i="3"/>
  <c r="H87" i="3"/>
  <c r="P94" i="3"/>
  <c r="G71" i="3"/>
  <c r="N175" i="3" s="1"/>
  <c r="O165" i="3"/>
  <c r="O166" i="3" s="1"/>
  <c r="N165" i="3"/>
  <c r="N166" i="3" s="1"/>
  <c r="G82" i="3"/>
  <c r="I86" i="3"/>
  <c r="H86" i="3"/>
  <c r="I85" i="3"/>
  <c r="I84" i="3"/>
  <c r="H84" i="3"/>
  <c r="H85" i="3"/>
  <c r="H83" i="3"/>
  <c r="I73" i="3"/>
  <c r="I74" i="3"/>
  <c r="H73" i="3"/>
  <c r="H74" i="3"/>
  <c r="U34" i="1"/>
  <c r="O34" i="1"/>
  <c r="G34" i="1"/>
  <c r="C34" i="1"/>
  <c r="X33" i="1"/>
  <c r="X32" i="1"/>
  <c r="X31" i="1"/>
  <c r="G38" i="3"/>
  <c r="K165" i="3"/>
  <c r="K166" i="3" s="1"/>
  <c r="I60" i="3"/>
  <c r="I59" i="3"/>
  <c r="P165" i="3"/>
  <c r="P166" i="3" s="1"/>
  <c r="G61" i="3"/>
  <c r="H61" i="3" s="1"/>
  <c r="I64" i="3"/>
  <c r="H64" i="3"/>
  <c r="I63" i="3"/>
  <c r="H63" i="3"/>
  <c r="G57" i="3"/>
  <c r="H57" i="3" s="1"/>
  <c r="I68" i="3"/>
  <c r="T47" i="3"/>
  <c r="T107" i="3" s="1"/>
  <c r="T169" i="3" s="1"/>
  <c r="U47" i="3"/>
  <c r="H60" i="3"/>
  <c r="I70" i="3"/>
  <c r="H70" i="3"/>
  <c r="I69" i="3"/>
  <c r="H69" i="3"/>
  <c r="H68" i="3"/>
  <c r="I67" i="3"/>
  <c r="H67" i="3"/>
  <c r="H66" i="3"/>
  <c r="G65" i="3"/>
  <c r="H65" i="3" s="1"/>
  <c r="H62" i="3"/>
  <c r="H59" i="3"/>
  <c r="H58" i="3"/>
  <c r="I44" i="3"/>
  <c r="H44" i="3"/>
  <c r="H42" i="3"/>
  <c r="G41" i="3"/>
  <c r="I40" i="3"/>
  <c r="H40" i="3"/>
  <c r="H39" i="3"/>
  <c r="I36" i="3"/>
  <c r="H36" i="3"/>
  <c r="H35" i="3"/>
  <c r="G34" i="3"/>
  <c r="H34" i="3" s="1"/>
  <c r="I33" i="3"/>
  <c r="H33" i="3"/>
  <c r="H32" i="3"/>
  <c r="G31" i="3"/>
  <c r="I30" i="3"/>
  <c r="H30" i="3"/>
  <c r="H29" i="3"/>
  <c r="G28" i="3"/>
  <c r="H27" i="3"/>
  <c r="I26" i="3"/>
  <c r="H26" i="3"/>
  <c r="H25" i="3"/>
  <c r="H24" i="3"/>
  <c r="I23" i="3"/>
  <c r="H23" i="3"/>
  <c r="H22" i="3"/>
  <c r="G21" i="3"/>
  <c r="I20" i="3"/>
  <c r="H20" i="3"/>
  <c r="H19" i="3"/>
  <c r="I18" i="3"/>
  <c r="H18" i="3"/>
  <c r="H17" i="3"/>
  <c r="G16" i="3"/>
  <c r="H15" i="3"/>
  <c r="H14" i="3"/>
  <c r="I13" i="3"/>
  <c r="H13" i="3"/>
  <c r="H12" i="3"/>
  <c r="G11" i="3"/>
  <c r="G101" i="3"/>
  <c r="S47" i="3"/>
  <c r="S107" i="3" s="1"/>
  <c r="R47" i="3"/>
  <c r="R107" i="3" s="1"/>
  <c r="P47" i="3"/>
  <c r="B4" i="4"/>
  <c r="B8" i="4" s="1"/>
  <c r="B16" i="4" s="1"/>
  <c r="I125" i="3"/>
  <c r="H125" i="3"/>
  <c r="L182" i="3"/>
  <c r="G182" i="3"/>
  <c r="G179" i="3"/>
  <c r="L179" i="3"/>
  <c r="G100" i="3"/>
  <c r="D2" i="4"/>
  <c r="D8" i="4" s="1"/>
  <c r="D16" i="4" s="1"/>
  <c r="D35" i="4" s="1"/>
  <c r="H96" i="3"/>
  <c r="H100" i="3" s="1"/>
  <c r="H97" i="3"/>
  <c r="H98" i="3"/>
  <c r="H103" i="3"/>
  <c r="H104" i="3" s="1"/>
  <c r="G104" i="3"/>
  <c r="H111" i="3"/>
  <c r="H112" i="3"/>
  <c r="I112" i="3"/>
  <c r="H113" i="3"/>
  <c r="I113" i="3"/>
  <c r="H114" i="3"/>
  <c r="I114" i="3"/>
  <c r="H115" i="3"/>
  <c r="I115" i="3"/>
  <c r="H118" i="3"/>
  <c r="H119" i="3"/>
  <c r="H120" i="3"/>
  <c r="I120" i="3"/>
  <c r="H121" i="3"/>
  <c r="I121" i="3"/>
  <c r="H122" i="3"/>
  <c r="I122" i="3"/>
  <c r="H123" i="3"/>
  <c r="I123" i="3"/>
  <c r="H124" i="3"/>
  <c r="I124" i="3"/>
  <c r="H126" i="3"/>
  <c r="I126" i="3"/>
  <c r="H127" i="3"/>
  <c r="Q128" i="3"/>
  <c r="R128" i="3"/>
  <c r="S128" i="3"/>
  <c r="H180" i="3"/>
  <c r="H179" i="3" s="1"/>
  <c r="I180" i="3"/>
  <c r="I179" i="3" s="1"/>
  <c r="H183" i="3"/>
  <c r="I183" i="3"/>
  <c r="H184" i="3"/>
  <c r="I184" i="3"/>
  <c r="H185" i="3"/>
  <c r="I185" i="3"/>
  <c r="F2" i="4"/>
  <c r="F8" i="4" s="1"/>
  <c r="F16" i="4" s="1"/>
  <c r="E4" i="4"/>
  <c r="E8" i="4" s="1"/>
  <c r="E16" i="4" s="1"/>
  <c r="F4" i="4"/>
  <c r="C8" i="4"/>
  <c r="C16" i="4" s="1"/>
  <c r="E14" i="4"/>
  <c r="F14" i="4"/>
  <c r="E20" i="4"/>
  <c r="E21" i="4" s="1"/>
  <c r="F20" i="4"/>
  <c r="F21" i="4" s="1"/>
  <c r="F25" i="4"/>
  <c r="E26" i="4"/>
  <c r="E27" i="4" s="1"/>
  <c r="F26" i="4"/>
  <c r="E30" i="4"/>
  <c r="F30" i="4"/>
  <c r="F33" i="4"/>
  <c r="K39" i="4"/>
  <c r="G11" i="10"/>
  <c r="G21" i="10" s="1"/>
  <c r="L11" i="10"/>
  <c r="L21" i="10" s="1"/>
  <c r="H12" i="10"/>
  <c r="I12" i="10"/>
  <c r="H13" i="10"/>
  <c r="I13" i="10"/>
  <c r="M13" i="10" s="1"/>
  <c r="H14" i="10"/>
  <c r="H11" i="10" s="1"/>
  <c r="I14" i="10"/>
  <c r="M14" i="10"/>
  <c r="AB14" i="10"/>
  <c r="AC14" i="10"/>
  <c r="AD14" i="10"/>
  <c r="AE14" i="10"/>
  <c r="AF14" i="10"/>
  <c r="AG14" i="10"/>
  <c r="AH14" i="10"/>
  <c r="AI14" i="10"/>
  <c r="AJ14" i="10"/>
  <c r="AK14" i="10"/>
  <c r="AL14" i="10"/>
  <c r="AL98" i="10" s="1"/>
  <c r="AM14" i="10"/>
  <c r="AM98" i="10" s="1"/>
  <c r="H16" i="10"/>
  <c r="I16" i="10"/>
  <c r="H17" i="10"/>
  <c r="I17" i="10"/>
  <c r="H18" i="10"/>
  <c r="I18" i="10"/>
  <c r="H19" i="10"/>
  <c r="I19" i="10"/>
  <c r="H20" i="10"/>
  <c r="I20" i="10"/>
  <c r="M20" i="10" s="1"/>
  <c r="J21" i="10"/>
  <c r="N21" i="10"/>
  <c r="O21" i="10"/>
  <c r="P21" i="10"/>
  <c r="Q21" i="10"/>
  <c r="Q31" i="10" s="1"/>
  <c r="Q83" i="10" s="1"/>
  <c r="R21" i="10"/>
  <c r="S21" i="10"/>
  <c r="S31" i="10" s="1"/>
  <c r="Y21" i="10"/>
  <c r="Y31" i="10" s="1"/>
  <c r="G22" i="10"/>
  <c r="G30" i="10" s="1"/>
  <c r="J22" i="10"/>
  <c r="J30" i="10" s="1"/>
  <c r="K22" i="10"/>
  <c r="L22" i="10"/>
  <c r="L30" i="10" s="1"/>
  <c r="H23" i="10"/>
  <c r="I23" i="10"/>
  <c r="M23" i="10"/>
  <c r="H24" i="10"/>
  <c r="I24" i="10"/>
  <c r="M24" i="10" s="1"/>
  <c r="H25" i="10"/>
  <c r="I25" i="10"/>
  <c r="H26" i="10"/>
  <c r="I26" i="10"/>
  <c r="M26" i="10" s="1"/>
  <c r="H27" i="10"/>
  <c r="I27" i="10"/>
  <c r="H28" i="10"/>
  <c r="I28" i="10"/>
  <c r="I29" i="10"/>
  <c r="N30" i="10"/>
  <c r="O30" i="10"/>
  <c r="P30" i="10"/>
  <c r="Q30" i="10"/>
  <c r="R30" i="10"/>
  <c r="S30" i="10"/>
  <c r="H34" i="10"/>
  <c r="I34" i="10"/>
  <c r="G35" i="10"/>
  <c r="J35" i="10"/>
  <c r="L35" i="10"/>
  <c r="H36" i="10"/>
  <c r="H35" i="10" s="1"/>
  <c r="I36" i="10"/>
  <c r="H37" i="10"/>
  <c r="I37" i="10"/>
  <c r="AB37" i="10"/>
  <c r="AC37" i="10"/>
  <c r="AD37" i="10"/>
  <c r="AE37" i="10"/>
  <c r="AF37" i="10"/>
  <c r="AG37" i="10"/>
  <c r="AG98" i="10" s="1"/>
  <c r="AH37" i="10"/>
  <c r="AI37" i="10"/>
  <c r="AI98" i="10" s="1"/>
  <c r="AJ37" i="10"/>
  <c r="AK37" i="10"/>
  <c r="AK98" i="10" s="1"/>
  <c r="AL37" i="10"/>
  <c r="AM37" i="10"/>
  <c r="H38" i="10"/>
  <c r="I38" i="10"/>
  <c r="AB38" i="10"/>
  <c r="AB99" i="10" s="1"/>
  <c r="N461" i="10" s="1"/>
  <c r="AC38" i="10"/>
  <c r="AC99" i="10" s="1"/>
  <c r="AD38" i="10"/>
  <c r="AD99" i="10" s="1"/>
  <c r="AE38" i="10"/>
  <c r="AE99" i="10" s="1"/>
  <c r="AF38" i="10"/>
  <c r="AF99" i="10" s="1"/>
  <c r="AG38" i="10"/>
  <c r="AG99" i="10" s="1"/>
  <c r="S461" i="10" s="1"/>
  <c r="AH38" i="10"/>
  <c r="AH99" i="10" s="1"/>
  <c r="AI38" i="10"/>
  <c r="AI99" i="10" s="1"/>
  <c r="U474" i="10" s="1"/>
  <c r="AJ38" i="10"/>
  <c r="AJ99" i="10" s="1"/>
  <c r="AK38" i="10"/>
  <c r="AK99" i="10" s="1"/>
  <c r="AL38" i="10"/>
  <c r="AL99" i="10" s="1"/>
  <c r="X453" i="10" s="1"/>
  <c r="AM38" i="10"/>
  <c r="AM99" i="10" s="1"/>
  <c r="H39" i="10"/>
  <c r="I39" i="10"/>
  <c r="H40" i="10"/>
  <c r="I40" i="10"/>
  <c r="H41" i="10"/>
  <c r="I41" i="10"/>
  <c r="G42" i="10"/>
  <c r="J42" i="10"/>
  <c r="K42" i="10"/>
  <c r="L42" i="10"/>
  <c r="H43" i="10"/>
  <c r="I43" i="10"/>
  <c r="H44" i="10"/>
  <c r="I44" i="10"/>
  <c r="H45" i="10"/>
  <c r="I45" i="10"/>
  <c r="H46" i="10"/>
  <c r="I46" i="10"/>
  <c r="J47" i="10"/>
  <c r="K47" i="10"/>
  <c r="L47" i="10"/>
  <c r="H48" i="10"/>
  <c r="H47" i="10" s="1"/>
  <c r="I48" i="10"/>
  <c r="H49" i="10"/>
  <c r="I49" i="10"/>
  <c r="I47" i="10" s="1"/>
  <c r="G50" i="10"/>
  <c r="J50" i="10"/>
  <c r="K50" i="10"/>
  <c r="L50" i="10"/>
  <c r="H51" i="10"/>
  <c r="I51" i="10"/>
  <c r="H52" i="10"/>
  <c r="I52" i="10"/>
  <c r="H53" i="10"/>
  <c r="I53" i="10"/>
  <c r="I50" i="10" s="1"/>
  <c r="H54" i="10"/>
  <c r="I54" i="10"/>
  <c r="H55" i="10"/>
  <c r="I55" i="10"/>
  <c r="G56" i="10"/>
  <c r="J56" i="10"/>
  <c r="L56" i="10"/>
  <c r="H57" i="10"/>
  <c r="H56" i="10" s="1"/>
  <c r="I57" i="10"/>
  <c r="H58" i="10"/>
  <c r="I58" i="10"/>
  <c r="H59" i="10"/>
  <c r="I59" i="10"/>
  <c r="G60" i="10"/>
  <c r="J60" i="10"/>
  <c r="L60" i="10"/>
  <c r="H61" i="10"/>
  <c r="I61" i="10"/>
  <c r="M61" i="10" s="1"/>
  <c r="H62" i="10"/>
  <c r="M62" i="10" s="1"/>
  <c r="I62" i="10"/>
  <c r="H63" i="10"/>
  <c r="I63" i="10"/>
  <c r="G64" i="10"/>
  <c r="J64" i="10"/>
  <c r="K64" i="10"/>
  <c r="L64" i="10"/>
  <c r="H65" i="10"/>
  <c r="H64" i="10" s="1"/>
  <c r="I65" i="10"/>
  <c r="H66" i="10"/>
  <c r="I66" i="10"/>
  <c r="H67" i="10"/>
  <c r="I67" i="10"/>
  <c r="G68" i="10"/>
  <c r="J68" i="10"/>
  <c r="K68" i="10"/>
  <c r="L68" i="10"/>
  <c r="H69" i="10"/>
  <c r="I69" i="10"/>
  <c r="H70" i="10"/>
  <c r="I70" i="10"/>
  <c r="H71" i="10"/>
  <c r="I71" i="10"/>
  <c r="G72" i="10"/>
  <c r="J72" i="10"/>
  <c r="K72" i="10"/>
  <c r="L72" i="10"/>
  <c r="H73" i="10"/>
  <c r="I73" i="10"/>
  <c r="H74" i="10"/>
  <c r="I74" i="10"/>
  <c r="H75" i="10"/>
  <c r="I75" i="10"/>
  <c r="H76" i="10"/>
  <c r="I76" i="10"/>
  <c r="G77" i="10"/>
  <c r="J77" i="10"/>
  <c r="K77" i="10"/>
  <c r="L77" i="10"/>
  <c r="H78" i="10"/>
  <c r="I78" i="10"/>
  <c r="H79" i="10"/>
  <c r="I79" i="10"/>
  <c r="H80" i="10"/>
  <c r="I80" i="10"/>
  <c r="H81" i="10"/>
  <c r="I81" i="10"/>
  <c r="N82" i="10"/>
  <c r="O82" i="10"/>
  <c r="P82" i="10"/>
  <c r="Q82" i="10"/>
  <c r="R82" i="10"/>
  <c r="S82" i="10"/>
  <c r="T82" i="10"/>
  <c r="T83" i="10" s="1"/>
  <c r="U82" i="10"/>
  <c r="U83" i="10" s="1"/>
  <c r="V82" i="10"/>
  <c r="V83" i="10"/>
  <c r="V381" i="10" s="1"/>
  <c r="W82" i="10"/>
  <c r="W83" i="10" s="1"/>
  <c r="W393" i="10" s="1"/>
  <c r="X82" i="10"/>
  <c r="X83" i="10" s="1"/>
  <c r="X381" i="10" s="1"/>
  <c r="Y82" i="10"/>
  <c r="H87" i="10"/>
  <c r="I87" i="10"/>
  <c r="H88" i="10"/>
  <c r="I88" i="10"/>
  <c r="H89" i="10"/>
  <c r="M89" i="10" s="1"/>
  <c r="H90" i="10"/>
  <c r="I90" i="10"/>
  <c r="H91" i="10"/>
  <c r="I91" i="10"/>
  <c r="I93" i="10" s="1"/>
  <c r="H92" i="10"/>
  <c r="M92" i="10" s="1"/>
  <c r="G93" i="10"/>
  <c r="J93" i="10"/>
  <c r="K93" i="10"/>
  <c r="L93" i="10"/>
  <c r="Q93" i="10"/>
  <c r="R93" i="10"/>
  <c r="S93" i="10"/>
  <c r="T93" i="10"/>
  <c r="U93" i="10"/>
  <c r="H94" i="10"/>
  <c r="I94" i="10"/>
  <c r="H95" i="10"/>
  <c r="I95" i="10"/>
  <c r="M95" i="10" s="1"/>
  <c r="G98" i="10"/>
  <c r="H98" i="10"/>
  <c r="I98" i="10"/>
  <c r="L98" i="10"/>
  <c r="M98" i="10"/>
  <c r="AJ98" i="10"/>
  <c r="M101" i="10"/>
  <c r="H105" i="10"/>
  <c r="M105" i="10" s="1"/>
  <c r="H106" i="10"/>
  <c r="H110" i="10"/>
  <c r="H117" i="10"/>
  <c r="I117" i="10"/>
  <c r="I118" i="10" s="1"/>
  <c r="G118" i="10"/>
  <c r="L118" i="10"/>
  <c r="T118" i="10"/>
  <c r="G121" i="10"/>
  <c r="T433" i="10" s="1"/>
  <c r="H121" i="10"/>
  <c r="I121" i="10"/>
  <c r="J121" i="10"/>
  <c r="K121" i="10"/>
  <c r="M121" i="10"/>
  <c r="V121" i="10"/>
  <c r="AB121" i="10"/>
  <c r="AC121" i="10"/>
  <c r="AD121" i="10"/>
  <c r="AE121" i="10"/>
  <c r="AF121" i="10"/>
  <c r="AG121" i="10"/>
  <c r="AH121" i="10"/>
  <c r="AI121" i="10"/>
  <c r="AJ121" i="10"/>
  <c r="AK121" i="10"/>
  <c r="AL121" i="10"/>
  <c r="AM121" i="10"/>
  <c r="H123" i="10"/>
  <c r="I123" i="10"/>
  <c r="I124" i="10" s="1"/>
  <c r="G124" i="10"/>
  <c r="L124" i="10"/>
  <c r="U124" i="10"/>
  <c r="G128" i="10"/>
  <c r="J128" i="10"/>
  <c r="J149" i="10" s="1"/>
  <c r="K128" i="10"/>
  <c r="H129" i="10"/>
  <c r="I129" i="10"/>
  <c r="H130" i="10"/>
  <c r="I130" i="10"/>
  <c r="H131" i="10"/>
  <c r="I131" i="10"/>
  <c r="H132" i="10"/>
  <c r="I132" i="10"/>
  <c r="AB132" i="10"/>
  <c r="AC132" i="10"/>
  <c r="AD132" i="10"/>
  <c r="AE132" i="10"/>
  <c r="AF132" i="10"/>
  <c r="AG132" i="10"/>
  <c r="AH132" i="10"/>
  <c r="AI132" i="10"/>
  <c r="AJ132" i="10"/>
  <c r="V460" i="10" s="1"/>
  <c r="AK132" i="10"/>
  <c r="AL132" i="10"/>
  <c r="AM132" i="10"/>
  <c r="G133" i="10"/>
  <c r="J133" i="10"/>
  <c r="K133" i="10"/>
  <c r="L133" i="10"/>
  <c r="AB133" i="10"/>
  <c r="AC133" i="10"/>
  <c r="AD133" i="10"/>
  <c r="AE133" i="10"/>
  <c r="AF133" i="10"/>
  <c r="AG133" i="10"/>
  <c r="AH133" i="10"/>
  <c r="AI133" i="10"/>
  <c r="AJ133" i="10"/>
  <c r="AK133" i="10"/>
  <c r="AL133" i="10"/>
  <c r="AM133" i="10"/>
  <c r="H134" i="10"/>
  <c r="I134" i="10"/>
  <c r="H135" i="10"/>
  <c r="I135" i="10"/>
  <c r="H136" i="10"/>
  <c r="I136" i="10"/>
  <c r="J137" i="10"/>
  <c r="K137" i="10"/>
  <c r="L137" i="10"/>
  <c r="H138" i="10"/>
  <c r="I138" i="10"/>
  <c r="H139" i="10"/>
  <c r="I139" i="10"/>
  <c r="G140" i="10"/>
  <c r="J140" i="10"/>
  <c r="K140" i="10"/>
  <c r="L140" i="10"/>
  <c r="H141" i="10"/>
  <c r="I141" i="10"/>
  <c r="H142" i="10"/>
  <c r="I142" i="10"/>
  <c r="I140" i="10" s="1"/>
  <c r="H143" i="10"/>
  <c r="I143" i="10"/>
  <c r="M143" i="10" s="1"/>
  <c r="H145" i="10"/>
  <c r="I145" i="10"/>
  <c r="H146" i="10"/>
  <c r="I146" i="10"/>
  <c r="H148" i="10"/>
  <c r="I148" i="10"/>
  <c r="T149" i="10"/>
  <c r="U149" i="10"/>
  <c r="V149" i="10"/>
  <c r="W149" i="10"/>
  <c r="X149" i="10"/>
  <c r="Y149" i="10"/>
  <c r="T150" i="10"/>
  <c r="U150" i="10"/>
  <c r="V150" i="10"/>
  <c r="W150" i="10"/>
  <c r="X150" i="10"/>
  <c r="Y150" i="10"/>
  <c r="H152" i="10"/>
  <c r="I152" i="10"/>
  <c r="I153" i="10" s="1"/>
  <c r="G153" i="10"/>
  <c r="J153" i="10"/>
  <c r="K153" i="10"/>
  <c r="S153" i="10"/>
  <c r="G155" i="10"/>
  <c r="J155" i="10"/>
  <c r="J158" i="10" s="1"/>
  <c r="K155" i="10"/>
  <c r="K158" i="10" s="1"/>
  <c r="H156" i="10"/>
  <c r="H155" i="10" s="1"/>
  <c r="H158" i="10" s="1"/>
  <c r="I156" i="10"/>
  <c r="H157" i="10"/>
  <c r="I157" i="10"/>
  <c r="G158" i="10"/>
  <c r="W158" i="10"/>
  <c r="X158" i="10"/>
  <c r="G160" i="10"/>
  <c r="G164" i="10" s="1"/>
  <c r="J160" i="10"/>
  <c r="J164" i="10"/>
  <c r="K160" i="10"/>
  <c r="K164" i="10" s="1"/>
  <c r="L160" i="10"/>
  <c r="L164" i="10" s="1"/>
  <c r="H161" i="10"/>
  <c r="M161" i="10" s="1"/>
  <c r="I161" i="10"/>
  <c r="I160" i="10" s="1"/>
  <c r="I164" i="10" s="1"/>
  <c r="H162" i="10"/>
  <c r="I162" i="10"/>
  <c r="M162" i="10"/>
  <c r="H163" i="10"/>
  <c r="I163" i="10"/>
  <c r="V164" i="10"/>
  <c r="W164" i="10"/>
  <c r="G166" i="10"/>
  <c r="G183" i="10" s="1"/>
  <c r="J166" i="10"/>
  <c r="J183" i="10" s="1"/>
  <c r="K166" i="10"/>
  <c r="H167" i="10"/>
  <c r="M167" i="10" s="1"/>
  <c r="I167" i="10"/>
  <c r="H168" i="10"/>
  <c r="I168" i="10"/>
  <c r="H169" i="10"/>
  <c r="I169" i="10"/>
  <c r="AC169" i="10"/>
  <c r="AD169" i="10"/>
  <c r="AE169" i="10"/>
  <c r="AF169" i="10"/>
  <c r="AG169" i="10"/>
  <c r="AH169" i="10"/>
  <c r="AI169" i="10"/>
  <c r="AJ169" i="10"/>
  <c r="AK169" i="10"/>
  <c r="AL169" i="10"/>
  <c r="AM169" i="10"/>
  <c r="AN169" i="10"/>
  <c r="G170" i="10"/>
  <c r="J170" i="10"/>
  <c r="K170" i="10"/>
  <c r="L170" i="10"/>
  <c r="AC170" i="10"/>
  <c r="AD170" i="10"/>
  <c r="AE170" i="10"/>
  <c r="AF170" i="10"/>
  <c r="AG170" i="10"/>
  <c r="AH170" i="10"/>
  <c r="AI170" i="10"/>
  <c r="AJ170" i="10"/>
  <c r="AK170" i="10"/>
  <c r="AL170" i="10"/>
  <c r="AM170" i="10"/>
  <c r="AN170" i="10"/>
  <c r="H171" i="10"/>
  <c r="I171" i="10"/>
  <c r="H172" i="10"/>
  <c r="I172" i="10"/>
  <c r="H173" i="10"/>
  <c r="I173" i="10"/>
  <c r="G174" i="10"/>
  <c r="J174" i="10"/>
  <c r="L174" i="10"/>
  <c r="L182" i="10" s="1"/>
  <c r="H175" i="10"/>
  <c r="I175" i="10"/>
  <c r="H176" i="10"/>
  <c r="I176" i="10"/>
  <c r="H177" i="10"/>
  <c r="I177" i="10"/>
  <c r="H179" i="10"/>
  <c r="I179" i="10"/>
  <c r="H181" i="10"/>
  <c r="I181" i="10"/>
  <c r="V182" i="10"/>
  <c r="W182" i="10"/>
  <c r="X182" i="10"/>
  <c r="Y182" i="10"/>
  <c r="V183" i="10"/>
  <c r="W183" i="10"/>
  <c r="X183" i="10"/>
  <c r="Y183" i="10"/>
  <c r="H185" i="10"/>
  <c r="I185" i="10"/>
  <c r="G186" i="10"/>
  <c r="G194" i="10" s="1"/>
  <c r="J186" i="10"/>
  <c r="J194" i="10" s="1"/>
  <c r="L186" i="10"/>
  <c r="L195" i="10" s="1"/>
  <c r="H187" i="10"/>
  <c r="I187" i="10"/>
  <c r="H188" i="10"/>
  <c r="I188" i="10"/>
  <c r="AB188" i="10"/>
  <c r="AC188" i="10"/>
  <c r="AD188" i="10"/>
  <c r="AE188" i="10"/>
  <c r="AF188" i="10"/>
  <c r="AG188" i="10"/>
  <c r="AH188" i="10"/>
  <c r="AI188" i="10"/>
  <c r="AJ188" i="10"/>
  <c r="AK188" i="10"/>
  <c r="AL188" i="10"/>
  <c r="AM188" i="10"/>
  <c r="H189" i="10"/>
  <c r="I189" i="10"/>
  <c r="AB189" i="10"/>
  <c r="AC189" i="10"/>
  <c r="AD189" i="10"/>
  <c r="AE189" i="10"/>
  <c r="AF189" i="10"/>
  <c r="AG189" i="10"/>
  <c r="AH189" i="10"/>
  <c r="AI189" i="10"/>
  <c r="AJ189" i="10"/>
  <c r="AK189" i="10"/>
  <c r="AL189" i="10"/>
  <c r="AM189" i="10"/>
  <c r="H191" i="10"/>
  <c r="I191" i="10"/>
  <c r="I194" i="10" s="1"/>
  <c r="H193" i="10"/>
  <c r="I193" i="10"/>
  <c r="I195" i="10" s="1"/>
  <c r="K194" i="10"/>
  <c r="L194" i="10"/>
  <c r="W194" i="10"/>
  <c r="X194" i="10"/>
  <c r="Y194" i="10"/>
  <c r="K195" i="10"/>
  <c r="W195" i="10"/>
  <c r="X195" i="10"/>
  <c r="Y195" i="10"/>
  <c r="G197" i="10"/>
  <c r="J197" i="10"/>
  <c r="K197" i="10"/>
  <c r="K213" i="10" s="1"/>
  <c r="L197" i="10"/>
  <c r="H198" i="10"/>
  <c r="I198" i="10"/>
  <c r="H199" i="10"/>
  <c r="I199" i="10"/>
  <c r="H200" i="10"/>
  <c r="I200" i="10"/>
  <c r="AB200" i="10"/>
  <c r="AC200" i="10"/>
  <c r="AD200" i="10"/>
  <c r="AE200" i="10"/>
  <c r="AF200" i="10"/>
  <c r="AG200" i="10"/>
  <c r="AH200" i="10"/>
  <c r="AI200" i="10"/>
  <c r="AJ200" i="10"/>
  <c r="AK200" i="10"/>
  <c r="AL200" i="10"/>
  <c r="AM200" i="10"/>
  <c r="H201" i="10"/>
  <c r="I201" i="10"/>
  <c r="M201" i="10" s="1"/>
  <c r="AB201" i="10"/>
  <c r="AC201" i="10"/>
  <c r="AD201" i="10"/>
  <c r="AE201" i="10"/>
  <c r="AF201" i="10"/>
  <c r="AG201" i="10"/>
  <c r="AH201" i="10"/>
  <c r="AI201" i="10"/>
  <c r="AJ201" i="10"/>
  <c r="AK201" i="10"/>
  <c r="AL201" i="10"/>
  <c r="AM201" i="10"/>
  <c r="G202" i="10"/>
  <c r="J202" i="10"/>
  <c r="L202" i="10"/>
  <c r="H203" i="10"/>
  <c r="I203" i="10"/>
  <c r="H204" i="10"/>
  <c r="I204" i="10"/>
  <c r="G205" i="10"/>
  <c r="J205" i="10"/>
  <c r="L205" i="10"/>
  <c r="H206" i="10"/>
  <c r="I206" i="10"/>
  <c r="H207" i="10"/>
  <c r="I207" i="10"/>
  <c r="H208" i="10"/>
  <c r="I208" i="10"/>
  <c r="H210" i="10"/>
  <c r="M210" i="10" s="1"/>
  <c r="I210" i="10"/>
  <c r="H212" i="10"/>
  <c r="M212" i="10" s="1"/>
  <c r="I212" i="10"/>
  <c r="S213" i="10"/>
  <c r="V213" i="10"/>
  <c r="W213" i="10"/>
  <c r="X213" i="10"/>
  <c r="Y213" i="10"/>
  <c r="S214" i="10"/>
  <c r="V214" i="10"/>
  <c r="V393" i="10" s="1"/>
  <c r="W214" i="10"/>
  <c r="X214" i="10"/>
  <c r="Y214" i="10"/>
  <c r="H216" i="10"/>
  <c r="I216" i="10"/>
  <c r="G217" i="10"/>
  <c r="G226" i="10" s="1"/>
  <c r="J217" i="10"/>
  <c r="J226" i="10" s="1"/>
  <c r="L217" i="10"/>
  <c r="L226" i="10" s="1"/>
  <c r="H218" i="10"/>
  <c r="I218" i="10"/>
  <c r="H219" i="10"/>
  <c r="I219" i="10"/>
  <c r="M219" i="10" s="1"/>
  <c r="AB219" i="10"/>
  <c r="AC219" i="10"/>
  <c r="AD219" i="10"/>
  <c r="AE219" i="10"/>
  <c r="AF219" i="10"/>
  <c r="AG219" i="10"/>
  <c r="AH219" i="10"/>
  <c r="AI219" i="10"/>
  <c r="AJ219" i="10"/>
  <c r="AK219" i="10"/>
  <c r="AL219" i="10"/>
  <c r="AM219" i="10"/>
  <c r="H220" i="10"/>
  <c r="I220" i="10"/>
  <c r="AB220" i="10"/>
  <c r="AC220" i="10"/>
  <c r="AD220" i="10"/>
  <c r="AE220" i="10"/>
  <c r="AF220" i="10"/>
  <c r="AG220" i="10"/>
  <c r="AH220" i="10"/>
  <c r="AI220" i="10"/>
  <c r="AJ220" i="10"/>
  <c r="AK220" i="10"/>
  <c r="AL220" i="10"/>
  <c r="AM220" i="10"/>
  <c r="H222" i="10"/>
  <c r="I222" i="10"/>
  <c r="H224" i="10"/>
  <c r="I224" i="10"/>
  <c r="K225" i="10"/>
  <c r="L225" i="10"/>
  <c r="W225" i="10"/>
  <c r="X225" i="10"/>
  <c r="Y225" i="10"/>
  <c r="K226" i="10"/>
  <c r="W226" i="10"/>
  <c r="X226" i="10"/>
  <c r="Y226" i="10"/>
  <c r="H229" i="10"/>
  <c r="I229" i="10"/>
  <c r="H230" i="10"/>
  <c r="I230" i="10"/>
  <c r="G232" i="10"/>
  <c r="J232" i="10"/>
  <c r="J252" i="10" s="1"/>
  <c r="K232" i="10"/>
  <c r="K252" i="10" s="1"/>
  <c r="K304" i="10" s="1"/>
  <c r="AC232" i="10"/>
  <c r="AD232" i="10"/>
  <c r="AE232" i="10"/>
  <c r="AF232" i="10"/>
  <c r="AG232" i="10"/>
  <c r="AH232" i="10"/>
  <c r="AI232" i="10"/>
  <c r="AJ232" i="10"/>
  <c r="AK232" i="10"/>
  <c r="AL232" i="10"/>
  <c r="AM232" i="10"/>
  <c r="AN232" i="10"/>
  <c r="H233" i="10"/>
  <c r="I233" i="10"/>
  <c r="M233" i="10" s="1"/>
  <c r="AC233" i="10"/>
  <c r="AD233" i="10"/>
  <c r="AE233" i="10"/>
  <c r="AF233" i="10"/>
  <c r="AG233" i="10"/>
  <c r="AH233" i="10"/>
  <c r="AI233" i="10"/>
  <c r="AJ233" i="10"/>
  <c r="AK233" i="10"/>
  <c r="AM233" i="10"/>
  <c r="AN233" i="10"/>
  <c r="H234" i="10"/>
  <c r="I234" i="10"/>
  <c r="H235" i="10"/>
  <c r="I235" i="10"/>
  <c r="H236" i="10"/>
  <c r="I236" i="10"/>
  <c r="H237" i="10"/>
  <c r="I237" i="10"/>
  <c r="M240" i="10"/>
  <c r="J241" i="10"/>
  <c r="K241" i="10"/>
  <c r="M241" i="10"/>
  <c r="G242" i="10"/>
  <c r="H242" i="10" s="1"/>
  <c r="L242" i="10"/>
  <c r="L252" i="10" s="1"/>
  <c r="L289" i="10" s="1"/>
  <c r="H243" i="10"/>
  <c r="I243" i="10"/>
  <c r="H244" i="10"/>
  <c r="I244" i="10"/>
  <c r="H245" i="10"/>
  <c r="I245" i="10"/>
  <c r="H246" i="10"/>
  <c r="I246" i="10"/>
  <c r="H247" i="10"/>
  <c r="I247" i="10"/>
  <c r="H248" i="10"/>
  <c r="I248" i="10"/>
  <c r="H250" i="10"/>
  <c r="I250" i="10"/>
  <c r="H251" i="10"/>
  <c r="I251" i="10"/>
  <c r="N252" i="10"/>
  <c r="O252" i="10"/>
  <c r="P252" i="10"/>
  <c r="Q252" i="10"/>
  <c r="R252" i="10"/>
  <c r="S252" i="10"/>
  <c r="S289" i="10" s="1"/>
  <c r="T252" i="10"/>
  <c r="T289" i="10" s="1"/>
  <c r="U252" i="10"/>
  <c r="V252" i="10"/>
  <c r="V272" i="10" s="1"/>
  <c r="V304" i="10"/>
  <c r="W252" i="10"/>
  <c r="W289" i="10" s="1"/>
  <c r="X252" i="10"/>
  <c r="Y252" i="10"/>
  <c r="Y289" i="10" s="1"/>
  <c r="H254" i="10"/>
  <c r="H255" i="10" s="1"/>
  <c r="I254" i="10"/>
  <c r="I255" i="10" s="1"/>
  <c r="G255" i="10"/>
  <c r="J255" i="10"/>
  <c r="K255" i="10"/>
  <c r="L255" i="10"/>
  <c r="T255" i="10"/>
  <c r="U255" i="10"/>
  <c r="V255" i="10"/>
  <c r="W255" i="10"/>
  <c r="X255" i="10"/>
  <c r="Y255" i="10"/>
  <c r="G257" i="10"/>
  <c r="H257" i="10" s="1"/>
  <c r="J257" i="10"/>
  <c r="K257" i="10"/>
  <c r="L257" i="10"/>
  <c r="H258" i="10"/>
  <c r="I258" i="10"/>
  <c r="H259" i="10"/>
  <c r="I259" i="10"/>
  <c r="AC259" i="10"/>
  <c r="AD259" i="10"/>
  <c r="AE259" i="10"/>
  <c r="AF259" i="10"/>
  <c r="AG259" i="10"/>
  <c r="AH259" i="10"/>
  <c r="AH269" i="10" s="1"/>
  <c r="AI259" i="10"/>
  <c r="AJ259" i="10"/>
  <c r="AK259" i="10"/>
  <c r="AL259" i="10"/>
  <c r="AM259" i="10"/>
  <c r="AN259" i="10"/>
  <c r="AN269" i="10" s="1"/>
  <c r="H260" i="10"/>
  <c r="I260" i="10"/>
  <c r="AC260" i="10"/>
  <c r="AC270" i="10" s="1"/>
  <c r="AD260" i="10"/>
  <c r="AE260" i="10"/>
  <c r="AF260" i="10"/>
  <c r="AG260" i="10"/>
  <c r="AH260" i="10"/>
  <c r="AH270" i="10" s="1"/>
  <c r="AI260" i="10"/>
  <c r="AJ260" i="10"/>
  <c r="AK260" i="10"/>
  <c r="AL260" i="10"/>
  <c r="AL270" i="10" s="1"/>
  <c r="AM260" i="10"/>
  <c r="AN260" i="10"/>
  <c r="AN270" i="10" s="1"/>
  <c r="H261" i="10"/>
  <c r="I261" i="10"/>
  <c r="G262" i="10"/>
  <c r="AA262" i="10" s="1"/>
  <c r="J262" i="10"/>
  <c r="K262" i="10"/>
  <c r="L262" i="10"/>
  <c r="H263" i="10"/>
  <c r="I263" i="10"/>
  <c r="H264" i="10"/>
  <c r="I264" i="10"/>
  <c r="H265" i="10"/>
  <c r="I265" i="10"/>
  <c r="H267" i="10"/>
  <c r="I267" i="10"/>
  <c r="H268" i="10"/>
  <c r="H269" i="10"/>
  <c r="I269" i="10"/>
  <c r="H271" i="10"/>
  <c r="I271" i="10"/>
  <c r="AC271" i="10"/>
  <c r="AC272" i="10"/>
  <c r="AC273" i="10"/>
  <c r="G274" i="10"/>
  <c r="J274" i="10"/>
  <c r="K274" i="10"/>
  <c r="L274" i="10"/>
  <c r="H275" i="10"/>
  <c r="I275" i="10"/>
  <c r="M275" i="10" s="1"/>
  <c r="H276" i="10"/>
  <c r="I276" i="10"/>
  <c r="G277" i="10"/>
  <c r="J277" i="10"/>
  <c r="K277" i="10"/>
  <c r="L277" i="10"/>
  <c r="H278" i="10"/>
  <c r="M278" i="10" s="1"/>
  <c r="I278" i="10"/>
  <c r="H279" i="10"/>
  <c r="I279" i="10"/>
  <c r="I277" i="10" s="1"/>
  <c r="H280" i="10"/>
  <c r="M280" i="10" s="1"/>
  <c r="I280" i="10"/>
  <c r="H281" i="10"/>
  <c r="I281" i="10"/>
  <c r="H282" i="10"/>
  <c r="I282" i="10"/>
  <c r="M282" i="10" s="1"/>
  <c r="G283" i="10"/>
  <c r="J283" i="10"/>
  <c r="K283" i="10"/>
  <c r="L283" i="10"/>
  <c r="H284" i="10"/>
  <c r="I284" i="10"/>
  <c r="H285" i="10"/>
  <c r="I285" i="10"/>
  <c r="M285" i="10" s="1"/>
  <c r="H286" i="10"/>
  <c r="M286" i="10" s="1"/>
  <c r="I286" i="10"/>
  <c r="H287" i="10"/>
  <c r="I287" i="10"/>
  <c r="H288" i="10"/>
  <c r="I288" i="10"/>
  <c r="V289" i="10"/>
  <c r="G291" i="10"/>
  <c r="J291" i="10"/>
  <c r="K291" i="10"/>
  <c r="L291" i="10"/>
  <c r="H292" i="10"/>
  <c r="I292" i="10"/>
  <c r="M292" i="10" s="1"/>
  <c r="H293" i="10"/>
  <c r="I293" i="10"/>
  <c r="H294" i="10"/>
  <c r="I294" i="10"/>
  <c r="H295" i="10"/>
  <c r="I295" i="10"/>
  <c r="M295" i="10" s="1"/>
  <c r="G296" i="10"/>
  <c r="J296" i="10"/>
  <c r="K296" i="10"/>
  <c r="L296" i="10"/>
  <c r="H297" i="10"/>
  <c r="I297" i="10"/>
  <c r="M297" i="10" s="1"/>
  <c r="H298" i="10"/>
  <c r="I298" i="10"/>
  <c r="G299" i="10"/>
  <c r="J299" i="10"/>
  <c r="K299" i="10"/>
  <c r="L299" i="10"/>
  <c r="H300" i="10"/>
  <c r="I300" i="10"/>
  <c r="M300" i="10" s="1"/>
  <c r="H301" i="10"/>
  <c r="I301" i="10"/>
  <c r="M301" i="10" s="1"/>
  <c r="H302" i="10"/>
  <c r="I302" i="10"/>
  <c r="H303" i="10"/>
  <c r="I303" i="10"/>
  <c r="H307" i="10"/>
  <c r="I307" i="10"/>
  <c r="G308" i="10"/>
  <c r="I308" i="10"/>
  <c r="J308" i="10"/>
  <c r="L308" i="10"/>
  <c r="H309" i="10"/>
  <c r="M309" i="10" s="1"/>
  <c r="H310" i="10"/>
  <c r="M310" i="10" s="1"/>
  <c r="G311" i="10"/>
  <c r="H311" i="10" s="1"/>
  <c r="I311" i="10"/>
  <c r="J311" i="10"/>
  <c r="K311" i="10"/>
  <c r="L311" i="10"/>
  <c r="H312" i="10"/>
  <c r="M312" i="10" s="1"/>
  <c r="H313" i="10"/>
  <c r="M313" i="10" s="1"/>
  <c r="H314" i="10"/>
  <c r="M314" i="10" s="1"/>
  <c r="H315" i="10"/>
  <c r="M315" i="10" s="1"/>
  <c r="H316" i="10"/>
  <c r="M316" i="10"/>
  <c r="G317" i="10"/>
  <c r="H317" i="10"/>
  <c r="I317" i="10"/>
  <c r="J317" i="10"/>
  <c r="K317" i="10"/>
  <c r="L317" i="10"/>
  <c r="H318" i="10"/>
  <c r="M318" i="10" s="1"/>
  <c r="H319" i="10"/>
  <c r="M319" i="10" s="1"/>
  <c r="H320" i="10"/>
  <c r="I320" i="10"/>
  <c r="H321" i="10"/>
  <c r="I321" i="10"/>
  <c r="M321" i="10" s="1"/>
  <c r="H322" i="10"/>
  <c r="I322" i="10"/>
  <c r="J322" i="10"/>
  <c r="K322" i="10"/>
  <c r="L322" i="10"/>
  <c r="H323" i="10"/>
  <c r="M323" i="10" s="1"/>
  <c r="H324" i="10"/>
  <c r="M324" i="10" s="1"/>
  <c r="H325" i="10"/>
  <c r="M325" i="10" s="1"/>
  <c r="G326" i="10"/>
  <c r="I326" i="10"/>
  <c r="J326" i="10"/>
  <c r="K326" i="10"/>
  <c r="L326" i="10"/>
  <c r="H327" i="10"/>
  <c r="H328" i="10"/>
  <c r="M328" i="10"/>
  <c r="H329" i="10"/>
  <c r="H330" i="10"/>
  <c r="N332" i="10"/>
  <c r="N351" i="10" s="1"/>
  <c r="O332" i="10"/>
  <c r="P332" i="10"/>
  <c r="Q332" i="10"/>
  <c r="R332" i="10"/>
  <c r="S332" i="10"/>
  <c r="S341" i="10" s="1"/>
  <c r="T332" i="10"/>
  <c r="U332" i="10"/>
  <c r="U341" i="10" s="1"/>
  <c r="V332" i="10"/>
  <c r="W332" i="10"/>
  <c r="X332" i="10"/>
  <c r="Y332" i="10"/>
  <c r="Y341" i="10" s="1"/>
  <c r="H334" i="10"/>
  <c r="H335" i="10"/>
  <c r="M335" i="10" s="1"/>
  <c r="H336" i="10"/>
  <c r="M336" i="10" s="1"/>
  <c r="H337" i="10"/>
  <c r="H338" i="10"/>
  <c r="H339" i="10"/>
  <c r="G340" i="10"/>
  <c r="I340" i="10"/>
  <c r="J340" i="10"/>
  <c r="K340" i="10"/>
  <c r="L340" i="10"/>
  <c r="T340" i="10"/>
  <c r="U340" i="10"/>
  <c r="V340" i="10"/>
  <c r="W340" i="10"/>
  <c r="X340" i="10"/>
  <c r="G343" i="10"/>
  <c r="I343" i="10"/>
  <c r="I350" i="10" s="1"/>
  <c r="J343" i="10"/>
  <c r="J350" i="10" s="1"/>
  <c r="L343" i="10"/>
  <c r="L350" i="10" s="1"/>
  <c r="M343" i="10"/>
  <c r="H344" i="10"/>
  <c r="H345" i="10"/>
  <c r="H346" i="10"/>
  <c r="M346" i="10" s="1"/>
  <c r="H347" i="10"/>
  <c r="M347" i="10" s="1"/>
  <c r="H348" i="10"/>
  <c r="M348" i="10" s="1"/>
  <c r="H349" i="10"/>
  <c r="K350" i="10"/>
  <c r="N350" i="10"/>
  <c r="O350" i="10"/>
  <c r="P350" i="10"/>
  <c r="Q350" i="10"/>
  <c r="R350" i="10"/>
  <c r="S350" i="10"/>
  <c r="T350" i="10"/>
  <c r="U350" i="10"/>
  <c r="V350" i="10"/>
  <c r="W350" i="10"/>
  <c r="X350" i="10"/>
  <c r="Y350" i="10"/>
  <c r="Y351" i="10" s="1"/>
  <c r="H354" i="10"/>
  <c r="H355" i="10"/>
  <c r="H356" i="10"/>
  <c r="H357" i="10"/>
  <c r="H358" i="10"/>
  <c r="H359" i="10"/>
  <c r="G360" i="10"/>
  <c r="H360" i="10" s="1"/>
  <c r="G361" i="10"/>
  <c r="H361" i="10" s="1"/>
  <c r="G362" i="10"/>
  <c r="H362" i="10" s="1"/>
  <c r="H364" i="10"/>
  <c r="G365" i="10"/>
  <c r="W433" i="10" s="1"/>
  <c r="N434" i="10" s="1"/>
  <c r="H365" i="10"/>
  <c r="N376" i="10"/>
  <c r="Q376" i="10"/>
  <c r="T376" i="10"/>
  <c r="W376" i="10"/>
  <c r="N388" i="10"/>
  <c r="Q388" i="10"/>
  <c r="T388" i="10"/>
  <c r="W388" i="10"/>
  <c r="N400" i="10"/>
  <c r="Q400" i="10"/>
  <c r="T400" i="10"/>
  <c r="W400" i="10"/>
  <c r="N412" i="10"/>
  <c r="Q412" i="10"/>
  <c r="N413" i="10" s="1"/>
  <c r="T412" i="10"/>
  <c r="W412" i="10"/>
  <c r="N423" i="10"/>
  <c r="Q423" i="10"/>
  <c r="T423" i="10"/>
  <c r="N433" i="10"/>
  <c r="Q433" i="10"/>
  <c r="E7" i="2"/>
  <c r="O351" i="10"/>
  <c r="I174" i="10"/>
  <c r="W453" i="10"/>
  <c r="W474" i="10"/>
  <c r="U453" i="10"/>
  <c r="S474" i="10"/>
  <c r="M34" i="10"/>
  <c r="H296" i="10"/>
  <c r="I186" i="10"/>
  <c r="M87" i="10"/>
  <c r="I296" i="10"/>
  <c r="H174" i="10"/>
  <c r="M175" i="10"/>
  <c r="M174" i="10" s="1"/>
  <c r="N453" i="10"/>
  <c r="M236" i="10"/>
  <c r="M349" i="10"/>
  <c r="M339" i="10"/>
  <c r="U304" i="10"/>
  <c r="U289" i="10"/>
  <c r="U272" i="10"/>
  <c r="H274" i="10"/>
  <c r="M229" i="10"/>
  <c r="M70" i="10"/>
  <c r="I68" i="10"/>
  <c r="W423" i="10"/>
  <c r="H153" i="10"/>
  <c r="M132" i="10"/>
  <c r="M138" i="10"/>
  <c r="M137" i="10" s="1"/>
  <c r="I137" i="10"/>
  <c r="R351" i="10"/>
  <c r="M179" i="10"/>
  <c r="J150" i="10"/>
  <c r="M88" i="10"/>
  <c r="M294" i="10"/>
  <c r="M264" i="10"/>
  <c r="M260" i="10"/>
  <c r="M250" i="10"/>
  <c r="M224" i="10"/>
  <c r="M176" i="10"/>
  <c r="M146" i="10"/>
  <c r="M139" i="10"/>
  <c r="M134" i="10"/>
  <c r="M129" i="10"/>
  <c r="I156" i="3"/>
  <c r="AM270" i="10" l="1"/>
  <c r="Q427" i="10"/>
  <c r="Q428" i="10" s="1"/>
  <c r="Q417" i="10"/>
  <c r="Q418" i="10" s="1"/>
  <c r="Q405" i="10"/>
  <c r="Q392" i="10"/>
  <c r="Q394" i="10" s="1"/>
  <c r="Q369" i="10"/>
  <c r="Q404" i="10"/>
  <c r="Q406" i="10" s="1"/>
  <c r="Q368" i="10"/>
  <c r="Q370" i="10" s="1"/>
  <c r="Q380" i="10"/>
  <c r="Q382" i="10" s="1"/>
  <c r="Q381" i="10"/>
  <c r="Q393" i="10"/>
  <c r="U473" i="10"/>
  <c r="U460" i="10"/>
  <c r="U452" i="10"/>
  <c r="AJ269" i="10"/>
  <c r="M291" i="10"/>
  <c r="M299" i="10"/>
  <c r="G405" i="10"/>
  <c r="G404" i="10"/>
  <c r="Y452" i="10"/>
  <c r="Y460" i="10"/>
  <c r="Y473" i="10"/>
  <c r="M302" i="10"/>
  <c r="M293" i="10"/>
  <c r="M261" i="10"/>
  <c r="M248" i="10"/>
  <c r="M40" i="10"/>
  <c r="AE98" i="10"/>
  <c r="Q473" i="10" s="1"/>
  <c r="M145" i="3"/>
  <c r="M155" i="3"/>
  <c r="M154" i="3" s="1"/>
  <c r="M65" i="10"/>
  <c r="G195" i="10"/>
  <c r="M48" i="10"/>
  <c r="L94" i="3"/>
  <c r="L107" i="3" s="1"/>
  <c r="L169" i="3" s="1"/>
  <c r="L183" i="10"/>
  <c r="M189" i="10"/>
  <c r="I133" i="10"/>
  <c r="M28" i="10"/>
  <c r="J225" i="10"/>
  <c r="W341" i="10"/>
  <c r="M279" i="10"/>
  <c r="M73" i="10"/>
  <c r="M55" i="10"/>
  <c r="M119" i="3"/>
  <c r="J272" i="10"/>
  <c r="M208" i="10"/>
  <c r="H197" i="10"/>
  <c r="X461" i="10"/>
  <c r="M63" i="10"/>
  <c r="M60" i="10" s="1"/>
  <c r="M172" i="10"/>
  <c r="X474" i="10"/>
  <c r="I170" i="10"/>
  <c r="H277" i="10"/>
  <c r="M269" i="10"/>
  <c r="L82" i="10"/>
  <c r="S351" i="10"/>
  <c r="M298" i="10"/>
  <c r="M296" i="10" s="1"/>
  <c r="T341" i="10"/>
  <c r="T427" i="10" s="1"/>
  <c r="T428" i="10" s="1"/>
  <c r="U351" i="10"/>
  <c r="Y304" i="10"/>
  <c r="W461" i="10"/>
  <c r="M90" i="10"/>
  <c r="M93" i="10" s="1"/>
  <c r="L304" i="10"/>
  <c r="AB98" i="10"/>
  <c r="G182" i="10"/>
  <c r="M152" i="10"/>
  <c r="M153" i="10" s="1"/>
  <c r="J195" i="10"/>
  <c r="U461" i="10"/>
  <c r="M131" i="10"/>
  <c r="W404" i="10"/>
  <c r="W406" i="10" s="1"/>
  <c r="K332" i="10"/>
  <c r="M177" i="10"/>
  <c r="M79" i="10"/>
  <c r="J31" i="10"/>
  <c r="J182" i="10"/>
  <c r="S453" i="10"/>
  <c r="W272" i="10"/>
  <c r="W417" i="10" s="1"/>
  <c r="W418" i="10" s="1"/>
  <c r="I60" i="10"/>
  <c r="H326" i="10"/>
  <c r="H332" i="10" s="1"/>
  <c r="H341" i="10" s="1"/>
  <c r="M188" i="10"/>
  <c r="M69" i="10"/>
  <c r="Y272" i="10"/>
  <c r="M307" i="10"/>
  <c r="T272" i="10"/>
  <c r="T417" i="10" s="1"/>
  <c r="T418" i="10" s="1"/>
  <c r="M251" i="10"/>
  <c r="M220" i="10"/>
  <c r="H291" i="10"/>
  <c r="P31" i="10"/>
  <c r="P83" i="10" s="1"/>
  <c r="I242" i="10"/>
  <c r="W304" i="10"/>
  <c r="N474" i="10"/>
  <c r="H340" i="10"/>
  <c r="M303" i="10"/>
  <c r="K289" i="10"/>
  <c r="I155" i="10"/>
  <c r="I158" i="10" s="1"/>
  <c r="I79" i="3"/>
  <c r="M40" i="3"/>
  <c r="M147" i="3"/>
  <c r="M84" i="3"/>
  <c r="K94" i="3"/>
  <c r="K107" i="3" s="1"/>
  <c r="K169" i="3" s="1"/>
  <c r="M111" i="3"/>
  <c r="M128" i="3" s="1"/>
  <c r="H128" i="3"/>
  <c r="G94" i="3"/>
  <c r="G107" i="3" s="1"/>
  <c r="M87" i="3"/>
  <c r="H46" i="3"/>
  <c r="I47" i="3"/>
  <c r="M13" i="3"/>
  <c r="H47" i="3"/>
  <c r="M133" i="3"/>
  <c r="U107" i="3"/>
  <c r="U169" i="3" s="1"/>
  <c r="U170" i="3" s="1"/>
  <c r="M78" i="3"/>
  <c r="G106" i="3"/>
  <c r="G168" i="3" s="1"/>
  <c r="M60" i="3"/>
  <c r="J94" i="3"/>
  <c r="J107" i="3" s="1"/>
  <c r="AL269" i="10"/>
  <c r="W460" i="10"/>
  <c r="W473" i="10"/>
  <c r="X452" i="10"/>
  <c r="X460" i="10"/>
  <c r="M284" i="10"/>
  <c r="H283" i="10"/>
  <c r="Q474" i="10"/>
  <c r="Q461" i="10"/>
  <c r="Q453" i="10"/>
  <c r="AF270" i="10"/>
  <c r="S473" i="10"/>
  <c r="S452" i="10"/>
  <c r="G332" i="10"/>
  <c r="G341" i="10" s="1"/>
  <c r="H308" i="10"/>
  <c r="M308" i="10" s="1"/>
  <c r="M45" i="10"/>
  <c r="H42" i="10"/>
  <c r="X351" i="10"/>
  <c r="X341" i="10"/>
  <c r="X427" i="10" s="1"/>
  <c r="X428" i="10" s="1"/>
  <c r="K351" i="10"/>
  <c r="K341" i="10"/>
  <c r="M204" i="10"/>
  <c r="H202" i="10"/>
  <c r="T405" i="10"/>
  <c r="T368" i="10"/>
  <c r="T370" i="10" s="1"/>
  <c r="T369" i="10"/>
  <c r="T404" i="10"/>
  <c r="T406" i="10" s="1"/>
  <c r="T380" i="10"/>
  <c r="T382" i="10" s="1"/>
  <c r="T381" i="10"/>
  <c r="T393" i="10"/>
  <c r="M234" i="10"/>
  <c r="H232" i="10"/>
  <c r="H252" i="10" s="1"/>
  <c r="N460" i="10"/>
  <c r="N473" i="10"/>
  <c r="Q452" i="10"/>
  <c r="Q460" i="10"/>
  <c r="P380" i="10"/>
  <c r="P382" i="10" s="1"/>
  <c r="P417" i="10"/>
  <c r="P418" i="10" s="1"/>
  <c r="P368" i="10"/>
  <c r="P370" i="10" s="1"/>
  <c r="P381" i="10"/>
  <c r="P427" i="10"/>
  <c r="P428" i="10" s="1"/>
  <c r="P393" i="10"/>
  <c r="P392" i="10"/>
  <c r="P394" i="10" s="1"/>
  <c r="I257" i="10"/>
  <c r="H299" i="10"/>
  <c r="L149" i="10"/>
  <c r="M136" i="10"/>
  <c r="M133" i="10" s="1"/>
  <c r="M74" i="10"/>
  <c r="M72" i="10" s="1"/>
  <c r="N424" i="10"/>
  <c r="M254" i="10"/>
  <c r="M255" i="10" s="1"/>
  <c r="M135" i="10"/>
  <c r="AF98" i="10"/>
  <c r="R452" i="10" s="1"/>
  <c r="N389" i="10"/>
  <c r="I291" i="10"/>
  <c r="M267" i="10"/>
  <c r="M257" i="10"/>
  <c r="X473" i="10"/>
  <c r="G150" i="10"/>
  <c r="M54" i="10"/>
  <c r="M44" i="10"/>
  <c r="M39" i="10"/>
  <c r="H304" i="10"/>
  <c r="X404" i="10"/>
  <c r="X406" i="10" s="1"/>
  <c r="L214" i="10"/>
  <c r="P351" i="10"/>
  <c r="M265" i="10"/>
  <c r="G252" i="10"/>
  <c r="G289" i="10" s="1"/>
  <c r="X392" i="10"/>
  <c r="X394" i="10" s="1"/>
  <c r="K214" i="10"/>
  <c r="H137" i="10"/>
  <c r="H128" i="10"/>
  <c r="H93" i="10"/>
  <c r="M58" i="10"/>
  <c r="M19" i="10"/>
  <c r="G214" i="10"/>
  <c r="S83" i="10"/>
  <c r="S417" i="10" s="1"/>
  <c r="S418" i="10" s="1"/>
  <c r="I11" i="10"/>
  <c r="I21" i="10" s="1"/>
  <c r="N377" i="10"/>
  <c r="G368" i="10" s="1"/>
  <c r="I283" i="10"/>
  <c r="AC269" i="10"/>
  <c r="N452" i="10"/>
  <c r="H22" i="10"/>
  <c r="H30" i="10" s="1"/>
  <c r="Q351" i="10"/>
  <c r="M276" i="10"/>
  <c r="M259" i="10"/>
  <c r="M193" i="10"/>
  <c r="K149" i="10"/>
  <c r="M91" i="10"/>
  <c r="W368" i="10"/>
  <c r="W370" i="10" s="1"/>
  <c r="M76" i="10"/>
  <c r="W351" i="10"/>
  <c r="M340" i="10"/>
  <c r="M66" i="10"/>
  <c r="M36" i="10"/>
  <c r="V351" i="10"/>
  <c r="AI270" i="10"/>
  <c r="AK269" i="10"/>
  <c r="M258" i="10"/>
  <c r="M243" i="10"/>
  <c r="AF269" i="10"/>
  <c r="M185" i="10"/>
  <c r="M168" i="10"/>
  <c r="M166" i="10" s="1"/>
  <c r="M141" i="10"/>
  <c r="N31" i="10"/>
  <c r="N83" i="10" s="1"/>
  <c r="N368" i="10" s="1"/>
  <c r="N370" i="10" s="1"/>
  <c r="M16" i="10"/>
  <c r="M11" i="10" s="1"/>
  <c r="Q166" i="3"/>
  <c r="Q169" i="3" s="1"/>
  <c r="Q170" i="3" s="1"/>
  <c r="T170" i="3"/>
  <c r="M150" i="3"/>
  <c r="H93" i="3"/>
  <c r="H79" i="3"/>
  <c r="M122" i="3"/>
  <c r="M125" i="3"/>
  <c r="X34" i="1"/>
  <c r="P453" i="10"/>
  <c r="P474" i="10"/>
  <c r="O453" i="10"/>
  <c r="O461" i="10"/>
  <c r="O474" i="10"/>
  <c r="U393" i="10"/>
  <c r="U369" i="10"/>
  <c r="U368" i="10"/>
  <c r="U370" i="10" s="1"/>
  <c r="U381" i="10"/>
  <c r="U392" i="10"/>
  <c r="U394" i="10" s="1"/>
  <c r="U380" i="10"/>
  <c r="U382" i="10" s="1"/>
  <c r="U405" i="10"/>
  <c r="U404" i="10"/>
  <c r="U406" i="10" s="1"/>
  <c r="U427" i="10"/>
  <c r="U428" i="10" s="1"/>
  <c r="V474" i="10"/>
  <c r="AK270" i="10"/>
  <c r="V453" i="10"/>
  <c r="V461" i="10"/>
  <c r="M322" i="10"/>
  <c r="AG270" i="10"/>
  <c r="T453" i="10"/>
  <c r="T474" i="10"/>
  <c r="R461" i="10"/>
  <c r="R474" i="10"/>
  <c r="W427" i="10"/>
  <c r="W428" i="10" s="1"/>
  <c r="R473" i="10"/>
  <c r="M288" i="10"/>
  <c r="AD270" i="10"/>
  <c r="M246" i="10"/>
  <c r="K272" i="10"/>
  <c r="M198" i="10"/>
  <c r="M49" i="10"/>
  <c r="M27" i="10"/>
  <c r="J304" i="10"/>
  <c r="S304" i="10"/>
  <c r="M281" i="10"/>
  <c r="M245" i="10"/>
  <c r="I232" i="10"/>
  <c r="I205" i="10"/>
  <c r="S460" i="10"/>
  <c r="S272" i="10"/>
  <c r="M327" i="10"/>
  <c r="M326" i="10" s="1"/>
  <c r="M287" i="10"/>
  <c r="M230" i="10"/>
  <c r="G225" i="10"/>
  <c r="M173" i="10"/>
  <c r="M163" i="10"/>
  <c r="M160" i="10" s="1"/>
  <c r="M164" i="10" s="1"/>
  <c r="M157" i="10"/>
  <c r="H72" i="10"/>
  <c r="O31" i="10"/>
  <c r="O83" i="10" s="1"/>
  <c r="O380" i="10" s="1"/>
  <c r="O382" i="10" s="1"/>
  <c r="U417" i="10"/>
  <c r="U418" i="10" s="1"/>
  <c r="L332" i="10"/>
  <c r="L341" i="10" s="1"/>
  <c r="AM269" i="10"/>
  <c r="L272" i="10"/>
  <c r="G213" i="10"/>
  <c r="M41" i="10"/>
  <c r="M12" i="10"/>
  <c r="V341" i="10"/>
  <c r="M191" i="10"/>
  <c r="M181" i="10"/>
  <c r="M156" i="10"/>
  <c r="M155" i="10" s="1"/>
  <c r="M158" i="10" s="1"/>
  <c r="M53" i="10"/>
  <c r="L31" i="10"/>
  <c r="L83" i="10" s="1"/>
  <c r="T351" i="10"/>
  <c r="M320" i="10"/>
  <c r="I262" i="10"/>
  <c r="H217" i="10"/>
  <c r="H226" i="10" s="1"/>
  <c r="H170" i="10"/>
  <c r="M94" i="10"/>
  <c r="T392" i="10"/>
  <c r="T394" i="10" s="1"/>
  <c r="M71" i="10"/>
  <c r="M68" i="10" s="1"/>
  <c r="I64" i="10"/>
  <c r="M59" i="10"/>
  <c r="H50" i="10"/>
  <c r="M46" i="10"/>
  <c r="AH98" i="10"/>
  <c r="T452" i="10" s="1"/>
  <c r="G31" i="10"/>
  <c r="AJ270" i="10"/>
  <c r="K150" i="10"/>
  <c r="M51" i="10"/>
  <c r="M37" i="10"/>
  <c r="T304" i="10"/>
  <c r="H160" i="10"/>
  <c r="H164" i="10" s="1"/>
  <c r="G82" i="10"/>
  <c r="AG269" i="10"/>
  <c r="I166" i="10"/>
  <c r="H133" i="10"/>
  <c r="I35" i="10"/>
  <c r="M350" i="10"/>
  <c r="M271" i="10"/>
  <c r="M200" i="10"/>
  <c r="AD98" i="10"/>
  <c r="P473" i="10" s="1"/>
  <c r="J332" i="10"/>
  <c r="L213" i="10"/>
  <c r="T461" i="10"/>
  <c r="R460" i="10"/>
  <c r="AC98" i="10"/>
  <c r="O473" i="10" s="1"/>
  <c r="I274" i="10"/>
  <c r="M274" i="10" s="1"/>
  <c r="M247" i="10"/>
  <c r="M237" i="10"/>
  <c r="M148" i="10"/>
  <c r="M75" i="10"/>
  <c r="H68" i="10"/>
  <c r="Y83" i="10"/>
  <c r="Y393" i="10" s="1"/>
  <c r="M17" i="10"/>
  <c r="I75" i="3"/>
  <c r="I182" i="3"/>
  <c r="H16" i="3"/>
  <c r="M121" i="3"/>
  <c r="H31" i="3"/>
  <c r="H101" i="3"/>
  <c r="H99" i="3" s="1"/>
  <c r="R166" i="3"/>
  <c r="R169" i="3" s="1"/>
  <c r="R170" i="3" s="1"/>
  <c r="F27" i="4"/>
  <c r="F28" i="4" s="1"/>
  <c r="F36" i="4" s="1"/>
  <c r="M68" i="3"/>
  <c r="I88" i="3"/>
  <c r="M88" i="3" s="1"/>
  <c r="M151" i="3"/>
  <c r="M135" i="3"/>
  <c r="M76" i="3"/>
  <c r="M80" i="3"/>
  <c r="M124" i="3"/>
  <c r="M113" i="3"/>
  <c r="M86" i="3"/>
  <c r="H21" i="3"/>
  <c r="S166" i="3"/>
  <c r="S169" i="3" s="1"/>
  <c r="S170" i="3" s="1"/>
  <c r="I146" i="3"/>
  <c r="M146" i="3" s="1"/>
  <c r="M123" i="3"/>
  <c r="H11" i="3"/>
  <c r="M185" i="3"/>
  <c r="I71" i="3"/>
  <c r="P107" i="3"/>
  <c r="P169" i="3" s="1"/>
  <c r="P170" i="3" s="1"/>
  <c r="M64" i="3"/>
  <c r="M59" i="3"/>
  <c r="I53" i="3"/>
  <c r="M23" i="3"/>
  <c r="H71" i="3"/>
  <c r="M55" i="3"/>
  <c r="M134" i="3"/>
  <c r="M136" i="3"/>
  <c r="N169" i="3"/>
  <c r="N170" i="3" s="1"/>
  <c r="H50" i="3"/>
  <c r="M51" i="3"/>
  <c r="M89" i="3"/>
  <c r="M91" i="3"/>
  <c r="I131" i="3"/>
  <c r="M126" i="3"/>
  <c r="M69" i="3"/>
  <c r="I50" i="3"/>
  <c r="M52" i="3"/>
  <c r="M90" i="3"/>
  <c r="H131" i="3"/>
  <c r="J139" i="3"/>
  <c r="I143" i="3"/>
  <c r="M143" i="3" s="1"/>
  <c r="I149" i="3"/>
  <c r="M149" i="3" s="1"/>
  <c r="M56" i="3"/>
  <c r="H182" i="3"/>
  <c r="M54" i="3"/>
  <c r="M137" i="3"/>
  <c r="H139" i="3"/>
  <c r="M77" i="3"/>
  <c r="M156" i="3"/>
  <c r="M81" i="3"/>
  <c r="G99" i="3"/>
  <c r="B21" i="4"/>
  <c r="M183" i="3"/>
  <c r="M120" i="3"/>
  <c r="M115" i="3"/>
  <c r="M20" i="3"/>
  <c r="M26" i="3"/>
  <c r="H38" i="3"/>
  <c r="M67" i="3"/>
  <c r="L139" i="3"/>
  <c r="I140" i="3"/>
  <c r="M148" i="3"/>
  <c r="T175" i="3"/>
  <c r="I154" i="3"/>
  <c r="M36" i="3"/>
  <c r="J165" i="3"/>
  <c r="J166" i="3" s="1"/>
  <c r="Q175" i="3"/>
  <c r="F31" i="4"/>
  <c r="F37" i="4" s="1"/>
  <c r="M114" i="3"/>
  <c r="M112" i="3"/>
  <c r="M85" i="3"/>
  <c r="M18" i="3"/>
  <c r="M30" i="3"/>
  <c r="M33" i="3"/>
  <c r="M70" i="3"/>
  <c r="M63" i="3"/>
  <c r="M163" i="3"/>
  <c r="E28" i="4"/>
  <c r="E36" i="4" s="1"/>
  <c r="E22" i="4"/>
  <c r="E35" i="4" s="1"/>
  <c r="E31" i="4"/>
  <c r="E37" i="4" s="1"/>
  <c r="M144" i="3"/>
  <c r="M184" i="3"/>
  <c r="M162" i="3"/>
  <c r="H41" i="3"/>
  <c r="M132" i="3"/>
  <c r="F22" i="4"/>
  <c r="F35" i="4" s="1"/>
  <c r="H82" i="3"/>
  <c r="H28" i="3"/>
  <c r="M74" i="3"/>
  <c r="M180" i="3"/>
  <c r="M179" i="3" s="1"/>
  <c r="O169" i="3"/>
  <c r="O170" i="3" s="1"/>
  <c r="M73" i="3"/>
  <c r="M141" i="3"/>
  <c r="M160" i="3"/>
  <c r="H289" i="10"/>
  <c r="M311" i="10"/>
  <c r="M216" i="10"/>
  <c r="H205" i="10"/>
  <c r="M206" i="10"/>
  <c r="M199" i="10"/>
  <c r="I197" i="10"/>
  <c r="H166" i="10"/>
  <c r="M169" i="10"/>
  <c r="M117" i="10"/>
  <c r="M118" i="10" s="1"/>
  <c r="H118" i="10"/>
  <c r="M18" i="10"/>
  <c r="H21" i="10"/>
  <c r="N381" i="10"/>
  <c r="N380" i="10"/>
  <c r="N382" i="10" s="1"/>
  <c r="W452" i="10"/>
  <c r="J289" i="10"/>
  <c r="M235" i="10"/>
  <c r="M232" i="10" s="1"/>
  <c r="M187" i="10"/>
  <c r="M186" i="10" s="1"/>
  <c r="H186" i="10"/>
  <c r="K182" i="10"/>
  <c r="K183" i="10"/>
  <c r="M145" i="10"/>
  <c r="H140" i="10"/>
  <c r="M142" i="10"/>
  <c r="G149" i="10"/>
  <c r="V452" i="10"/>
  <c r="V473" i="10"/>
  <c r="W405" i="10"/>
  <c r="W369" i="10"/>
  <c r="W380" i="10"/>
  <c r="W382" i="10" s="1"/>
  <c r="W392" i="10"/>
  <c r="W394" i="10" s="1"/>
  <c r="W381" i="10"/>
  <c r="M81" i="10"/>
  <c r="K82" i="10"/>
  <c r="K83" i="10" s="1"/>
  <c r="I332" i="10"/>
  <c r="L150" i="10"/>
  <c r="I299" i="10"/>
  <c r="N401" i="10"/>
  <c r="M317" i="10"/>
  <c r="M222" i="10"/>
  <c r="I217" i="10"/>
  <c r="M218" i="10"/>
  <c r="M217" i="10" s="1"/>
  <c r="M207" i="10"/>
  <c r="I202" i="10"/>
  <c r="M203" i="10"/>
  <c r="V404" i="10"/>
  <c r="V406" i="10" s="1"/>
  <c r="V405" i="10"/>
  <c r="V380" i="10"/>
  <c r="V382" i="10" s="1"/>
  <c r="V368" i="10"/>
  <c r="V370" i="10" s="1"/>
  <c r="V417" i="10"/>
  <c r="V418" i="10" s="1"/>
  <c r="V427" i="10"/>
  <c r="V428" i="10" s="1"/>
  <c r="V392" i="10"/>
  <c r="V394" i="10" s="1"/>
  <c r="V369" i="10"/>
  <c r="M80" i="10"/>
  <c r="I77" i="10"/>
  <c r="M67" i="10"/>
  <c r="H60" i="10"/>
  <c r="M57" i="10"/>
  <c r="I56" i="10"/>
  <c r="M43" i="10"/>
  <c r="I42" i="10"/>
  <c r="J82" i="10"/>
  <c r="Y380" i="10"/>
  <c r="Y382" i="10" s="1"/>
  <c r="H343" i="10"/>
  <c r="H350" i="10" s="1"/>
  <c r="G350" i="10"/>
  <c r="L351" i="10"/>
  <c r="H262" i="10"/>
  <c r="H272" i="10" s="1"/>
  <c r="M263" i="10"/>
  <c r="M262" i="10" s="1"/>
  <c r="X272" i="10"/>
  <c r="X417" i="10" s="1"/>
  <c r="X418" i="10" s="1"/>
  <c r="X289" i="10"/>
  <c r="X304" i="10"/>
  <c r="M242" i="10"/>
  <c r="J214" i="10"/>
  <c r="J213" i="10"/>
  <c r="M130" i="10"/>
  <c r="M128" i="10" s="1"/>
  <c r="I128" i="10"/>
  <c r="H124" i="10"/>
  <c r="M123" i="10"/>
  <c r="M124" i="10" s="1"/>
  <c r="AE270" i="10"/>
  <c r="P461" i="10"/>
  <c r="X405" i="10"/>
  <c r="X380" i="10"/>
  <c r="X382" i="10" s="1"/>
  <c r="X368" i="10"/>
  <c r="X370" i="10" s="1"/>
  <c r="X393" i="10"/>
  <c r="X369" i="10"/>
  <c r="H77" i="10"/>
  <c r="M78" i="10"/>
  <c r="I72" i="10"/>
  <c r="Y461" i="10"/>
  <c r="Y474" i="10"/>
  <c r="Y453" i="10"/>
  <c r="R453" i="10"/>
  <c r="S392" i="10"/>
  <c r="S394" i="10" s="1"/>
  <c r="S380" i="10"/>
  <c r="S382" i="10" s="1"/>
  <c r="S405" i="10"/>
  <c r="S427" i="10"/>
  <c r="S428" i="10" s="1"/>
  <c r="I22" i="10"/>
  <c r="I30" i="10" s="1"/>
  <c r="R31" i="10"/>
  <c r="R83" i="10" s="1"/>
  <c r="M171" i="10"/>
  <c r="M52" i="10"/>
  <c r="M38" i="10"/>
  <c r="M25" i="10"/>
  <c r="G165" i="3"/>
  <c r="G166" i="3" s="1"/>
  <c r="M142" i="3"/>
  <c r="I289" i="10" l="1"/>
  <c r="N405" i="10"/>
  <c r="I252" i="10"/>
  <c r="I272" i="10" s="1"/>
  <c r="N393" i="10"/>
  <c r="G369" i="10"/>
  <c r="M64" i="10"/>
  <c r="Y417" i="10"/>
  <c r="Y418" i="10" s="1"/>
  <c r="H225" i="10"/>
  <c r="N417" i="10"/>
  <c r="N418" i="10" s="1"/>
  <c r="M197" i="10"/>
  <c r="P405" i="10"/>
  <c r="P369" i="10"/>
  <c r="Y368" i="10"/>
  <c r="Y370" i="10" s="1"/>
  <c r="M22" i="10"/>
  <c r="M30" i="10" s="1"/>
  <c r="Y427" i="10"/>
  <c r="M277" i="10"/>
  <c r="M289" i="10" s="1"/>
  <c r="N404" i="10"/>
  <c r="N406" i="10" s="1"/>
  <c r="G351" i="10"/>
  <c r="H351" i="10"/>
  <c r="N369" i="10"/>
  <c r="M35" i="10"/>
  <c r="N392" i="10"/>
  <c r="N394" i="10" s="1"/>
  <c r="M42" i="10"/>
  <c r="M47" i="10"/>
  <c r="N427" i="10"/>
  <c r="N428" i="10" s="1"/>
  <c r="J83" i="10"/>
  <c r="J392" i="10" s="1"/>
  <c r="I31" i="10"/>
  <c r="M252" i="10"/>
  <c r="M304" i="10" s="1"/>
  <c r="M56" i="10"/>
  <c r="H31" i="10"/>
  <c r="H83" i="10" s="1"/>
  <c r="M283" i="10"/>
  <c r="S381" i="10"/>
  <c r="P404" i="10"/>
  <c r="P406" i="10" s="1"/>
  <c r="M50" i="3"/>
  <c r="M79" i="3"/>
  <c r="M47" i="3"/>
  <c r="M53" i="3"/>
  <c r="H94" i="3"/>
  <c r="H107" i="3" s="1"/>
  <c r="M202" i="10"/>
  <c r="G304" i="10"/>
  <c r="O460" i="10"/>
  <c r="G83" i="10"/>
  <c r="G417" i="10" s="1"/>
  <c r="S368" i="10"/>
  <c r="S370" i="10" s="1"/>
  <c r="S369" i="10"/>
  <c r="S404" i="10"/>
  <c r="S406" i="10" s="1"/>
  <c r="S393" i="10"/>
  <c r="M50" i="10"/>
  <c r="M170" i="10"/>
  <c r="M140" i="10"/>
  <c r="M150" i="10" s="1"/>
  <c r="G381" i="10"/>
  <c r="G380" i="10"/>
  <c r="M75" i="3"/>
  <c r="I94" i="3"/>
  <c r="I107" i="3" s="1"/>
  <c r="G272" i="10"/>
  <c r="H45" i="3"/>
  <c r="O368" i="10"/>
  <c r="O370" i="10" s="1"/>
  <c r="L380" i="10"/>
  <c r="L368" i="10"/>
  <c r="O405" i="10"/>
  <c r="O369" i="10"/>
  <c r="O427" i="10"/>
  <c r="O428" i="10" s="1"/>
  <c r="O404" i="10"/>
  <c r="O406" i="10" s="1"/>
  <c r="O381" i="10"/>
  <c r="O417" i="10"/>
  <c r="O418" i="10" s="1"/>
  <c r="O393" i="10"/>
  <c r="O392" i="10"/>
  <c r="O394" i="10" s="1"/>
  <c r="H165" i="3"/>
  <c r="H166" i="3" s="1"/>
  <c r="AD269" i="10"/>
  <c r="H82" i="10"/>
  <c r="J341" i="10"/>
  <c r="J351" i="10"/>
  <c r="L427" i="10"/>
  <c r="P452" i="10"/>
  <c r="M182" i="3"/>
  <c r="O452" i="10"/>
  <c r="AE269" i="10"/>
  <c r="L404" i="10"/>
  <c r="P460" i="10"/>
  <c r="AI269" i="10"/>
  <c r="L417" i="10"/>
  <c r="M332" i="10"/>
  <c r="M341" i="10" s="1"/>
  <c r="L369" i="10"/>
  <c r="L392" i="10"/>
  <c r="T473" i="10"/>
  <c r="T460" i="10"/>
  <c r="M71" i="3"/>
  <c r="I183" i="10"/>
  <c r="I182" i="10"/>
  <c r="Y404" i="10"/>
  <c r="Y406" i="10" s="1"/>
  <c r="Y405" i="10"/>
  <c r="Y381" i="10"/>
  <c r="Y392" i="10"/>
  <c r="Y394" i="10" s="1"/>
  <c r="Y369" i="10"/>
  <c r="G169" i="3"/>
  <c r="G167" i="3" s="1"/>
  <c r="M131" i="3"/>
  <c r="H106" i="3"/>
  <c r="H168" i="3" s="1"/>
  <c r="G105" i="3"/>
  <c r="N177" i="3" s="1"/>
  <c r="J169" i="3"/>
  <c r="I165" i="3"/>
  <c r="I166" i="3" s="1"/>
  <c r="M140" i="3"/>
  <c r="M165" i="3" s="1"/>
  <c r="M166" i="3" s="1"/>
  <c r="I139" i="3"/>
  <c r="G92" i="3"/>
  <c r="M183" i="10"/>
  <c r="M182" i="10"/>
  <c r="R392" i="10"/>
  <c r="R394" i="10" s="1"/>
  <c r="R380" i="10"/>
  <c r="R382" i="10" s="1"/>
  <c r="R381" i="10"/>
  <c r="R404" i="10"/>
  <c r="R406" i="10" s="1"/>
  <c r="R368" i="10"/>
  <c r="R370" i="10" s="1"/>
  <c r="R393" i="10"/>
  <c r="R417" i="10"/>
  <c r="R418" i="10" s="1"/>
  <c r="R369" i="10"/>
  <c r="R405" i="10"/>
  <c r="R427" i="10"/>
  <c r="R428" i="10" s="1"/>
  <c r="M77" i="10"/>
  <c r="I225" i="10"/>
  <c r="I226" i="10"/>
  <c r="M21" i="10"/>
  <c r="M31" i="10" s="1"/>
  <c r="H150" i="10"/>
  <c r="H149" i="10"/>
  <c r="H194" i="10"/>
  <c r="H195" i="10"/>
  <c r="H183" i="10"/>
  <c r="H182" i="10"/>
  <c r="H213" i="10"/>
  <c r="H214" i="10"/>
  <c r="J427" i="10"/>
  <c r="J393" i="10"/>
  <c r="J369" i="10"/>
  <c r="J368" i="10"/>
  <c r="J380" i="10"/>
  <c r="J404" i="10"/>
  <c r="J405" i="10"/>
  <c r="J381" i="10"/>
  <c r="J417" i="10"/>
  <c r="I351" i="10"/>
  <c r="I341" i="10"/>
  <c r="G392" i="10"/>
  <c r="G393" i="10"/>
  <c r="L381" i="10"/>
  <c r="L405" i="10"/>
  <c r="K417" i="10"/>
  <c r="K405" i="10"/>
  <c r="K392" i="10"/>
  <c r="K393" i="10"/>
  <c r="K380" i="10"/>
  <c r="K369" i="10"/>
  <c r="K381" i="10"/>
  <c r="K368" i="10"/>
  <c r="K404" i="10"/>
  <c r="K427" i="10"/>
  <c r="M195" i="10"/>
  <c r="M194" i="10"/>
  <c r="I213" i="10"/>
  <c r="I214" i="10"/>
  <c r="L393" i="10"/>
  <c r="M225" i="10"/>
  <c r="M226" i="10"/>
  <c r="I150" i="10"/>
  <c r="I149" i="10"/>
  <c r="M272" i="10"/>
  <c r="I82" i="10"/>
  <c r="I83" i="10" s="1"/>
  <c r="M205" i="10"/>
  <c r="H92" i="3" l="1"/>
  <c r="I304" i="10"/>
  <c r="M214" i="10"/>
  <c r="M351" i="10"/>
  <c r="M82" i="10"/>
  <c r="M83" i="10" s="1"/>
  <c r="M149" i="10"/>
  <c r="G427" i="10"/>
  <c r="M94" i="3"/>
  <c r="M107" i="3" s="1"/>
  <c r="M169" i="3" s="1"/>
  <c r="M213" i="10"/>
  <c r="H105" i="3"/>
  <c r="T177" i="3"/>
  <c r="H169" i="3"/>
  <c r="H167" i="3" s="1"/>
  <c r="I169" i="3"/>
  <c r="M139" i="3"/>
  <c r="I369" i="10"/>
  <c r="I404" i="10"/>
  <c r="I405" i="10"/>
  <c r="I380" i="10"/>
  <c r="I392" i="10"/>
  <c r="I381" i="10"/>
  <c r="I368" i="10"/>
  <c r="I417" i="10"/>
  <c r="I427" i="10"/>
  <c r="I393" i="10"/>
  <c r="H381" i="10"/>
  <c r="H405" i="10"/>
  <c r="H393" i="10"/>
  <c r="H417" i="10"/>
  <c r="H369" i="10"/>
  <c r="H404" i="10"/>
  <c r="H427" i="10"/>
  <c r="H380" i="10"/>
  <c r="H392" i="10"/>
  <c r="H368" i="10"/>
  <c r="M380" i="10" l="1"/>
  <c r="M381" i="10"/>
  <c r="M417" i="10"/>
  <c r="M368" i="10"/>
  <c r="M404" i="10"/>
  <c r="M393" i="10"/>
  <c r="M427" i="10"/>
  <c r="M369" i="10"/>
  <c r="M392" i="10"/>
  <c r="M405" i="10"/>
</calcChain>
</file>

<file path=xl/sharedStrings.xml><?xml version="1.0" encoding="utf-8"?>
<sst xmlns="http://schemas.openxmlformats.org/spreadsheetml/2006/main" count="1954" uniqueCount="901">
  <si>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</si>
  <si>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</si>
  <si>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</si>
  <si>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</si>
  <si>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</si>
  <si>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</si>
  <si>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</si>
  <si>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</si>
  <si>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</si>
  <si>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</si>
  <si>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</si>
  <si>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</si>
  <si>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</si>
  <si>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</si>
  <si>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</si>
  <si>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</si>
  <si>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</si>
  <si>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</si>
  <si>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</si>
  <si>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</si>
  <si>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</si>
  <si>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</si>
  <si>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</si>
  <si>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Дипломне проектування</t>
  </si>
  <si>
    <t>Всього</t>
  </si>
  <si>
    <t>1</t>
  </si>
  <si>
    <t>Триместр</t>
  </si>
  <si>
    <t>Захист дипломного проекту (роботи)</t>
  </si>
  <si>
    <t>6л</t>
  </si>
  <si>
    <t>90год*</t>
  </si>
  <si>
    <t>Переддипломна практика</t>
  </si>
  <si>
    <t>№ п/п</t>
  </si>
  <si>
    <t>лекції</t>
  </si>
  <si>
    <t>1 курс</t>
  </si>
  <si>
    <t>2 курс</t>
  </si>
  <si>
    <t>3 курс</t>
  </si>
  <si>
    <t>4 курс</t>
  </si>
  <si>
    <t>Іноземна мова (за професійним спрямуванням)</t>
  </si>
  <si>
    <t>4</t>
  </si>
  <si>
    <t>Українська мова (за професійним спрямуванням)</t>
  </si>
  <si>
    <t>Філософія</t>
  </si>
  <si>
    <t>Фізичне виховання</t>
  </si>
  <si>
    <t>с*</t>
  </si>
  <si>
    <t>Етика та естетика</t>
  </si>
  <si>
    <t>Правознавство</t>
  </si>
  <si>
    <t>Взаємозамінність, стандартизація та технічні вимірювання</t>
  </si>
  <si>
    <t>Гідравліка, гідро- та пневмоприводи</t>
  </si>
  <si>
    <t>Деталі машин</t>
  </si>
  <si>
    <t>Деталі машин (курсовий проект)</t>
  </si>
  <si>
    <t>Електротехніка, електроніка та мікропроцесорна техніка</t>
  </si>
  <si>
    <t>Інформатика</t>
  </si>
  <si>
    <t>Матеріалознавство</t>
  </si>
  <si>
    <t>Нарисна геометрія, інженерна та комп'ютерна графіка</t>
  </si>
  <si>
    <t>Опір матеріалів</t>
  </si>
  <si>
    <t>Теоретична механіка</t>
  </si>
  <si>
    <t>Теорія механізмів та машин</t>
  </si>
  <si>
    <t>Фізика</t>
  </si>
  <si>
    <t>Хімія</t>
  </si>
  <si>
    <t>Теорія різання</t>
  </si>
  <si>
    <t>Практичні заняття на верстатах</t>
  </si>
  <si>
    <t xml:space="preserve">Виробнича практика (конструкторсько-технологічна) </t>
  </si>
  <si>
    <t xml:space="preserve"> Кількість екзаменів</t>
  </si>
  <si>
    <t xml:space="preserve"> Кількість заліків</t>
  </si>
  <si>
    <t>90 год*</t>
  </si>
  <si>
    <t>24+8 по 18 год</t>
  </si>
  <si>
    <t>8 по 12 год+3</t>
  </si>
  <si>
    <t>1+90 год*</t>
  </si>
  <si>
    <t>2+1+90 год*</t>
  </si>
  <si>
    <t>5+180 год*</t>
  </si>
  <si>
    <t>Історія науки і техніки</t>
  </si>
  <si>
    <t>Основи економічної теорії</t>
  </si>
  <si>
    <t>123+8 по 18 год</t>
  </si>
  <si>
    <t xml:space="preserve">1.2 Дисципліни природничо-наукової (фундаментальної) підготовки   </t>
  </si>
  <si>
    <t>Кількість годин на тиждень</t>
  </si>
  <si>
    <t xml:space="preserve">ЗАГАЛЬНА КІЛЬКІСТЬ </t>
  </si>
  <si>
    <t xml:space="preserve"> Кількість курсових робіт</t>
  </si>
  <si>
    <t xml:space="preserve"> Кількість курсових проектів</t>
  </si>
  <si>
    <t xml:space="preserve"> Т</t>
  </si>
  <si>
    <t>47</t>
  </si>
  <si>
    <t>199</t>
  </si>
  <si>
    <t>Підприємницька діяльність та економіка підприємства</t>
  </si>
  <si>
    <t>Менеджмент та організація виробництва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</si>
  <si>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</si>
  <si>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Міністерство освіти і науки України</t>
  </si>
  <si>
    <r>
      <t xml:space="preserve">підготовки: </t>
    </r>
    <r>
      <rPr>
        <b/>
        <sz val="16"/>
        <rFont val="Times New Roman"/>
        <family val="1"/>
        <charset val="204"/>
      </rPr>
      <t>бакалавра</t>
    </r>
  </si>
  <si>
    <t xml:space="preserve">Захист дипломного проекту </t>
  </si>
  <si>
    <t>II</t>
  </si>
  <si>
    <t>III</t>
  </si>
  <si>
    <t>IV</t>
  </si>
  <si>
    <t>Виконання дипломного проекту (роботи)</t>
  </si>
  <si>
    <t xml:space="preserve">I </t>
  </si>
  <si>
    <t>Усього</t>
  </si>
  <si>
    <t>II. ЗВЕДЕНІ ДАНІ ПРО БЮДЖЕТ ЧАСУ, тижні</t>
  </si>
  <si>
    <t>III. ПРАКТИКА</t>
  </si>
  <si>
    <t>Назва практики</t>
  </si>
  <si>
    <t>Тижні</t>
  </si>
  <si>
    <t>Виробнича (ознайомча)</t>
  </si>
  <si>
    <t>Виробнича (технологічна)</t>
  </si>
  <si>
    <t>Виробнича (конструкторсько-технологічна)</t>
  </si>
  <si>
    <t>Переддипломна</t>
  </si>
  <si>
    <t>11,12</t>
  </si>
  <si>
    <t>* 1 доба на тиждень навчального триместру</t>
  </si>
  <si>
    <t>ІV.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</si>
  <si>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</si>
  <si>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</si>
  <si>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дипломний проект</t>
  </si>
  <si>
    <t>НАЗВА НАВЧАЛЬНОЇ ДИСЦИПЛІНИ</t>
  </si>
  <si>
    <t>Розподіл за триместрами</t>
  </si>
  <si>
    <t>екзамени</t>
  </si>
  <si>
    <t>заліки</t>
  </si>
  <si>
    <t>курсові</t>
  </si>
  <si>
    <t>проекти</t>
  </si>
  <si>
    <t>роботи</t>
  </si>
  <si>
    <t>Кількість годин</t>
  </si>
  <si>
    <t>загальний обсяг</t>
  </si>
  <si>
    <t>всього</t>
  </si>
  <si>
    <t>у тому числі:</t>
  </si>
  <si>
    <t>аудиторних</t>
  </si>
  <si>
    <t>лабораторні</t>
  </si>
  <si>
    <t>практичні</t>
  </si>
  <si>
    <t>самостійна робота</t>
  </si>
  <si>
    <t>Розподіл годин на тиждень за курсами і триместрами</t>
  </si>
  <si>
    <t>Назва
 практики</t>
  </si>
  <si>
    <t xml:space="preserve">Виробнича (конструкторсько-технологічна) </t>
  </si>
  <si>
    <t>Політологія</t>
  </si>
  <si>
    <t>1.1.1</t>
  </si>
  <si>
    <t>1.1.1.1</t>
  </si>
  <si>
    <t>1.1.1.2</t>
  </si>
  <si>
    <t>1.1.1.3</t>
  </si>
  <si>
    <t>1.1.2</t>
  </si>
  <si>
    <t>1.1.3</t>
  </si>
  <si>
    <t>1.1.4</t>
  </si>
  <si>
    <t>1.1.5</t>
  </si>
  <si>
    <t>1.1.6</t>
  </si>
  <si>
    <t>1.1.6.1</t>
  </si>
  <si>
    <t>1.1.6.2</t>
  </si>
  <si>
    <t>1.1.6.3</t>
  </si>
  <si>
    <t>1.1.6.4</t>
  </si>
  <si>
    <t>1.1.6.5</t>
  </si>
  <si>
    <t>1.1.6.6</t>
  </si>
  <si>
    <t>1.1.6.7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</si>
  <si>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</si>
  <si>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</si>
  <si>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</si>
  <si>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</si>
  <si>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</si>
  <si>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</si>
  <si>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</si>
  <si>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</si>
  <si>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</si>
  <si>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</si>
  <si>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</si>
  <si>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</si>
  <si>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</si>
  <si>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</si>
  <si>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</si>
  <si>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</si>
  <si>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</si>
  <si>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2.1.1</t>
  </si>
  <si>
    <t>2.1.2</t>
  </si>
  <si>
    <t>2.1.3</t>
  </si>
  <si>
    <t>2.1.4</t>
  </si>
  <si>
    <t xml:space="preserve">      </t>
  </si>
  <si>
    <t>3.1</t>
  </si>
  <si>
    <t>3.2</t>
  </si>
  <si>
    <t>3.3</t>
  </si>
  <si>
    <t>3.5</t>
  </si>
  <si>
    <t>4.1</t>
  </si>
  <si>
    <t>Кількість кредитів ЄКТС</t>
  </si>
  <si>
    <t>кількість тижнів у триместрі</t>
  </si>
  <si>
    <t>Конструювання та розрахунок верстатів і верстатних комплексів</t>
  </si>
  <si>
    <t xml:space="preserve">Металорізальні верстати та обладнання автоматизованого виробництва </t>
  </si>
  <si>
    <t>Основи технології машинобудування</t>
  </si>
  <si>
    <t>Різальний інструмент та інструментальне забезпечення автоматизованого виробництва</t>
  </si>
  <si>
    <t>Технологія верстатобудування</t>
  </si>
  <si>
    <t>Проектування машинобудівних, верстатобудівних та інструментальних цехів та заводів</t>
  </si>
  <si>
    <t>Системи управління верстатними комплексами та гнучкими виробництвами</t>
  </si>
  <si>
    <t>10, 10</t>
  </si>
  <si>
    <t>Системи програмування верстатних комплексів</t>
  </si>
  <si>
    <t>Технологічне оснащення процесів механічної обробки</t>
  </si>
  <si>
    <t>Релігієзнавство</t>
  </si>
  <si>
    <t>Індивідуальна траєкторія підготовки "Обслуговування високотехнологічних комплексів"</t>
  </si>
  <si>
    <t>Разом п. 4:</t>
  </si>
  <si>
    <t>Декан факультету машинобудування</t>
  </si>
  <si>
    <t>С. С. Красовський</t>
  </si>
  <si>
    <t>2 + 1ф*</t>
  </si>
  <si>
    <t>______________________</t>
  </si>
  <si>
    <t>Зав. кафедри КМСІТ</t>
  </si>
  <si>
    <t>Разом п. 1.1 (без урахування фізичного виховання):</t>
  </si>
  <si>
    <t>Разом п. 1.1 (з урахуванням фізичного виховання):</t>
  </si>
  <si>
    <t>Основи охорони праці та безпека життєдіяльності</t>
  </si>
  <si>
    <t>1.2.11.1</t>
  </si>
  <si>
    <t>1.2.11.2</t>
  </si>
  <si>
    <t xml:space="preserve">Основи охорони праці </t>
  </si>
  <si>
    <t>2 ДИСЦИПЛІНИ ВІЛЬНОГО ВИБОРУ</t>
  </si>
  <si>
    <t>2.1 Соціально-гуманітарні (факультативні) дисципліни</t>
  </si>
  <si>
    <t>2.1.7</t>
  </si>
  <si>
    <t>2.1.8</t>
  </si>
  <si>
    <t>2.1.9</t>
  </si>
  <si>
    <t>2.1.10</t>
  </si>
  <si>
    <t>2.1.5</t>
  </si>
  <si>
    <t>2.1.6</t>
  </si>
  <si>
    <t>Взаємозамінність, стандартизація та технічні вимірювання (курсова робота)</t>
  </si>
  <si>
    <t>Технологічні основи машинобудування</t>
  </si>
  <si>
    <t>2.3 Дисципліни професійної підготовки</t>
  </si>
  <si>
    <t>2.3.1.3</t>
  </si>
  <si>
    <t>2.3.1.4</t>
  </si>
  <si>
    <t>2.3.1.4.2</t>
  </si>
  <si>
    <t>2.3.1.4.3</t>
  </si>
  <si>
    <t>2.3.1.5</t>
  </si>
  <si>
    <t>2.3.1.6</t>
  </si>
  <si>
    <t>2.3.1.7</t>
  </si>
  <si>
    <t>2.3.1.7.1</t>
  </si>
  <si>
    <t>2.3.1.7.2</t>
  </si>
  <si>
    <t>Технологія інструментального виробництва</t>
  </si>
  <si>
    <t>10</t>
  </si>
  <si>
    <t>Основи автоматизованого проектування технологічного обладнання</t>
  </si>
  <si>
    <t>Технологічні лінії та комплекси металургійних цехів</t>
  </si>
  <si>
    <t>Технологічні лінії та комплекси металургійних цехів (к.р.)</t>
  </si>
  <si>
    <t>НДРС</t>
  </si>
  <si>
    <t>Роботизоване обладнання в металургійному виробництві</t>
  </si>
  <si>
    <t>Показники якості прокату і технологічні вимірювання в прокатному виробництві</t>
  </si>
  <si>
    <t>Ресурсозберігаючі технології металургійного виробництва</t>
  </si>
  <si>
    <t>Вантажопідйомні машини</t>
  </si>
  <si>
    <t>Вантажопідйомні машини (курсовий проект)</t>
  </si>
  <si>
    <t>Ліфти і підйомники</t>
  </si>
  <si>
    <t>Машини для виробництва будівельних матеріалів</t>
  </si>
  <si>
    <t>Монтаж, експлуатація та ремонт ПТбіДМ</t>
  </si>
  <si>
    <t>Машини непереривного транспорту</t>
  </si>
  <si>
    <t>Спеціальні крани</t>
  </si>
  <si>
    <t>Технологія виробництва підйомно-транспортних машин</t>
  </si>
  <si>
    <t>2.3.3.3</t>
  </si>
  <si>
    <t>2.3.3.5</t>
  </si>
  <si>
    <t>2.3.3.6</t>
  </si>
  <si>
    <t>2.3.3.7</t>
  </si>
  <si>
    <t>2.3.3.8</t>
  </si>
  <si>
    <t>2.3.4.1</t>
  </si>
  <si>
    <t>2.3.4.3.1</t>
  </si>
  <si>
    <t>2.3.4.3.2</t>
  </si>
  <si>
    <t>2.3.4.3.3</t>
  </si>
  <si>
    <t>1+3ф</t>
  </si>
  <si>
    <t>Автоматизоване проектування ПТБіДМ та основи САПР</t>
  </si>
  <si>
    <t>Разом фізичне виховання:</t>
  </si>
  <si>
    <t>Разом п. 2.3.2:</t>
  </si>
  <si>
    <t>Разом 2.3.3.</t>
  </si>
  <si>
    <t>Т</t>
  </si>
  <si>
    <t>3+1ф</t>
  </si>
  <si>
    <t>Електрообладнання ПТМ</t>
  </si>
  <si>
    <t>2+ 1ф*</t>
  </si>
  <si>
    <t>3д</t>
  </si>
  <si>
    <t xml:space="preserve">Історія України </t>
  </si>
  <si>
    <t>9л</t>
  </si>
  <si>
    <t>Вища математика</t>
  </si>
  <si>
    <t xml:space="preserve">Безпека життєдіяльності </t>
  </si>
  <si>
    <t>1.1.1.4</t>
  </si>
  <si>
    <t xml:space="preserve">Іноземна мова (за професійним спрямуванням) </t>
  </si>
  <si>
    <t>ф*</t>
  </si>
  <si>
    <t>2.3.3 Спеціалізації кафедри АММО</t>
  </si>
  <si>
    <t>2.3.4 Спеціалізації   кафедри ПТМ</t>
  </si>
  <si>
    <t>Технологія верстатобудування (курсова робота)</t>
  </si>
  <si>
    <t>Дисципліни вільного вибору студента 1, 2 (10 триместр)</t>
  </si>
  <si>
    <t>Експлуатація, ремонт і модернізація верстатного обладнання</t>
  </si>
  <si>
    <t>Медична техніка та медичний інструмент</t>
  </si>
  <si>
    <t>Технологія інструментального виробництва (курсова робота)</t>
  </si>
  <si>
    <t>Дисципліна вільного вибору студента 3 (11 триместр)</t>
  </si>
  <si>
    <t>1.1.1.5</t>
  </si>
  <si>
    <t>2.3.1.4.1</t>
  </si>
  <si>
    <t>2.3.2.1</t>
  </si>
  <si>
    <t>2.3.3.1</t>
  </si>
  <si>
    <t>2.3.3.2</t>
  </si>
  <si>
    <t>Разом п. 2.3.3:</t>
  </si>
  <si>
    <t>2.3.3 Спеціалізації: Інжиніринг автоматизованих машин і агрегатів, Машини та технології виробництва спеціальних матеріалів для медицини, Комп’ютерне проектування автоматизованих і роботизованих систем</t>
  </si>
  <si>
    <t>2.3.3.4</t>
  </si>
  <si>
    <t>2.3.3.5.1</t>
  </si>
  <si>
    <t>2.3.3.5.2</t>
  </si>
  <si>
    <t>2.3.3.5.3</t>
  </si>
  <si>
    <t>2.3.3 Спеціалізації: Інжиніринг автоматизованих машин і агрегатів, Комп’ютерне проектування автоматизованих і роботизованих систем</t>
  </si>
  <si>
    <t>2.3.3 Спеціалізації: Інжиніринг автоматизованих машин і агрегатів</t>
  </si>
  <si>
    <t>2.3.3.10</t>
  </si>
  <si>
    <t>2.3.3.11</t>
  </si>
  <si>
    <t>Механічне обладнання заводів</t>
  </si>
  <si>
    <t>2.3.3.11.2</t>
  </si>
  <si>
    <t>2.3.3.12</t>
  </si>
  <si>
    <t>Разом 2.3.3. І</t>
  </si>
  <si>
    <t>2.3.3 Спеціалізації:  Машини та технології виробництва спеціальних матеріалів для медицини</t>
  </si>
  <si>
    <t>Металеві та компазтиційні  матеріали медичного призначення</t>
  </si>
  <si>
    <t>Прокатне, волочильне та пресове обладнання</t>
  </si>
  <si>
    <t>Прокатне, волочильне та пресове обладнання (к.пр.)</t>
  </si>
  <si>
    <t>2.3.3 Спеціалізації: Комп’ютерне проектування автоматизованих і роботизованих систем</t>
  </si>
  <si>
    <t>Машини та агрегати непреривної дії</t>
  </si>
  <si>
    <t>Машини та агрегати непреривної дії (к.р.)</t>
  </si>
  <si>
    <t>Механічне обладнання прокатних цехів</t>
  </si>
  <si>
    <t>2.3.3.12.1</t>
  </si>
  <si>
    <t>2.3.3.12.2</t>
  </si>
  <si>
    <t>2.3.3.12.3</t>
  </si>
  <si>
    <t>2.3.3.12.4</t>
  </si>
  <si>
    <t>Механічне обладнання прокатних цехів (к.пр.)</t>
  </si>
  <si>
    <t xml:space="preserve">Разом 2.3.3. </t>
  </si>
  <si>
    <t>4+1ф</t>
  </si>
  <si>
    <t>Спеціалізації кафедри АММО</t>
  </si>
  <si>
    <t>Спеціалізації кафедри ПТМ</t>
  </si>
  <si>
    <t>Вступ до навчального  процесу</t>
  </si>
  <si>
    <t>1.2.18</t>
  </si>
  <si>
    <t>1.2.7.1</t>
  </si>
  <si>
    <t>1.2.7.2</t>
  </si>
  <si>
    <t>1.2.11.3</t>
  </si>
  <si>
    <t>1.2.12.1</t>
  </si>
  <si>
    <t>1.2.12.2</t>
  </si>
  <si>
    <t>1.2.15.1</t>
  </si>
  <si>
    <t>1.2.15.2</t>
  </si>
  <si>
    <t xml:space="preserve">2.2 Природничо-наукові (фундаментальні) дисципліни                                                                                                                </t>
  </si>
  <si>
    <t>1 ОБОВ'ЯЗКОВІ НАВЧАЛЬНІ  ДИСЦИПЛІНИ</t>
  </si>
  <si>
    <t xml:space="preserve">1.1  Гуманітарні та соціально-економічні дисципліни  </t>
  </si>
  <si>
    <t xml:space="preserve">2.3.1 Спеціалізації "Комп’ютерне проектування та виготовлення виробів машинобудування", "Комп’ютерно-інтегровані технології інструментального забезпечення", "Виробництво медичної техніки та інструменту", "Комп’ютеризовані мехатронні верстати та системи" </t>
  </si>
  <si>
    <t>Теорія різання (курсова робота)</t>
  </si>
  <si>
    <t>2.3.1.1</t>
  </si>
  <si>
    <t>2.3.1.1.1</t>
  </si>
  <si>
    <t>2.3.1.1.2</t>
  </si>
  <si>
    <t>2.3.1.2</t>
  </si>
  <si>
    <t>2.3.1.5.1</t>
  </si>
  <si>
    <t>2.3.1.5.2</t>
  </si>
  <si>
    <t>2.3.1.6.1</t>
  </si>
  <si>
    <t>2.3.1.6.2</t>
  </si>
  <si>
    <t>2.3.1.7.3</t>
  </si>
  <si>
    <t xml:space="preserve">2.3.2 Спеціалізації "Комп’ютерне проектування та виготовлення виробів машинобудування", "Комп’ютерно-інтегровані технології інструментального забезпечення", "Комп’ютеризовані мехатронні верстати та системи" </t>
  </si>
  <si>
    <t>Інформаційні технології у мащинобудуванні</t>
  </si>
  <si>
    <t>2.3.3.1.1</t>
  </si>
  <si>
    <t>2.3.3.1.2</t>
  </si>
  <si>
    <t>2.3.4.1.1</t>
  </si>
  <si>
    <t>2.3.4.1.2</t>
  </si>
  <si>
    <t>2.3.4.1.3</t>
  </si>
  <si>
    <t>Технологія виробництва деталей машин</t>
  </si>
  <si>
    <t>Технологія виробництва деталей машин (курсова робота)</t>
  </si>
  <si>
    <t>Основна траєкторія підготовки</t>
  </si>
  <si>
    <t>Основи медицини</t>
  </si>
  <si>
    <t>3D-моделювання виробів машинобудування</t>
  </si>
  <si>
    <t>2.3.5.1</t>
  </si>
  <si>
    <t>2.3.5.1.1</t>
  </si>
  <si>
    <t>2.3.5.1.2</t>
  </si>
  <si>
    <t>2.3.5.1.3</t>
  </si>
  <si>
    <t>2.3.5.2</t>
  </si>
  <si>
    <t>2.3.5.2.1</t>
  </si>
  <si>
    <t>2.3.5.2.2</t>
  </si>
  <si>
    <t>2.3.5.3</t>
  </si>
  <si>
    <t>2.3.5.3.1</t>
  </si>
  <si>
    <t>2.3.5.3.2</t>
  </si>
  <si>
    <t>Інструментальні системи та інструментальне забезпечення</t>
  </si>
  <si>
    <t>2.3.6.1</t>
  </si>
  <si>
    <t>2.3.6.2</t>
  </si>
  <si>
    <t>2.3.6.2.1</t>
  </si>
  <si>
    <t>2.3.6.2.2</t>
  </si>
  <si>
    <t>2.3.6.3</t>
  </si>
  <si>
    <t>Технології генеративного формоутворення та 3D-прототипування</t>
  </si>
  <si>
    <t>2.3.7.1</t>
  </si>
  <si>
    <t>2.3.7.1.1</t>
  </si>
  <si>
    <t>2.3.7.1.2</t>
  </si>
  <si>
    <t>2.3.7.1.3</t>
  </si>
  <si>
    <t>2.3.7.2</t>
  </si>
  <si>
    <t>2.3.7.3</t>
  </si>
  <si>
    <t>2.3.7.3.1</t>
  </si>
  <si>
    <t>2.3.7.3.2</t>
  </si>
  <si>
    <t>Разом п. 2.3.1 (основна траєкторія підготовки):</t>
  </si>
  <si>
    <t>Разом п. 2.3.1 (індивідуальна траєкторія підготовки "Обслуговування високотехнологічних комплексів"):</t>
  </si>
  <si>
    <t>Разом п. 2.3.5 (основна траєкторія підготовки):</t>
  </si>
  <si>
    <t>Разом п. 2.3.5 (індивідуальна траєкторія підготовки "Обслуговування високотехнологічних комплексів"):</t>
  </si>
  <si>
    <t>Разом п. 2.3.6 (основна траєкторія підготовки):</t>
  </si>
  <si>
    <t>Разом п. 2.3.6 (індивідуальна траєкторія підготовки "Обслуговування високотехнологічних комплексів"):</t>
  </si>
  <si>
    <t>Разом п. 2.3.7 (індивідуальна траєкторія підготовки "Обслуговування високотехнологічних комплексів"):</t>
  </si>
  <si>
    <t>Разом п. 2.3.7 (основна траєкторія підготовки):</t>
  </si>
  <si>
    <t>Разом п. 3 (спеціалізації 1-4)</t>
  </si>
  <si>
    <t>ЗАГАЛЬНА КІЛЬКІСТЬ (основна траєкторія підготовки)</t>
  </si>
  <si>
    <t>ЗАГАЛЬНА КІЛЬКІСТЬ (індивідуальна траєкторія підготовки "Обслуговування високотехнологічних комплексів")</t>
  </si>
  <si>
    <t>Спеціалізація "Комп’ютерно-інтегровані технології інструментального забезпечення"</t>
  </si>
  <si>
    <t xml:space="preserve">Спеціалізація "Виробництво медичної техніки та інструменту"  </t>
  </si>
  <si>
    <t xml:space="preserve"> Кількість заліків (основна траєкторія підготовки)</t>
  </si>
  <si>
    <t xml:space="preserve"> Кількість заліків (індивідуальна траєкторія підготовки "Обслуговування високотехнологічних комплексів")</t>
  </si>
  <si>
    <t xml:space="preserve">Спеціалізація "Комп’ютеризовані мехатронні верстати та системи"  </t>
  </si>
  <si>
    <t>2 + 2д*</t>
  </si>
  <si>
    <t>Технологія виробництва медичних інструментів та виробів медичного призначення</t>
  </si>
  <si>
    <t>Технологія виробництва медичних інструментів та виробів медичного призначення (курсова робота)</t>
  </si>
  <si>
    <t>Комп'ютерне моделювання і проектування обладнання та технологій (КМПО)</t>
  </si>
  <si>
    <t>2.3.3.3.1</t>
  </si>
  <si>
    <t>2.3.3.3.2</t>
  </si>
  <si>
    <t>2.3.3.3.3</t>
  </si>
  <si>
    <t>2.3.3.3.4</t>
  </si>
  <si>
    <t>2.3.3.9</t>
  </si>
  <si>
    <t>2.3.3.13</t>
  </si>
  <si>
    <t>2.3.3.13.1</t>
  </si>
  <si>
    <t>2.3.3.13.2</t>
  </si>
  <si>
    <t>2.3.3.13.3</t>
  </si>
  <si>
    <t>2.3.3.13.4</t>
  </si>
  <si>
    <t>2.3.3.13.5</t>
  </si>
  <si>
    <t>2.3.3.14</t>
  </si>
  <si>
    <t xml:space="preserve">2.3.3.11 </t>
  </si>
  <si>
    <t xml:space="preserve">2.3.3.11.1 </t>
  </si>
  <si>
    <t>2.3.3.12.5</t>
  </si>
  <si>
    <t>2.3.3.14.1</t>
  </si>
  <si>
    <t>2.3.3.14.2</t>
  </si>
  <si>
    <t>2.3.3.14.4</t>
  </si>
  <si>
    <t>2.3.3.15</t>
  </si>
  <si>
    <t>2+2ф</t>
  </si>
  <si>
    <t>6дф*, 9дф*</t>
  </si>
  <si>
    <t>Разом п. 1.2:</t>
  </si>
  <si>
    <t>Разом 2.2.2:</t>
  </si>
  <si>
    <t>Разом 2.2.3:</t>
  </si>
  <si>
    <t>Конструювання та розрахунок верстатів і верстатних комплексів (курсовий проект)</t>
  </si>
  <si>
    <t>Основи автоматизованого проектування виробів машинобудування</t>
  </si>
  <si>
    <t>Основи автоматизованого проектування виробів машинобудування (курсовий проект)</t>
  </si>
  <si>
    <t>CAD\CAM-системи</t>
  </si>
  <si>
    <t>Основи автоматизованого проектування виробів машинобудування. Ч. 1. Основи автоматизованого проектування виробів машинобудування</t>
  </si>
  <si>
    <t xml:space="preserve">2.3.3 Спеціалізації "Комп’ютерно-інтегровані технології інструментального забезпечення", "Виробництво медичної техніки та інструменту", "Комп’ютеризовані мехатронні верстати та системи" </t>
  </si>
  <si>
    <t xml:space="preserve">2.3.4 Спеціалізації "Комп’ютерно-інтегровані технології інструментального забезпечення", "Комп’ютеризовані мехатронні верстати та системи" </t>
  </si>
  <si>
    <t>Разом п. 2.3.4:</t>
  </si>
  <si>
    <t xml:space="preserve">2.3.5 Спеціалізація "Комп’ютерне проектування та виготовлення виробів машинобудування" </t>
  </si>
  <si>
    <t>2.3.5.2.3</t>
  </si>
  <si>
    <t>2.3.5.4</t>
  </si>
  <si>
    <t>2.3.5.4.1</t>
  </si>
  <si>
    <t>2.3.5.4.2</t>
  </si>
  <si>
    <t xml:space="preserve">2.3.6 Спеціалізація "Комп’ютерно-інтегровані технології інструментального забезпечення" </t>
  </si>
  <si>
    <t>Основи автоматизованого проектування виробів машинобудування. Ч. 2. Основи автоматизованого проектування різальних інструментів</t>
  </si>
  <si>
    <t>2.3.6.3.1</t>
  </si>
  <si>
    <t>2.3.6.3.2</t>
  </si>
  <si>
    <t xml:space="preserve">2.3.7 Спеціалізація "Виробництво медичної техніки та інструменту"  </t>
  </si>
  <si>
    <t>Анатомія та фізіологія</t>
  </si>
  <si>
    <t>Медична термінологія</t>
  </si>
  <si>
    <t>2.3.7.4</t>
  </si>
  <si>
    <t>2.3.7.4.1</t>
  </si>
  <si>
    <t>2.3.7.4.2</t>
  </si>
  <si>
    <t>2.3.7.5</t>
  </si>
  <si>
    <t>Медична техніка та медичний інструмент (курсовий проект)</t>
  </si>
  <si>
    <t>Основи автоматизованого проектування виробів машинобудування. Ч. 2. Основи автоматизованого проектування медичних інструментів та виробів медичного призначення</t>
  </si>
  <si>
    <t>2.3.7.5.1</t>
  </si>
  <si>
    <t>2.3.7.5.2</t>
  </si>
  <si>
    <t xml:space="preserve">2.3.8 Спеціалізація "Комп’ютеризовані мехатронні верстати та системи" </t>
  </si>
  <si>
    <t>2.3.8.1</t>
  </si>
  <si>
    <t>2.3.8.2</t>
  </si>
  <si>
    <t>2.3.8.2.1</t>
  </si>
  <si>
    <t>2.3.8.2.2</t>
  </si>
  <si>
    <t>2.3.8.3</t>
  </si>
  <si>
    <t>Основи автоматизованого проектування виробів машинобудування. Ч. 2. Основи автоматизованого проектування деталей та вузлів верстатів</t>
  </si>
  <si>
    <t>2.3.8.3.1</t>
  </si>
  <si>
    <t>2.3.8.3.2</t>
  </si>
  <si>
    <t>Разом п. 2.3.8 (основна траєкторія підготовки):</t>
  </si>
  <si>
    <t>Разом п. 2.3.8 (індивідуальна траєкторія підготовки "Обслуговування високотехнологічних комплексів"):</t>
  </si>
  <si>
    <t>3 ПРАКТИЧНА ПІДГОТОВКА</t>
  </si>
  <si>
    <t>Виробнича практика (технологічна)  (тільки спеціалізації 1-4)</t>
  </si>
  <si>
    <t>4 ДЕРЖАВНА АТЕСТАЦІЯ</t>
  </si>
  <si>
    <t>2 + 1дф*</t>
  </si>
  <si>
    <t>4 + 1д* + 1дф*</t>
  </si>
  <si>
    <t xml:space="preserve"> Примітка: д - диференційований залік</t>
  </si>
  <si>
    <t>Зав. кафедри ПТМ</t>
  </si>
  <si>
    <t>Зав. кафедри АММО</t>
  </si>
  <si>
    <t>В. Д. Кассов</t>
  </si>
  <si>
    <t>В. А. Федорінов</t>
  </si>
  <si>
    <t>1.2.2.1</t>
  </si>
  <si>
    <t>1.2.2.2</t>
  </si>
  <si>
    <t>1.2.2.3</t>
  </si>
  <si>
    <t>1.2.2.4</t>
  </si>
  <si>
    <t>1.2.5.1</t>
  </si>
  <si>
    <t>1.2.5.2</t>
  </si>
  <si>
    <t>1.2.5.3</t>
  </si>
  <si>
    <t>1.2.8.1</t>
  </si>
  <si>
    <t>1.2.8.2</t>
  </si>
  <si>
    <t>1.2.8.3</t>
  </si>
  <si>
    <t>1.2.12.3</t>
  </si>
  <si>
    <t>1.2.13.1</t>
  </si>
  <si>
    <t>1.2.13.2</t>
  </si>
  <si>
    <t>1.2.15.3</t>
  </si>
  <si>
    <t>1.2.16.1</t>
  </si>
  <si>
    <t>1.2.16.2</t>
  </si>
  <si>
    <t>1.2.19</t>
  </si>
  <si>
    <t>Теплофізичні процеси</t>
  </si>
  <si>
    <t>1.2.19.1</t>
  </si>
  <si>
    <t>1.2.19.2</t>
  </si>
  <si>
    <t>1.2.19.3</t>
  </si>
  <si>
    <t>1.2.20</t>
  </si>
  <si>
    <t>Разом п. 1:</t>
  </si>
  <si>
    <t>2.2.1.1</t>
  </si>
  <si>
    <t>Виробнича практика (ознайомча)</t>
  </si>
  <si>
    <t>12</t>
  </si>
  <si>
    <t>Теорія механізмів та машин (курсова робота)</t>
  </si>
  <si>
    <t>2.2.3.1</t>
  </si>
  <si>
    <t xml:space="preserve">Гідравлічний привод машин обробки тиском </t>
  </si>
  <si>
    <t>Підйомно-транспортні машини</t>
  </si>
  <si>
    <t>2.3.4.1 Спеціалізації : Підйомно-транспортні, дорожні, будівельні, меліоративні машини і обладнання  та Інжиніринг транспортно-логістичних систем</t>
  </si>
  <si>
    <t>Проектування металевих конструкцій</t>
  </si>
  <si>
    <t>2.3.4.1.2.1</t>
  </si>
  <si>
    <t>2.3.4.1.2.2</t>
  </si>
  <si>
    <t>2.3.4.1.3.1</t>
  </si>
  <si>
    <t>2.3.4.1.3.2</t>
  </si>
  <si>
    <t>2.3.4.1.3.3</t>
  </si>
  <si>
    <t>2.3.4.1.4</t>
  </si>
  <si>
    <t>2.3.4.1.5</t>
  </si>
  <si>
    <t>2.3.4.1.6</t>
  </si>
  <si>
    <t>Машини для земляних, дорожніх та меліоративних робіт</t>
  </si>
  <si>
    <t>2.3.4.1.6.1</t>
  </si>
  <si>
    <t>2.3.4.1.6.2</t>
  </si>
  <si>
    <t>2.3.4.1.7</t>
  </si>
  <si>
    <t>2.3.4.1.8</t>
  </si>
  <si>
    <t>2.3.4.1.9</t>
  </si>
  <si>
    <t>2.3.4.1.9.1</t>
  </si>
  <si>
    <t>2.3.4.1.9.2</t>
  </si>
  <si>
    <t>2.3.4.1.10</t>
  </si>
  <si>
    <t>Сучасні ПТМ</t>
  </si>
  <si>
    <t>2.3.4.1.11</t>
  </si>
  <si>
    <t>2.3.4.1.11.1</t>
  </si>
  <si>
    <t>2.3.4.1.11.2</t>
  </si>
  <si>
    <t>Разом 2.3.4.1</t>
  </si>
  <si>
    <t>2.3.4.2 Специалізація  Підйомно-транспортні, дорожні, будівельні, меліоративні машини і обладнання (ПТМ)</t>
  </si>
  <si>
    <t>2.3.4.2.1</t>
  </si>
  <si>
    <t>Проектування металевих конструкцій (курсова робота)</t>
  </si>
  <si>
    <t>2.3.4.2.2</t>
  </si>
  <si>
    <t>2.3.4.2.3</t>
  </si>
  <si>
    <t>Технологія виробництва металевих конструкцій підйомно-транспортних машин</t>
  </si>
  <si>
    <t>2.3.4.2.4</t>
  </si>
  <si>
    <t>Якість машин</t>
  </si>
  <si>
    <t>2.3.4.2.5</t>
  </si>
  <si>
    <t xml:space="preserve">Транспортна логістика та КМА </t>
  </si>
  <si>
    <t>2.3.4.2.6</t>
  </si>
  <si>
    <t>Діагностика ПТБДМіО</t>
  </si>
  <si>
    <t>Разом 2.3.4.2</t>
  </si>
  <si>
    <t>Разом 2.3.4.1 і 2.3.4.2</t>
  </si>
  <si>
    <t>2.3.4.3 Специалізація  Інжиніринг транспортно-логістичних систем (ПТМ)</t>
  </si>
  <si>
    <t>Проектування РТК</t>
  </si>
  <si>
    <t>2.3.4.3.1.1</t>
  </si>
  <si>
    <t>2.3.4.3.1.2</t>
  </si>
  <si>
    <t>Проектування РТК (к/р)</t>
  </si>
  <si>
    <t>Логістика</t>
  </si>
  <si>
    <t>КМА ПРТС</t>
  </si>
  <si>
    <t>2.3.4.3.4</t>
  </si>
  <si>
    <t>Основи робототехнікі</t>
  </si>
  <si>
    <t>2.3.4.3.5</t>
  </si>
  <si>
    <t>Обладнання транспортно-технологічних систем</t>
  </si>
  <si>
    <t>Разом 2.3.4.3</t>
  </si>
  <si>
    <t>Разом 2.3.4.1 і 2.3.4.3</t>
  </si>
  <si>
    <t>Разом 2.2.1:</t>
  </si>
  <si>
    <t>2.2.2.1</t>
  </si>
  <si>
    <t>2.3.4.1.12</t>
  </si>
  <si>
    <t>ДВЗ</t>
  </si>
  <si>
    <t>Екологія</t>
  </si>
  <si>
    <t>Технологія конструкційних матеріалів</t>
  </si>
  <si>
    <t xml:space="preserve">Різальний інструмент та інструментальне забезпечення автоматизованого виробництва (курсова робота) </t>
  </si>
  <si>
    <t>Я. В. Васильченко</t>
  </si>
  <si>
    <t>Історія української культури</t>
  </si>
  <si>
    <t>3д, 3**</t>
  </si>
  <si>
    <t>6д, 6**</t>
  </si>
  <si>
    <t xml:space="preserve">V. ПЛАН НАВЧАЛЬНОГО ПРОЦЕСУ НА 2017/2018 НАВЧАЛЬНИЙ РІК     </t>
  </si>
  <si>
    <t>7ф*, 9дф*, 9**, 11дф*, 12**</t>
  </si>
  <si>
    <t>Спеціалізації кафедри КМСІТ</t>
  </si>
  <si>
    <t>2.2.2 Спеціалізації кафедри ПТМ</t>
  </si>
  <si>
    <t>2 + 2дф*</t>
  </si>
  <si>
    <t>3 + 1д* + 1дф*</t>
  </si>
  <si>
    <t>Примітка: д - диференційований залік; ф* - факультатив; с* - секційні заняття; ** - щорічне оцінювання фізичної підготовки студентів</t>
  </si>
  <si>
    <t>2.3.4.1.13</t>
  </si>
  <si>
    <t>4 триместр</t>
  </si>
  <si>
    <t>5 триместр</t>
  </si>
  <si>
    <t>6 триместр</t>
  </si>
  <si>
    <t>7 триместр</t>
  </si>
  <si>
    <t>8 триместр</t>
  </si>
  <si>
    <t>9 триместр</t>
  </si>
  <si>
    <t>Разом п.2.1:</t>
  </si>
  <si>
    <t>2</t>
  </si>
  <si>
    <t>Героїчні особистості в Україні</t>
  </si>
  <si>
    <t>Господарське та трудове право</t>
  </si>
  <si>
    <t>Іноземна мова</t>
  </si>
  <si>
    <t>Інформаційні війни</t>
  </si>
  <si>
    <t>Технології психічної саморегуляції та взаємодії</t>
  </si>
  <si>
    <t xml:space="preserve">Психологія </t>
  </si>
  <si>
    <t>2.1.11</t>
  </si>
  <si>
    <t>Ділова риторика</t>
  </si>
  <si>
    <t>2.1.12</t>
  </si>
  <si>
    <t>Етика сімейних відносин</t>
  </si>
  <si>
    <t>2.1.13</t>
  </si>
  <si>
    <t>2.1.14</t>
  </si>
  <si>
    <t>2.1.5.1</t>
  </si>
  <si>
    <t>2.1.5.2</t>
  </si>
  <si>
    <t>2.1.5.3</t>
  </si>
  <si>
    <t>2.1.5.4</t>
  </si>
  <si>
    <t>2.1.5.5</t>
  </si>
  <si>
    <t>2.1.5.6</t>
  </si>
  <si>
    <t>всего</t>
  </si>
  <si>
    <t>цикл 1.1</t>
  </si>
  <si>
    <t>цикл 1.2</t>
  </si>
  <si>
    <t>итого общие</t>
  </si>
  <si>
    <t>ВВ</t>
  </si>
  <si>
    <t>ПТМ иАММО</t>
  </si>
  <si>
    <t>АММО</t>
  </si>
  <si>
    <t>все специализации аммо</t>
  </si>
  <si>
    <t>проф подготовка</t>
  </si>
  <si>
    <t>итого все спец аммо</t>
  </si>
  <si>
    <t>специализация инжиниринг</t>
  </si>
  <si>
    <t>итого инжиниринг</t>
  </si>
  <si>
    <t>специализация  комп проект</t>
  </si>
  <si>
    <t>итого комп проект</t>
  </si>
  <si>
    <t>специализация  машины и технол</t>
  </si>
  <si>
    <t>3 и 4 курс</t>
  </si>
  <si>
    <t>практика</t>
  </si>
  <si>
    <t>2.1.15</t>
  </si>
  <si>
    <t>Соціологія</t>
  </si>
  <si>
    <t>ЗАТВЕРДЖЕНО:</t>
  </si>
  <si>
    <t>на засіданні Вченої ради</t>
  </si>
  <si>
    <t>Збалансовані маніпулятори</t>
  </si>
  <si>
    <t>3.4.1</t>
  </si>
  <si>
    <t>3.4.2</t>
  </si>
  <si>
    <t>Разом п. 3 (спеціалізації 5-6)</t>
  </si>
  <si>
    <t>Разом п. 3 (спеціалізації 7-9)</t>
  </si>
  <si>
    <t>Переддипломна практика (спеціалізації 1-4, 7-9)</t>
  </si>
  <si>
    <t>Переддипломна практика (спеціалізації 5-6)</t>
  </si>
  <si>
    <t>Технології виробництва металевих та композиційних  матеріалів медичного призначення</t>
  </si>
  <si>
    <t>Технології виробництва металевих та композиційних  матеріалів медичного призначення (к.р.)</t>
  </si>
  <si>
    <t xml:space="preserve">                Ректор __________________</t>
  </si>
  <si>
    <t>Експлуатація і обслуговування машин (з 2018/2019 н.р.)</t>
  </si>
  <si>
    <t>Математичні моделі в розрахунках на ЕОМ (з 2018/2019 н.р.)</t>
  </si>
  <si>
    <t>Математичні моделі в розрахунках на ЕОМ (в 2017/2018 н.р.)</t>
  </si>
  <si>
    <r>
      <t>Основи наукових досліджень, техніка експерименту</t>
    </r>
    <r>
      <rPr>
        <b/>
        <sz val="12"/>
        <color indexed="10"/>
        <rFont val="Times New Roman"/>
        <family val="1"/>
        <charset val="204"/>
      </rPr>
      <t xml:space="preserve"> (з 2018/2019 н.р.)</t>
    </r>
  </si>
  <si>
    <r>
      <t xml:space="preserve">Основи технічної творчості </t>
    </r>
    <r>
      <rPr>
        <b/>
        <sz val="12"/>
        <color indexed="10"/>
        <rFont val="Times New Roman"/>
        <family val="1"/>
        <charset val="204"/>
      </rPr>
      <t>(з 2018/2019 н.р.)</t>
    </r>
  </si>
  <si>
    <t>Експлуатація і обслуговування машин (тільки в 2017/2018 н.р.)</t>
  </si>
  <si>
    <t>Математичні моделі в розрахунках на ЕОМ (тільки в 2017/2018 н.р.)</t>
  </si>
  <si>
    <t>Основи технічної творчості та наукових досліджень (тільки в 2017/2018 н.р.)</t>
  </si>
  <si>
    <r>
      <t xml:space="preserve">Механічне обладнання заводів </t>
    </r>
    <r>
      <rPr>
        <sz val="12"/>
        <color indexed="10"/>
        <rFont val="Times New Roman"/>
        <family val="1"/>
        <charset val="204"/>
      </rPr>
      <t>(з 2018/2019 н.р.)</t>
    </r>
  </si>
  <si>
    <t>Механічне обладнання заводів (тільки в 2017/2018 н.р.)</t>
  </si>
  <si>
    <r>
      <t xml:space="preserve">Механічне обладнання заводів (к.пр.) </t>
    </r>
    <r>
      <rPr>
        <sz val="12"/>
        <color indexed="10"/>
        <rFont val="Times New Roman"/>
        <family val="1"/>
        <charset val="204"/>
      </rPr>
      <t>(з 2018/2019 н.р.)</t>
    </r>
  </si>
  <si>
    <t>Механічне обладнання заводів (к.пр.) (тільки  в 2017/2018 н.р.)</t>
  </si>
  <si>
    <t>2.3.3.4.1</t>
  </si>
  <si>
    <t>2.3.3.4.2</t>
  </si>
  <si>
    <t>птм убрать</t>
  </si>
  <si>
    <t>2.2.1 Спеціалізації кафедр АММО</t>
  </si>
  <si>
    <t>разобраться с часами</t>
  </si>
  <si>
    <t>Основи проектування будівельної і вантажопідйомної техніки</t>
  </si>
  <si>
    <t>2.2.2 Спеціалізації кафедри АММО</t>
  </si>
  <si>
    <t>1ф</t>
  </si>
  <si>
    <t>іспит</t>
  </si>
  <si>
    <t>залік</t>
  </si>
  <si>
    <t>курс пр</t>
  </si>
  <si>
    <t>курс раб</t>
  </si>
  <si>
    <t>итого общие дисциплині</t>
  </si>
  <si>
    <t>КМСИТ все 4 спец</t>
  </si>
  <si>
    <t>КП</t>
  </si>
  <si>
    <t>КР</t>
  </si>
  <si>
    <t>АММО все</t>
  </si>
  <si>
    <t>АММО - Инжиниринг</t>
  </si>
  <si>
    <t>АММО - Инжиниринг - всего</t>
  </si>
  <si>
    <t xml:space="preserve">2.3.4 Спеціалізації "Комп’ютерно-інтегровані технології інструментального забезпечення", "Комп’ютеризовані мехатронні верстати та системи"  </t>
  </si>
  <si>
    <t xml:space="preserve">Спеціалізація "Комп’ютерно-інтегровані технології інструментального забезпечення" </t>
  </si>
  <si>
    <t xml:space="preserve"> Спеціалізація "Комп’ютеризовані мехатронні верстати та системи" </t>
  </si>
  <si>
    <t>"Комп’ютерне проектування та виготовлення виробів машинобудування" (КМСІТ)</t>
  </si>
  <si>
    <t>курс проект</t>
  </si>
  <si>
    <t>курс роб</t>
  </si>
  <si>
    <t xml:space="preserve"> "Комп’ютерно-інтегровані технології інструментального забезпечення" (КМСІТ)</t>
  </si>
  <si>
    <t xml:space="preserve">Комп’ютеризовані мехатронні верстати та системи" (КМСІТ) </t>
  </si>
  <si>
    <t>Розподіл годин на тиждень за курсами і семестрами</t>
  </si>
  <si>
    <t>Розподіл за семестрами</t>
  </si>
  <si>
    <t>2а</t>
  </si>
  <si>
    <t>2б</t>
  </si>
  <si>
    <t>4а</t>
  </si>
  <si>
    <t>4б</t>
  </si>
  <si>
    <t>Семестр</t>
  </si>
  <si>
    <t>кількість тижнів у семестрі</t>
  </si>
  <si>
    <t>№ з/п</t>
  </si>
  <si>
    <t>1.1.9</t>
  </si>
  <si>
    <t>Кількість кредитів ЄКТС за курсами</t>
  </si>
  <si>
    <t>№</t>
  </si>
  <si>
    <t>Форма</t>
  </si>
  <si>
    <t>Кваліфікаційна робота бакалавра</t>
  </si>
  <si>
    <t>проєкти</t>
  </si>
  <si>
    <t xml:space="preserve">1.1 Цикл загальної підготовки   </t>
  </si>
  <si>
    <t>1.3 Практична підготовка</t>
  </si>
  <si>
    <t>1.3.1</t>
  </si>
  <si>
    <t>1.3.3</t>
  </si>
  <si>
    <t>1.4.1</t>
  </si>
  <si>
    <t>Виробнича практика (конструкторсько-технологічна)</t>
  </si>
  <si>
    <t>Психологія</t>
  </si>
  <si>
    <t>2.2 Цикл професійної підготовки</t>
  </si>
  <si>
    <t>Кількість екзаменів</t>
  </si>
  <si>
    <t>Кількість заліків</t>
  </si>
  <si>
    <t>Кількість курсових проєктів</t>
  </si>
  <si>
    <t>Кількість курсових робіт</t>
  </si>
  <si>
    <t>Частка кредитів ЄКТС у відсотках</t>
  </si>
  <si>
    <t>обов'язкові</t>
  </si>
  <si>
    <t>вибіркові</t>
  </si>
  <si>
    <t>Загальна кількість</t>
  </si>
  <si>
    <t xml:space="preserve">Фізичне виховання </t>
  </si>
  <si>
    <t>Українська мова як іноземна (для іноземних громадян та осіб без громадянства)</t>
  </si>
  <si>
    <t>Українська мова як іноземна</t>
  </si>
  <si>
    <t>Разом п. 1.1</t>
  </si>
  <si>
    <t>Разом п. 1.2</t>
  </si>
  <si>
    <t>Разом п. 1.3</t>
  </si>
  <si>
    <t>Разом обов'язкові компоненти освітньої програми</t>
  </si>
  <si>
    <t>Разом п. 2.2</t>
  </si>
  <si>
    <t>Разом вибіркові компоненти освітньої програми</t>
  </si>
  <si>
    <t>Захист кваліфіка-ційної роботи бакалавра</t>
  </si>
  <si>
    <t>1.1.8</t>
  </si>
  <si>
    <t>Дисципліна з інших ОП ДДМА</t>
  </si>
  <si>
    <t>НАВЧАЛЬНІ ДИСЦИПЛІНИ, ЩО ВИВЧАЮТЬСЯ ПОНАД НОРМАТИВНУ КІЛЬКІСТЬ КРЕДИТІВ ЄКТС (240 КРЕДИТІВ)</t>
  </si>
  <si>
    <t>1.1</t>
  </si>
  <si>
    <t>1.2</t>
  </si>
  <si>
    <t>2.1</t>
  </si>
  <si>
    <t>2.2</t>
  </si>
  <si>
    <t>2.3</t>
  </si>
  <si>
    <t>Т/П</t>
  </si>
  <si>
    <t>1.1.7</t>
  </si>
  <si>
    <t>Виконання кваліфіка-ційної роботи бакалавра</t>
  </si>
  <si>
    <t xml:space="preserve">II ЗВЕДЕНІ ДАНІ ПРО БЮДЖЕТ ЧАСУ, тижні                                                                                                                                     </t>
  </si>
  <si>
    <t xml:space="preserve">ІІІ ПРАКТИКА  </t>
  </si>
  <si>
    <t xml:space="preserve"> IV АТЕСТАЦІЯ</t>
  </si>
  <si>
    <t>І ГРАФІК ОСВІТНЬОГО ПРОЦЕСУ</t>
  </si>
  <si>
    <t>1 ОБОВ'ЯЗКОВІ НАВЧАЛЬНІ ДИСЦИПЛІНИ</t>
  </si>
  <si>
    <t>1.1.4.1</t>
  </si>
  <si>
    <t>1.4 Атестація</t>
  </si>
  <si>
    <t>1, 2д*</t>
  </si>
  <si>
    <t>А</t>
  </si>
  <si>
    <t>Основи охорони праці</t>
  </si>
  <si>
    <t>Разом п. 2.1</t>
  </si>
  <si>
    <t>ПК</t>
  </si>
  <si>
    <t>Позначення: Т – теоретичне навчання; С – екзаменаційна сесія; ПК – проміжний контроль; П – практика; Д – виконання кваліфікаційної роботи бакалавра; А – захист кваліфікаційної роботи бакалавра; К – канікули</t>
  </si>
  <si>
    <t>2.1 Цикл загальної підготовки</t>
  </si>
  <si>
    <t>2.1.1.1</t>
  </si>
  <si>
    <t>2.1.1.2</t>
  </si>
  <si>
    <t>2.1.1.3</t>
  </si>
  <si>
    <t>2.1.1.4</t>
  </si>
  <si>
    <t>2.1.1.5</t>
  </si>
  <si>
    <t>2.1.1.6</t>
  </si>
  <si>
    <t>2.1.3.1</t>
  </si>
  <si>
    <t>2.1.3.2</t>
  </si>
  <si>
    <t>2.1.3.3</t>
  </si>
  <si>
    <t>2.1.3.4</t>
  </si>
  <si>
    <t>2.1.3.5</t>
  </si>
  <si>
    <t>2.1.3.6</t>
  </si>
  <si>
    <t>2.1.3.7</t>
  </si>
  <si>
    <t>Примітки: КРБ* – захист кваліфікаційної роботи бакалавра; д*- диференційований залік; ф* – факультатив; с* – секційні заняття; кількість екзаменів та заліків наведена без урахування факультативних дисциплін</t>
  </si>
  <si>
    <t>на базі фахової передвищої освіти</t>
  </si>
  <si>
    <t>на базі академії</t>
  </si>
  <si>
    <t>Екологія (на базі фахової передвищої освіти)</t>
  </si>
  <si>
    <t>екз.</t>
  </si>
  <si>
    <t>Українська мова (за професійним спрямуванням) (на базі фахової передвищої освіти)</t>
  </si>
  <si>
    <t>зал.</t>
  </si>
  <si>
    <t>Безпека життєдіяльності та основи здорового способу життя (на базі фахової передвищої освіти)</t>
  </si>
  <si>
    <t>Іноземна мова (за професійним спрямуванням) (загальний обсяг)</t>
  </si>
  <si>
    <t>Філософія та основи суспільствознавства (загальний обсяг)</t>
  </si>
  <si>
    <t>у тому числі на базі фахової передвищої освіти</t>
  </si>
  <si>
    <t>у тому числі на базі академії</t>
  </si>
  <si>
    <t>Вища математика (загальний обсяг)</t>
  </si>
  <si>
    <t>Фізика (загальний обсяг)</t>
  </si>
  <si>
    <t>Хімія (загальний обсяг)</t>
  </si>
  <si>
    <t>Разом п. 1.4 (на базі академії)</t>
  </si>
  <si>
    <t>1.2 Цикл професійної підготовки</t>
  </si>
  <si>
    <t>Виробнича практика (ознайомча) (на базі фахової передвищої освіти)</t>
  </si>
  <si>
    <t>3ф*, 4ф*, 5ф*</t>
  </si>
  <si>
    <t>2 + с*</t>
  </si>
  <si>
    <t xml:space="preserve">ІНТЕГРОВАНИЙ НАВЧАЛЬНИЙ ПЛАН </t>
  </si>
  <si>
    <t xml:space="preserve">Строк навчання – 2 роки 10 місяців </t>
  </si>
  <si>
    <t xml:space="preserve">                                 (Віктор Ковальов)</t>
  </si>
  <si>
    <r>
      <rPr>
        <sz val="16"/>
        <rFont val="Times New Roman"/>
        <family val="1"/>
        <charset val="204"/>
      </rPr>
      <t>форма навчання:</t>
    </r>
    <r>
      <rPr>
        <b/>
        <sz val="16"/>
        <rFont val="Times New Roman"/>
        <family val="1"/>
        <charset val="204"/>
      </rPr>
      <t xml:space="preserve"> денна зі скороченим терміном навчання</t>
    </r>
  </si>
  <si>
    <t>на основі фахової передвищої освіти</t>
  </si>
  <si>
    <t>Історія України та української культури (на базі фахової передвищої освіти)</t>
  </si>
  <si>
    <t>Тайм-менеджмент</t>
  </si>
  <si>
    <t>2.1.3.8</t>
  </si>
  <si>
    <t>Екзаменаційна сесія та проміжний контроль</t>
  </si>
  <si>
    <t>Вступ до освітнього процесу</t>
  </si>
  <si>
    <t>Інформатика  (загальний обсяг)</t>
  </si>
  <si>
    <t>1.1.8.1</t>
  </si>
  <si>
    <t>1.1.10</t>
  </si>
  <si>
    <t>1.1.10.1</t>
  </si>
  <si>
    <t>1.1.11</t>
  </si>
  <si>
    <t>1.1.11.1</t>
  </si>
  <si>
    <t>1.1.12</t>
  </si>
  <si>
    <t>1.1.12.1</t>
  </si>
  <si>
    <t xml:space="preserve">Декан факультету </t>
  </si>
  <si>
    <t>Олександр Гринь</t>
  </si>
  <si>
    <t>1.3.2</t>
  </si>
  <si>
    <t>5</t>
  </si>
  <si>
    <t>2.2.1</t>
  </si>
  <si>
    <t>Дисципліни з інших ОП ДДМА</t>
  </si>
  <si>
    <t>Інженерна та комп'ютерна графіка         (загальний обсяг)</t>
  </si>
  <si>
    <t>Електротехніка, електроніка та мікропроцесорна техніка (загальний обсяг)</t>
  </si>
  <si>
    <t>Фізична хімія та аналітичний контроль (загальний обсяг)</t>
  </si>
  <si>
    <t>Металознавство і термічна обробка (загальний обсяг)</t>
  </si>
  <si>
    <t>Прикладна механіка (загальний обсяг)</t>
  </si>
  <si>
    <t>1.1.7.1</t>
  </si>
  <si>
    <t>1.1.13</t>
  </si>
  <si>
    <t>1.1.13.1</t>
  </si>
  <si>
    <t>1.1.14</t>
  </si>
  <si>
    <t>1.1.14.1</t>
  </si>
  <si>
    <t>1.2.1.1</t>
  </si>
  <si>
    <t>1.2.1.2</t>
  </si>
  <si>
    <t>2.2.1.2</t>
  </si>
  <si>
    <t>2.2.2</t>
  </si>
  <si>
    <t>2.2.2.2</t>
  </si>
  <si>
    <t>Гарант освітньої програми</t>
  </si>
  <si>
    <t>2.2.1.3</t>
  </si>
  <si>
    <t>2.2.1.4</t>
  </si>
  <si>
    <t>2.2.1.5</t>
  </si>
  <si>
    <t>2.2.1.6</t>
  </si>
  <si>
    <t>9</t>
  </si>
  <si>
    <t>2.2.2.1.1</t>
  </si>
  <si>
    <t>2.2.2.1.2</t>
  </si>
  <si>
    <t>2.2.2.2.1</t>
  </si>
  <si>
    <t>2.2.2.2.2</t>
  </si>
  <si>
    <t>2.2.2.3</t>
  </si>
  <si>
    <t>2.2.2.3.1</t>
  </si>
  <si>
    <t>2.2.2.3.2</t>
  </si>
  <si>
    <t>2.2.2.4</t>
  </si>
  <si>
    <t>2.2.2.4.1</t>
  </si>
  <si>
    <t>2.2.2.4.2</t>
  </si>
  <si>
    <t>2.2.2.5</t>
  </si>
  <si>
    <r>
      <t xml:space="preserve">освітньо-професійна програма: </t>
    </r>
    <r>
      <rPr>
        <b/>
        <sz val="16"/>
        <rFont val="Times New Roman"/>
        <family val="1"/>
        <charset val="204"/>
      </rPr>
      <t>"Ливарне виробництво чорних та кольорових металів і сплавів"</t>
    </r>
  </si>
  <si>
    <t>Кваліфікація: Бакалавр з металургії</t>
  </si>
  <si>
    <t>Теорія і технологія металургійного виробництва (загальний обсяг)</t>
  </si>
  <si>
    <t>Кристалографія і мінералогія</t>
  </si>
  <si>
    <t>Теоретичні основи формоутворення</t>
  </si>
  <si>
    <t>Виробництво виливків із чавунів</t>
  </si>
  <si>
    <t>Виробництво виливків із чавунів (к. роб.)</t>
  </si>
  <si>
    <t>Технологія ливарної форми</t>
  </si>
  <si>
    <t>Технологія ливарної форми (к.пр.)</t>
  </si>
  <si>
    <t>на базі академії Теорія і технологія металургійного виробництва-1</t>
  </si>
  <si>
    <t>на базі академії Теорія і технологія металургійного виробництва-2,3</t>
  </si>
  <si>
    <t>Виробництво виливків із сталей</t>
  </si>
  <si>
    <t>Здобувач вищої освіти повинен вибрати дисципліни обсягом не менше 15 кредитів 3 семестру</t>
  </si>
  <si>
    <t>Основи теорії і плавка ливарних сплавів</t>
  </si>
  <si>
    <t>Основи САПР</t>
  </si>
  <si>
    <t>Нові матеріали у ливарному виробництві</t>
  </si>
  <si>
    <t>Історія ливарного виробництва</t>
  </si>
  <si>
    <t>Історія художнього та ювелірного литва</t>
  </si>
  <si>
    <t>3</t>
  </si>
  <si>
    <t>Дисципліни вільного вибору (3 семестр)</t>
  </si>
  <si>
    <t>Дисципліна вільного вибору (4 семестр)</t>
  </si>
  <si>
    <t>Ливарна гідравліка</t>
  </si>
  <si>
    <t>Сплави для художнього та ювелірного литва</t>
  </si>
  <si>
    <t>Сплави для художнього та ювелірного лиття</t>
  </si>
  <si>
    <t xml:space="preserve">Теорія будови рідких, аморфних та кристалічних матеріалів </t>
  </si>
  <si>
    <t>Корозія та захист металів</t>
  </si>
  <si>
    <t>Проектування та виробництво оснастки</t>
  </si>
  <si>
    <t>Обладнання ливарних цехів</t>
  </si>
  <si>
    <t>Обладнання ливарних цехів (к.пр.)</t>
  </si>
  <si>
    <t>6б</t>
  </si>
  <si>
    <t>Виробництво виливків із кольорових металів</t>
  </si>
  <si>
    <t>Дисципліна вільного вибору (5 семестр)</t>
  </si>
  <si>
    <t>2.2.3</t>
  </si>
  <si>
    <t>Науково-дослідна робота студентів у ливарному виробництві</t>
  </si>
  <si>
    <t>Моделювання ливарних систем і процесів</t>
  </si>
  <si>
    <t>2.2.3.2</t>
  </si>
  <si>
    <t>2.2.3.3</t>
  </si>
  <si>
    <t>Здобувач вищої освіти повинен вибрати дисципліни обсягом не менше 6 кредитів 5 семестру</t>
  </si>
  <si>
    <t>Спеціальні види литва</t>
  </si>
  <si>
    <t>1.2.4.1</t>
  </si>
  <si>
    <t>1.2.4.2</t>
  </si>
  <si>
    <t>1.2.6.1</t>
  </si>
  <si>
    <t>1.2.10.2</t>
  </si>
  <si>
    <t>1.2.10.3</t>
  </si>
  <si>
    <t>1.2.14.1</t>
  </si>
  <si>
    <t>1.2.14.2</t>
  </si>
  <si>
    <t>1.2.17.1</t>
  </si>
  <si>
    <t>1.2.17.2</t>
  </si>
  <si>
    <t>1.2.17.3</t>
  </si>
  <si>
    <t>Технології художнього та ювелірного литва</t>
  </si>
  <si>
    <t>Виробництво виливків із тугоплавких металів</t>
  </si>
  <si>
    <t>Дисципліна вільного вибору (6 семестр)</t>
  </si>
  <si>
    <t>15</t>
  </si>
  <si>
    <t>2.2.4</t>
  </si>
  <si>
    <t>2.2.4.1</t>
  </si>
  <si>
    <t>2.2.4.2</t>
  </si>
  <si>
    <t>2.2.4.3</t>
  </si>
  <si>
    <t>2.2.4.4</t>
  </si>
  <si>
    <t>2.2.4.5</t>
  </si>
  <si>
    <t>Микола Федоров</t>
  </si>
  <si>
    <t>Павло Агравал</t>
  </si>
  <si>
    <t>Зав. кафедри ТОЛВ</t>
  </si>
  <si>
    <t>Теплотехніка та печі ливарних цехів</t>
  </si>
  <si>
    <t>Теплотехніка та печі ливарних цехів Курсовий проект</t>
  </si>
  <si>
    <t>Теоретичні основи ливарного виробництва</t>
  </si>
  <si>
    <t>1.2.10.1</t>
  </si>
  <si>
    <t>60 годин*</t>
  </si>
  <si>
    <t>2 + 60 годин</t>
  </si>
  <si>
    <t>Примітка. *1 день на тиждень</t>
  </si>
  <si>
    <t>2 к</t>
  </si>
  <si>
    <t>2к</t>
  </si>
  <si>
    <t>1.1.15</t>
  </si>
  <si>
    <t>Теоретична підготовка базової загальновійськової
підготовки*/ Національна ідентичність</t>
  </si>
  <si>
    <t>Здобувач вищої освіти повинен вибрати дисципліни обсягом 6 кредитів</t>
  </si>
  <si>
    <t>Видатні особистості в історії України</t>
  </si>
  <si>
    <t>Трудове право</t>
  </si>
  <si>
    <t>Дисципліна вільного вибору (3 семестр)</t>
  </si>
  <si>
    <t>Дисципліна вільного вибору (4а, 4б) семестр</t>
  </si>
  <si>
    <t>Здобувач вищої освіти повинен вибрати дисципліни обсягом не менше 13,5 кредитів 4 семестру</t>
  </si>
  <si>
    <t>Контроль якості виливків</t>
  </si>
  <si>
    <t>САПР ливарних технології та обладнання</t>
  </si>
  <si>
    <t>Здобувач вищої освіти повинен вибрати дисципліни обсягом не менше 19,5 кредитів 6 семестру</t>
  </si>
  <si>
    <t>2д</t>
  </si>
  <si>
    <t>Кредити</t>
  </si>
  <si>
    <t>Кредити в.в.</t>
  </si>
  <si>
    <t>Кредити 2 к</t>
  </si>
  <si>
    <t>Кредити 2 к в.в.</t>
  </si>
  <si>
    <t>Кредити 3 к</t>
  </si>
  <si>
    <t>Кредити 3 к в.в.</t>
  </si>
  <si>
    <t>* БЗВП проводиться впродовж 12 тижнів в 2 семестрі для осіб, що визначені постановою КМУ від 21 червня 2024 р. № 734.
Для осіб, які не підлягають проходженню БЗВП, планувати дисципліну "Національна ідентичність"</t>
  </si>
  <si>
    <t>V ПЛАН ОСВІТНЬОГО ПРОЦЕСУ НА 2025/2026 НАВЧАЛЬНИЙ РІК         НАБІР 2025 Р.</t>
  </si>
  <si>
    <t>(набір 2025 року)</t>
  </si>
  <si>
    <r>
      <t xml:space="preserve">галузь знань: </t>
    </r>
    <r>
      <rPr>
        <b/>
        <sz val="16"/>
        <rFont val="Times New Roman"/>
        <family val="1"/>
        <charset val="204"/>
      </rPr>
      <t>G "Інженерія, виробництво та будівництво"</t>
    </r>
  </si>
  <si>
    <r>
      <t xml:space="preserve">спеціальність: </t>
    </r>
    <r>
      <rPr>
        <b/>
        <sz val="16"/>
        <rFont val="Times New Roman"/>
        <family val="1"/>
        <charset val="204"/>
      </rPr>
      <t>G10 "Металургія"</t>
    </r>
  </si>
  <si>
    <t>протокол № 9</t>
  </si>
  <si>
    <t>"  24  "  квітня 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</si>
</sst>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_-;\-* #,##0_-;\ _-;_-@_-"/>
    <numFmt numFmtId="165" formatCode="#,##0;\-* #,##0_-;\ _-;_-@_-"/>
    <numFmt numFmtId="166" formatCode="0.0"/>
    <numFmt numFmtId="167" formatCode="#,##0.0_ ;\-#,##0.0\ "/>
    <numFmt numFmtId="168" formatCode="#,##0_-;\-* #,##0_-;\ &quot;&quot;_-;_-@_-"/>
    <numFmt numFmtId="169" formatCode="#,##0;\-* #,##0_-;\ &quot;&quot;_-;_-@_-"/>
    <numFmt numFmtId="170" formatCode="#,##0.0;\-* #,##0.0_-;\ &quot;&quot;_-;_-@_-"/>
    <numFmt numFmtId="171" formatCode="#,##0_ ;\-#,##0\ "/>
    <numFmt numFmtId="172" formatCode="#,##0.000_ ;\-#,##0.000\ "/>
  </numFmts>
  <fonts count="70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sz val="16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family val="2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Arial Cyr"/>
      <family val="2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4"/>
      <name val="Times New Roman"/>
      <family val="1"/>
    </font>
    <font>
      <i/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Arial Cyr"/>
      <family val="2"/>
      <charset val="204"/>
    </font>
    <font>
      <sz val="12"/>
      <color indexed="8"/>
      <name val="Times New Roman"/>
      <family val="1"/>
    </font>
    <font>
      <b/>
      <i/>
      <sz val="14"/>
      <color indexed="8"/>
      <name val="Times New Roman"/>
      <family val="1"/>
      <charset val="204"/>
    </font>
    <font>
      <b/>
      <i/>
      <sz val="12"/>
      <name val="Times New Roman"/>
      <family val="1"/>
    </font>
    <font>
      <b/>
      <sz val="10"/>
      <name val="Arial Cyr"/>
      <charset val="204"/>
    </font>
    <font>
      <sz val="20"/>
      <name val="Times New Roman"/>
      <family val="1"/>
      <charset val="204"/>
    </font>
    <font>
      <b/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</font>
    <font>
      <b/>
      <i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30"/>
      <name val="Times New Roman"/>
      <family val="1"/>
      <charset val="204"/>
    </font>
    <font>
      <b/>
      <i/>
      <sz val="12"/>
      <color indexed="3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i/>
      <sz val="12"/>
      <color indexed="3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4"/>
      <color indexed="10"/>
      <name val="Times New Roman"/>
      <family val="1"/>
      <charset val="204"/>
    </font>
    <font>
      <sz val="12"/>
      <color indexed="10"/>
      <name val="Times New Roman"/>
      <family val="1"/>
    </font>
    <font>
      <i/>
      <sz val="12"/>
      <color indexed="10"/>
      <name val="Times New Roman"/>
      <family val="1"/>
      <charset val="204"/>
    </font>
    <font>
      <b/>
      <sz val="10"/>
      <color indexed="8"/>
      <name val="Arial Cyr"/>
      <family val="2"/>
      <charset val="204"/>
    </font>
    <font>
      <sz val="10"/>
      <color indexed="8"/>
      <name val="Arial Cyr"/>
      <family val="2"/>
      <charset val="204"/>
    </font>
    <font>
      <b/>
      <sz val="20"/>
      <name val="Times New Roman"/>
      <family val="1"/>
      <charset val="204"/>
    </font>
    <font>
      <sz val="22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5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0" fillId="0" borderId="0"/>
    <xf numFmtId="0" fontId="20" fillId="0" borderId="0"/>
    <xf numFmtId="0" fontId="20" fillId="0" borderId="0"/>
    <xf numFmtId="0" fontId="10" fillId="0" borderId="0"/>
    <xf numFmtId="0" fontId="2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5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66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/>
    </xf>
    <xf numFmtId="167" fontId="1" fillId="0" borderId="0" xfId="0" applyNumberFormat="1" applyFont="1" applyAlignment="1">
      <alignment vertical="center" wrapText="1"/>
    </xf>
    <xf numFmtId="167" fontId="1" fillId="0" borderId="0" xfId="0" applyNumberFormat="1" applyFont="1" applyAlignment="1">
      <alignment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66" fontId="5" fillId="0" borderId="14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" fontId="23" fillId="0" borderId="17" xfId="0" applyNumberFormat="1" applyFont="1" applyBorder="1" applyAlignment="1">
      <alignment horizontal="center" vertical="center"/>
    </xf>
    <xf numFmtId="1" fontId="23" fillId="0" borderId="18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vertical="center" wrapText="1"/>
    </xf>
    <xf numFmtId="0" fontId="45" fillId="0" borderId="19" xfId="0" applyFont="1" applyBorder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49" fontId="26" fillId="0" borderId="15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168" fontId="5" fillId="0" borderId="20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6" fontId="5" fillId="0" borderId="25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" fontId="1" fillId="0" borderId="26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166" fontId="5" fillId="0" borderId="28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6" fontId="5" fillId="0" borderId="30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29" xfId="0" applyNumberFormat="1" applyFont="1" applyBorder="1" applyAlignment="1">
      <alignment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23" xfId="0" applyNumberFormat="1" applyFont="1" applyBorder="1" applyAlignment="1">
      <alignment horizontal="center" vertical="center" wrapText="1"/>
    </xf>
    <xf numFmtId="166" fontId="5" fillId="0" borderId="31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" fontId="1" fillId="0" borderId="33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65" fontId="1" fillId="0" borderId="13" xfId="0" applyNumberFormat="1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166" fontId="1" fillId="0" borderId="31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166" fontId="5" fillId="0" borderId="37" xfId="0" applyNumberFormat="1" applyFont="1" applyBorder="1" applyAlignment="1">
      <alignment horizontal="center" vertical="center"/>
    </xf>
    <xf numFmtId="1" fontId="5" fillId="0" borderId="37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164" fontId="5" fillId="0" borderId="32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1" fontId="1" fillId="0" borderId="3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1" fontId="1" fillId="0" borderId="42" xfId="0" applyNumberFormat="1" applyFont="1" applyBorder="1" applyAlignment="1">
      <alignment horizontal="center" vertical="center" wrapText="1"/>
    </xf>
    <xf numFmtId="1" fontId="1" fillId="0" borderId="43" xfId="0" applyNumberFormat="1" applyFont="1" applyBorder="1" applyAlignment="1">
      <alignment horizontal="center" vertical="center" wrapText="1"/>
    </xf>
    <xf numFmtId="1" fontId="1" fillId="0" borderId="45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" fontId="1" fillId="0" borderId="38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49" fontId="1" fillId="0" borderId="46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left" vertical="center" wrapText="1"/>
    </xf>
    <xf numFmtId="1" fontId="1" fillId="0" borderId="40" xfId="0" applyNumberFormat="1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66" fontId="1" fillId="0" borderId="25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5" fillId="0" borderId="36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6" fontId="1" fillId="0" borderId="17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1" fontId="1" fillId="0" borderId="35" xfId="0" applyNumberFormat="1" applyFont="1" applyBorder="1" applyAlignment="1">
      <alignment horizontal="center" vertical="center" wrapText="1"/>
    </xf>
    <xf numFmtId="1" fontId="1" fillId="0" borderId="34" xfId="0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 wrapText="1"/>
    </xf>
    <xf numFmtId="166" fontId="1" fillId="0" borderId="16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166" fontId="5" fillId="0" borderId="51" xfId="0" applyNumberFormat="1" applyFont="1" applyBorder="1" applyAlignment="1">
      <alignment horizontal="center" vertical="center"/>
    </xf>
    <xf numFmtId="49" fontId="26" fillId="0" borderId="1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168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vertical="center" wrapText="1"/>
    </xf>
    <xf numFmtId="49" fontId="5" fillId="0" borderId="12" xfId="0" applyNumberFormat="1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vertical="center" wrapText="1"/>
    </xf>
    <xf numFmtId="169" fontId="5" fillId="0" borderId="3" xfId="0" applyNumberFormat="1" applyFont="1" applyBorder="1" applyAlignment="1">
      <alignment horizontal="center" vertical="center"/>
    </xf>
    <xf numFmtId="49" fontId="26" fillId="0" borderId="18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vertical="center" wrapText="1"/>
    </xf>
    <xf numFmtId="165" fontId="5" fillId="0" borderId="27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1" fontId="5" fillId="0" borderId="27" xfId="0" applyNumberFormat="1" applyFont="1" applyBorder="1" applyAlignment="1">
      <alignment horizontal="center" vertical="center" wrapText="1"/>
    </xf>
    <xf numFmtId="166" fontId="5" fillId="0" borderId="37" xfId="0" applyNumberFormat="1" applyFont="1" applyBorder="1" applyAlignment="1">
      <alignment horizontal="center" vertical="center" wrapText="1"/>
    </xf>
    <xf numFmtId="49" fontId="23" fillId="0" borderId="4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/>
    </xf>
    <xf numFmtId="166" fontId="1" fillId="0" borderId="54" xfId="0" applyNumberFormat="1" applyFont="1" applyBorder="1" applyAlignment="1">
      <alignment horizontal="center" vertical="center"/>
    </xf>
    <xf numFmtId="166" fontId="1" fillId="0" borderId="55" xfId="0" applyNumberFormat="1" applyFont="1" applyBorder="1" applyAlignment="1">
      <alignment horizontal="center" vertical="center"/>
    </xf>
    <xf numFmtId="166" fontId="1" fillId="0" borderId="56" xfId="0" applyNumberFormat="1" applyFont="1" applyBorder="1" applyAlignment="1">
      <alignment horizontal="center" vertical="center"/>
    </xf>
    <xf numFmtId="1" fontId="1" fillId="0" borderId="54" xfId="0" applyNumberFormat="1" applyFont="1" applyBorder="1" applyAlignment="1">
      <alignment horizontal="center" vertical="center" wrapText="1"/>
    </xf>
    <xf numFmtId="1" fontId="1" fillId="0" borderId="55" xfId="0" applyNumberFormat="1" applyFont="1" applyBorder="1" applyAlignment="1">
      <alignment horizontal="center" vertical="center" wrapText="1"/>
    </xf>
    <xf numFmtId="1" fontId="1" fillId="0" borderId="56" xfId="0" applyNumberFormat="1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9" fontId="11" fillId="0" borderId="57" xfId="0" applyNumberFormat="1" applyFont="1" applyBorder="1" applyAlignment="1">
      <alignment vertical="center" wrapText="1"/>
    </xf>
    <xf numFmtId="168" fontId="11" fillId="0" borderId="58" xfId="0" applyNumberFormat="1" applyFont="1" applyBorder="1" applyAlignment="1">
      <alignment vertical="center"/>
    </xf>
    <xf numFmtId="0" fontId="11" fillId="0" borderId="59" xfId="0" applyFont="1" applyBorder="1" applyAlignment="1">
      <alignment horizontal="center" vertical="center" wrapText="1"/>
    </xf>
    <xf numFmtId="168" fontId="1" fillId="0" borderId="57" xfId="0" applyNumberFormat="1" applyFont="1" applyBorder="1" applyAlignment="1">
      <alignment horizontal="center" vertical="center"/>
    </xf>
    <xf numFmtId="49" fontId="11" fillId="0" borderId="60" xfId="0" applyNumberFormat="1" applyFont="1" applyBorder="1" applyAlignment="1">
      <alignment vertical="center" wrapText="1"/>
    </xf>
    <xf numFmtId="168" fontId="11" fillId="0" borderId="46" xfId="0" applyNumberFormat="1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168" fontId="1" fillId="0" borderId="60" xfId="0" applyNumberFormat="1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wrapText="1"/>
    </xf>
    <xf numFmtId="168" fontId="11" fillId="0" borderId="3" xfId="0" applyNumberFormat="1" applyFont="1" applyBorder="1" applyAlignment="1">
      <alignment vertical="center"/>
    </xf>
    <xf numFmtId="49" fontId="11" fillId="0" borderId="60" xfId="0" applyNumberFormat="1" applyFont="1" applyBorder="1" applyAlignment="1">
      <alignment horizontal="left" vertical="justify" wrapText="1"/>
    </xf>
    <xf numFmtId="49" fontId="5" fillId="0" borderId="60" xfId="0" applyNumberFormat="1" applyFont="1" applyBorder="1" applyAlignment="1">
      <alignment vertical="center" wrapText="1"/>
    </xf>
    <xf numFmtId="0" fontId="5" fillId="0" borderId="46" xfId="0" applyFont="1" applyBorder="1" applyAlignment="1">
      <alignment horizontal="center" vertical="center" wrapText="1"/>
    </xf>
    <xf numFmtId="169" fontId="5" fillId="0" borderId="60" xfId="0" applyNumberFormat="1" applyFont="1" applyBorder="1" applyAlignment="1">
      <alignment horizontal="center" vertical="center"/>
    </xf>
    <xf numFmtId="49" fontId="1" fillId="0" borderId="60" xfId="0" applyNumberFormat="1" applyFont="1" applyBorder="1" applyAlignment="1">
      <alignment horizontal="left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1" fontId="1" fillId="0" borderId="4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left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168" fontId="5" fillId="0" borderId="65" xfId="0" applyNumberFormat="1" applyFont="1" applyBorder="1" applyAlignment="1">
      <alignment horizontal="center" vertical="center"/>
    </xf>
    <xf numFmtId="168" fontId="5" fillId="0" borderId="66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1" fontId="5" fillId="0" borderId="33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0" fontId="1" fillId="0" borderId="6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68" fontId="1" fillId="0" borderId="68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left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8" fontId="5" fillId="0" borderId="6" xfId="0" applyNumberFormat="1" applyFont="1" applyBorder="1" applyAlignment="1">
      <alignment horizontal="center" vertical="center"/>
    </xf>
    <xf numFmtId="168" fontId="5" fillId="0" borderId="68" xfId="0" applyNumberFormat="1" applyFont="1" applyBorder="1" applyAlignment="1">
      <alignment horizontal="center" vertical="center"/>
    </xf>
    <xf numFmtId="1" fontId="1" fillId="0" borderId="6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68" fontId="1" fillId="0" borderId="6" xfId="0" applyNumberFormat="1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 wrapText="1"/>
    </xf>
    <xf numFmtId="168" fontId="11" fillId="0" borderId="6" xfId="0" applyNumberFormat="1" applyFont="1" applyBorder="1" applyAlignment="1">
      <alignment vertical="center"/>
    </xf>
    <xf numFmtId="49" fontId="23" fillId="0" borderId="40" xfId="0" applyNumberFormat="1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168" fontId="1" fillId="0" borderId="70" xfId="0" applyNumberFormat="1" applyFont="1" applyBorder="1" applyAlignment="1">
      <alignment horizontal="center" vertical="center"/>
    </xf>
    <xf numFmtId="168" fontId="1" fillId="0" borderId="71" xfId="0" applyNumberFormat="1" applyFont="1" applyBorder="1" applyAlignment="1">
      <alignment horizontal="center" vertical="center"/>
    </xf>
    <xf numFmtId="166" fontId="1" fillId="0" borderId="72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 wrapText="1"/>
    </xf>
    <xf numFmtId="164" fontId="1" fillId="0" borderId="39" xfId="0" applyNumberFormat="1" applyFont="1" applyBorder="1" applyAlignment="1">
      <alignment horizontal="center" vertical="center" wrapText="1"/>
    </xf>
    <xf numFmtId="1" fontId="1" fillId="0" borderId="39" xfId="0" applyNumberFormat="1" applyFont="1" applyBorder="1" applyAlignment="1">
      <alignment horizontal="center" vertical="center" wrapText="1"/>
    </xf>
    <xf numFmtId="1" fontId="1" fillId="0" borderId="54" xfId="0" applyNumberFormat="1" applyFont="1" applyBorder="1" applyAlignment="1">
      <alignment horizontal="center" vertical="center"/>
    </xf>
    <xf numFmtId="1" fontId="1" fillId="0" borderId="55" xfId="0" applyNumberFormat="1" applyFont="1" applyBorder="1" applyAlignment="1">
      <alignment horizontal="center" vertical="center"/>
    </xf>
    <xf numFmtId="1" fontId="1" fillId="0" borderId="56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49" fontId="26" fillId="0" borderId="64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49" fontId="5" fillId="0" borderId="60" xfId="0" applyNumberFormat="1" applyFont="1" applyBorder="1" applyAlignment="1">
      <alignment horizontal="left" vertical="center" wrapText="1"/>
    </xf>
    <xf numFmtId="2" fontId="8" fillId="0" borderId="4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23" fillId="0" borderId="73" xfId="0" applyNumberFormat="1" applyFont="1" applyBorder="1" applyAlignment="1">
      <alignment horizontal="center" vertical="center" wrapText="1"/>
    </xf>
    <xf numFmtId="49" fontId="5" fillId="0" borderId="74" xfId="0" applyNumberFormat="1" applyFont="1" applyBorder="1" applyAlignment="1">
      <alignment horizontal="left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168" fontId="5" fillId="0" borderId="76" xfId="0" applyNumberFormat="1" applyFont="1" applyBorder="1" applyAlignment="1">
      <alignment horizontal="center" vertical="center"/>
    </xf>
    <xf numFmtId="168" fontId="5" fillId="0" borderId="74" xfId="0" applyNumberFormat="1" applyFont="1" applyBorder="1" applyAlignment="1">
      <alignment horizontal="center" vertical="center"/>
    </xf>
    <xf numFmtId="166" fontId="5" fillId="0" borderId="77" xfId="0" applyNumberFormat="1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 wrapText="1"/>
    </xf>
    <xf numFmtId="164" fontId="5" fillId="0" borderId="41" xfId="0" applyNumberFormat="1" applyFont="1" applyBorder="1" applyAlignment="1">
      <alignment horizontal="center" vertical="center" wrapText="1"/>
    </xf>
    <xf numFmtId="1" fontId="5" fillId="0" borderId="41" xfId="0" applyNumberFormat="1" applyFont="1" applyBorder="1" applyAlignment="1">
      <alignment horizontal="center" vertical="center" wrapText="1"/>
    </xf>
    <xf numFmtId="164" fontId="5" fillId="0" borderId="78" xfId="0" applyNumberFormat="1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1" fontId="1" fillId="0" borderId="73" xfId="0" applyNumberFormat="1" applyFont="1" applyBorder="1" applyAlignment="1">
      <alignment horizontal="center" vertical="center" wrapText="1"/>
    </xf>
    <xf numFmtId="1" fontId="1" fillId="0" borderId="41" xfId="0" applyNumberFormat="1" applyFont="1" applyBorder="1" applyAlignment="1">
      <alignment horizontal="center" vertical="center" wrapText="1"/>
    </xf>
    <xf numFmtId="1" fontId="1" fillId="0" borderId="78" xfId="0" applyNumberFormat="1" applyFont="1" applyBorder="1" applyAlignment="1">
      <alignment horizontal="center" vertical="center" wrapText="1"/>
    </xf>
    <xf numFmtId="166" fontId="1" fillId="0" borderId="79" xfId="0" applyNumberFormat="1" applyFont="1" applyBorder="1" applyAlignment="1">
      <alignment horizontal="center" vertical="center"/>
    </xf>
    <xf numFmtId="1" fontId="1" fillId="0" borderId="79" xfId="0" applyNumberFormat="1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1" fontId="1" fillId="0" borderId="82" xfId="0" applyNumberFormat="1" applyFont="1" applyBorder="1" applyAlignment="1">
      <alignment horizontal="center" vertical="center" wrapText="1"/>
    </xf>
    <xf numFmtId="1" fontId="1" fillId="0" borderId="80" xfId="0" applyNumberFormat="1" applyFont="1" applyBorder="1" applyAlignment="1">
      <alignment horizontal="center" vertical="center" wrapText="1"/>
    </xf>
    <xf numFmtId="1" fontId="1" fillId="0" borderId="8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vertical="center" wrapText="1"/>
    </xf>
    <xf numFmtId="0" fontId="1" fillId="0" borderId="37" xfId="0" applyFont="1" applyBorder="1" applyAlignment="1">
      <alignment horizontal="center" vertical="center" wrapText="1"/>
    </xf>
    <xf numFmtId="165" fontId="1" fillId="0" borderId="37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1" fontId="1" fillId="0" borderId="37" xfId="0" applyNumberFormat="1" applyFont="1" applyBorder="1" applyAlignment="1">
      <alignment horizontal="center" vertical="center" wrapText="1"/>
    </xf>
    <xf numFmtId="164" fontId="5" fillId="0" borderId="3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166" fontId="1" fillId="0" borderId="19" xfId="0" applyNumberFormat="1" applyFont="1" applyBorder="1" applyAlignment="1">
      <alignment horizontal="center" vertical="center"/>
    </xf>
    <xf numFmtId="0" fontId="30" fillId="0" borderId="90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0" fillId="0" borderId="19" xfId="0" applyFont="1" applyBorder="1" applyAlignment="1">
      <alignment horizontal="right" vertical="center"/>
    </xf>
    <xf numFmtId="166" fontId="31" fillId="0" borderId="19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0" fillId="0" borderId="91" xfId="0" applyFont="1" applyBorder="1" applyAlignment="1">
      <alignment horizontal="right" vertical="center"/>
    </xf>
    <xf numFmtId="0" fontId="30" fillId="0" borderId="92" xfId="0" applyFont="1" applyBorder="1" applyAlignment="1">
      <alignment horizontal="right" vertical="center"/>
    </xf>
    <xf numFmtId="0" fontId="30" fillId="0" borderId="19" xfId="0" applyFont="1" applyBorder="1" applyAlignment="1">
      <alignment vertical="center"/>
    </xf>
    <xf numFmtId="166" fontId="30" fillId="0" borderId="19" xfId="0" applyNumberFormat="1" applyFont="1" applyBorder="1" applyAlignment="1">
      <alignment vertical="center"/>
    </xf>
    <xf numFmtId="0" fontId="29" fillId="0" borderId="19" xfId="0" applyFont="1" applyBorder="1" applyAlignment="1">
      <alignment horizontal="right" vertical="center"/>
    </xf>
    <xf numFmtId="0" fontId="27" fillId="0" borderId="19" xfId="0" applyFont="1" applyBorder="1" applyAlignment="1">
      <alignment horizontal="center" vertical="center"/>
    </xf>
    <xf numFmtId="167" fontId="1" fillId="0" borderId="19" xfId="0" applyNumberFormat="1" applyFont="1" applyBorder="1" applyAlignment="1">
      <alignment horizontal="center" vertical="center"/>
    </xf>
    <xf numFmtId="1" fontId="31" fillId="0" borderId="18" xfId="0" applyNumberFormat="1" applyFont="1" applyBorder="1" applyAlignment="1">
      <alignment horizontal="center" vertical="center"/>
    </xf>
    <xf numFmtId="1" fontId="31" fillId="0" borderId="26" xfId="0" applyNumberFormat="1" applyFont="1" applyBorder="1" applyAlignment="1">
      <alignment horizontal="center" vertical="center"/>
    </xf>
    <xf numFmtId="1" fontId="31" fillId="0" borderId="27" xfId="0" applyNumberFormat="1" applyFont="1" applyBorder="1" applyAlignment="1">
      <alignment horizontal="center" vertical="center"/>
    </xf>
    <xf numFmtId="1" fontId="23" fillId="0" borderId="26" xfId="0" applyNumberFormat="1" applyFont="1" applyBorder="1" applyAlignment="1">
      <alignment horizontal="center" vertical="center"/>
    </xf>
    <xf numFmtId="1" fontId="23" fillId="0" borderId="29" xfId="0" applyNumberFormat="1" applyFont="1" applyBorder="1" applyAlignment="1">
      <alignment horizontal="center" vertical="center"/>
    </xf>
    <xf numFmtId="1" fontId="23" fillId="0" borderId="27" xfId="0" applyNumberFormat="1" applyFont="1" applyBorder="1" applyAlignment="1">
      <alignment horizontal="center" vertical="center"/>
    </xf>
    <xf numFmtId="0" fontId="29" fillId="0" borderId="90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95" xfId="0" applyFont="1" applyBorder="1" applyAlignment="1">
      <alignment horizontal="center" vertical="center"/>
    </xf>
    <xf numFmtId="0" fontId="5" fillId="0" borderId="9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95" xfId="0" applyFont="1" applyBorder="1" applyAlignment="1">
      <alignment horizontal="center" vertical="center"/>
    </xf>
    <xf numFmtId="164" fontId="1" fillId="0" borderId="90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1" fillId="0" borderId="95" xfId="0" applyNumberFormat="1" applyFont="1" applyBorder="1" applyAlignment="1">
      <alignment vertical="center"/>
    </xf>
    <xf numFmtId="164" fontId="1" fillId="0" borderId="96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164" fontId="1" fillId="0" borderId="97" xfId="0" applyNumberFormat="1" applyFont="1" applyBorder="1" applyAlignment="1">
      <alignment vertical="center"/>
    </xf>
    <xf numFmtId="164" fontId="18" fillId="0" borderId="0" xfId="0" applyNumberFormat="1" applyFont="1" applyAlignment="1">
      <alignment vertical="center"/>
    </xf>
    <xf numFmtId="166" fontId="5" fillId="0" borderId="98" xfId="0" applyNumberFormat="1" applyFont="1" applyBorder="1" applyAlignment="1">
      <alignment horizontal="center" vertical="center"/>
    </xf>
    <xf numFmtId="166" fontId="5" fillId="0" borderId="98" xfId="0" applyNumberFormat="1" applyFont="1" applyBorder="1" applyAlignment="1">
      <alignment horizontal="center" vertical="center" wrapText="1"/>
    </xf>
    <xf numFmtId="49" fontId="1" fillId="0" borderId="100" xfId="0" applyNumberFormat="1" applyFont="1" applyBorder="1" applyAlignment="1">
      <alignment horizontal="center" vertical="center" wrapText="1"/>
    </xf>
    <xf numFmtId="164" fontId="5" fillId="0" borderId="90" xfId="0" applyNumberFormat="1" applyFont="1" applyBorder="1" applyAlignment="1">
      <alignment vertical="center"/>
    </xf>
    <xf numFmtId="0" fontId="1" fillId="0" borderId="98" xfId="0" applyFont="1" applyBorder="1" applyAlignment="1">
      <alignment horizontal="center" vertical="center" wrapText="1"/>
    </xf>
    <xf numFmtId="49" fontId="1" fillId="0" borderId="90" xfId="0" applyNumberFormat="1" applyFont="1" applyBorder="1" applyAlignment="1">
      <alignment horizontal="center" vertical="center" wrapText="1"/>
    </xf>
    <xf numFmtId="166" fontId="5" fillId="0" borderId="95" xfId="0" applyNumberFormat="1" applyFont="1" applyBorder="1" applyAlignment="1">
      <alignment horizontal="center" vertical="center"/>
    </xf>
    <xf numFmtId="166" fontId="0" fillId="0" borderId="0" xfId="0" applyNumberFormat="1" applyAlignment="1">
      <alignment vertical="center" wrapText="1"/>
    </xf>
    <xf numFmtId="167" fontId="0" fillId="0" borderId="0" xfId="0" applyNumberFormat="1" applyAlignment="1">
      <alignment vertical="center" wrapText="1"/>
    </xf>
    <xf numFmtId="0" fontId="5" fillId="0" borderId="10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5" fontId="1" fillId="0" borderId="40" xfId="0" applyNumberFormat="1" applyFont="1" applyBorder="1" applyAlignment="1">
      <alignment horizontal="center" vertical="center"/>
    </xf>
    <xf numFmtId="165" fontId="1" fillId="0" borderId="38" xfId="0" applyNumberFormat="1" applyFont="1" applyBorder="1" applyAlignment="1">
      <alignment horizontal="center" vertical="center"/>
    </xf>
    <xf numFmtId="165" fontId="1" fillId="0" borderId="39" xfId="0" applyNumberFormat="1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164" fontId="1" fillId="0" borderId="42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 vertical="center"/>
    </xf>
    <xf numFmtId="164" fontId="1" fillId="0" borderId="106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66" fontId="1" fillId="0" borderId="12" xfId="0" applyNumberFormat="1" applyFont="1" applyBorder="1" applyAlignment="1">
      <alignment horizontal="center" vertical="center" wrapText="1"/>
    </xf>
    <xf numFmtId="49" fontId="48" fillId="0" borderId="107" xfId="0" applyNumberFormat="1" applyFont="1" applyBorder="1" applyAlignment="1">
      <alignment horizontal="center" vertical="center"/>
    </xf>
    <xf numFmtId="49" fontId="48" fillId="0" borderId="108" xfId="0" applyNumberFormat="1" applyFont="1" applyBorder="1" applyAlignment="1">
      <alignment vertical="center" wrapText="1"/>
    </xf>
    <xf numFmtId="0" fontId="48" fillId="0" borderId="109" xfId="0" applyFont="1" applyBorder="1" applyAlignment="1">
      <alignment horizontal="center" vertical="center" wrapText="1"/>
    </xf>
    <xf numFmtId="49" fontId="48" fillId="0" borderId="3" xfId="0" applyNumberFormat="1" applyFont="1" applyBorder="1" applyAlignment="1">
      <alignment horizontal="center" vertical="center" wrapText="1"/>
    </xf>
    <xf numFmtId="168" fontId="48" fillId="0" borderId="110" xfId="0" applyNumberFormat="1" applyFont="1" applyBorder="1" applyAlignment="1">
      <alignment horizontal="center" vertical="center" wrapText="1"/>
    </xf>
    <xf numFmtId="166" fontId="48" fillId="0" borderId="25" xfId="0" applyNumberFormat="1" applyFont="1" applyBorder="1" applyAlignment="1">
      <alignment horizontal="center" vertical="center"/>
    </xf>
    <xf numFmtId="0" fontId="44" fillId="0" borderId="109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48" fillId="0" borderId="110" xfId="0" applyFont="1" applyBorder="1" applyAlignment="1">
      <alignment horizontal="center" vertical="center" wrapText="1"/>
    </xf>
    <xf numFmtId="0" fontId="48" fillId="0" borderId="111" xfId="0" applyFont="1" applyBorder="1" applyAlignment="1">
      <alignment horizontal="center" vertical="center" wrapText="1"/>
    </xf>
    <xf numFmtId="0" fontId="48" fillId="0" borderId="112" xfId="0" applyFont="1" applyBorder="1" applyAlignment="1">
      <alignment horizontal="center" vertical="center" wrapText="1"/>
    </xf>
    <xf numFmtId="0" fontId="48" fillId="0" borderId="113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49" fontId="48" fillId="0" borderId="114" xfId="0" applyNumberFormat="1" applyFont="1" applyBorder="1" applyAlignment="1">
      <alignment horizontal="center" vertical="center"/>
    </xf>
    <xf numFmtId="49" fontId="48" fillId="0" borderId="115" xfId="0" applyNumberFormat="1" applyFont="1" applyBorder="1" applyAlignment="1">
      <alignment vertical="center" wrapText="1"/>
    </xf>
    <xf numFmtId="0" fontId="48" fillId="0" borderId="116" xfId="0" applyFont="1" applyBorder="1" applyAlignment="1">
      <alignment horizontal="center" vertical="center" wrapText="1"/>
    </xf>
    <xf numFmtId="49" fontId="48" fillId="0" borderId="4" xfId="0" applyNumberFormat="1" applyFont="1" applyBorder="1" applyAlignment="1">
      <alignment horizontal="center" vertical="center" wrapText="1"/>
    </xf>
    <xf numFmtId="168" fontId="48" fillId="0" borderId="117" xfId="0" applyNumberFormat="1" applyFont="1" applyBorder="1" applyAlignment="1">
      <alignment horizontal="center" vertical="center" wrapText="1"/>
    </xf>
    <xf numFmtId="0" fontId="44" fillId="0" borderId="116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48" fillId="0" borderId="117" xfId="0" applyFont="1" applyBorder="1" applyAlignment="1">
      <alignment horizontal="center" vertical="center" wrapText="1"/>
    </xf>
    <xf numFmtId="0" fontId="48" fillId="0" borderId="35" xfId="0" applyFont="1" applyBorder="1" applyAlignment="1">
      <alignment horizontal="center" vertical="center" wrapText="1"/>
    </xf>
    <xf numFmtId="0" fontId="48" fillId="0" borderId="34" xfId="0" applyFont="1" applyBorder="1" applyAlignment="1">
      <alignment horizontal="center" vertical="center" wrapText="1"/>
    </xf>
    <xf numFmtId="0" fontId="48" fillId="0" borderId="36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165" fontId="1" fillId="0" borderId="29" xfId="0" applyNumberFormat="1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165" fontId="7" fillId="0" borderId="29" xfId="0" applyNumberFormat="1" applyFont="1" applyBorder="1" applyAlignment="1">
      <alignment horizontal="center" vertical="center"/>
    </xf>
    <xf numFmtId="0" fontId="9" fillId="0" borderId="18" xfId="0" applyFont="1" applyBorder="1"/>
    <xf numFmtId="166" fontId="5" fillId="0" borderId="47" xfId="0" applyNumberFormat="1" applyFont="1" applyBorder="1" applyAlignment="1">
      <alignment horizontal="center" vertical="center"/>
    </xf>
    <xf numFmtId="1" fontId="5" fillId="0" borderId="42" xfId="0" applyNumberFormat="1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1" fontId="5" fillId="0" borderId="45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67" fontId="5" fillId="0" borderId="51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6" fontId="1" fillId="0" borderId="118" xfId="0" applyNumberFormat="1" applyFont="1" applyBorder="1" applyAlignment="1">
      <alignment horizontal="center" vertical="center"/>
    </xf>
    <xf numFmtId="0" fontId="1" fillId="0" borderId="119" xfId="0" applyFont="1" applyBorder="1" applyAlignment="1">
      <alignment horizontal="center" vertical="center" wrapText="1"/>
    </xf>
    <xf numFmtId="49" fontId="1" fillId="0" borderId="118" xfId="0" applyNumberFormat="1" applyFont="1" applyBorder="1" applyAlignment="1">
      <alignment horizontal="center" vertical="center"/>
    </xf>
    <xf numFmtId="49" fontId="48" fillId="0" borderId="120" xfId="0" applyNumberFormat="1" applyFont="1" applyBorder="1" applyAlignment="1">
      <alignment horizontal="left" vertical="center" wrapText="1"/>
    </xf>
    <xf numFmtId="0" fontId="1" fillId="0" borderId="121" xfId="0" applyFont="1" applyBorder="1" applyAlignment="1">
      <alignment horizontal="center" vertical="center" wrapText="1"/>
    </xf>
    <xf numFmtId="0" fontId="1" fillId="0" borderId="122" xfId="0" applyFont="1" applyBorder="1" applyAlignment="1">
      <alignment horizontal="center" vertical="center" wrapText="1"/>
    </xf>
    <xf numFmtId="0" fontId="44" fillId="0" borderId="109" xfId="0" applyFont="1" applyBorder="1" applyAlignment="1">
      <alignment horizontal="center" vertical="center"/>
    </xf>
    <xf numFmtId="0" fontId="44" fillId="0" borderId="120" xfId="0" applyFont="1" applyBorder="1" applyAlignment="1">
      <alignment horizontal="center" vertical="center"/>
    </xf>
    <xf numFmtId="0" fontId="44" fillId="0" borderId="60" xfId="0" applyFont="1" applyBorder="1" applyAlignment="1">
      <alignment vertical="center"/>
    </xf>
    <xf numFmtId="164" fontId="5" fillId="0" borderId="42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164" fontId="5" fillId="0" borderId="45" xfId="0" applyNumberFormat="1" applyFont="1" applyBorder="1" applyAlignment="1">
      <alignment horizontal="center" vertical="center" wrapText="1"/>
    </xf>
    <xf numFmtId="164" fontId="1" fillId="0" borderId="42" xfId="0" applyNumberFormat="1" applyFont="1" applyBorder="1" applyAlignment="1">
      <alignment horizontal="center" vertical="center" wrapText="1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1" fontId="5" fillId="0" borderId="42" xfId="0" applyNumberFormat="1" applyFont="1" applyBorder="1" applyAlignment="1">
      <alignment horizontal="center" vertical="center" wrapText="1"/>
    </xf>
    <xf numFmtId="49" fontId="1" fillId="0" borderId="123" xfId="0" applyNumberFormat="1" applyFont="1" applyBorder="1" applyAlignment="1">
      <alignment horizontal="center" vertical="center"/>
    </xf>
    <xf numFmtId="0" fontId="1" fillId="0" borderId="124" xfId="0" applyFont="1" applyBorder="1" applyAlignment="1">
      <alignment horizontal="left" vertical="center" wrapText="1"/>
    </xf>
    <xf numFmtId="0" fontId="1" fillId="0" borderId="123" xfId="0" applyFont="1" applyBorder="1" applyAlignment="1">
      <alignment horizontal="center" vertical="center"/>
    </xf>
    <xf numFmtId="164" fontId="1" fillId="0" borderId="125" xfId="0" applyNumberFormat="1" applyFont="1" applyBorder="1" applyAlignment="1">
      <alignment vertical="center"/>
    </xf>
    <xf numFmtId="0" fontId="7" fillId="0" borderId="125" xfId="0" applyFont="1" applyBorder="1" applyAlignment="1">
      <alignment horizontal="center" vertical="center"/>
    </xf>
    <xf numFmtId="0" fontId="7" fillId="0" borderId="124" xfId="0" applyFont="1" applyBorder="1" applyAlignment="1">
      <alignment horizontal="center" vertical="center"/>
    </xf>
    <xf numFmtId="1" fontId="5" fillId="0" borderId="126" xfId="0" applyNumberFormat="1" applyFont="1" applyBorder="1" applyAlignment="1">
      <alignment horizontal="center" vertical="center"/>
    </xf>
    <xf numFmtId="164" fontId="5" fillId="0" borderId="125" xfId="0" applyNumberFormat="1" applyFont="1" applyBorder="1" applyAlignment="1">
      <alignment horizontal="center" vertical="center" wrapText="1"/>
    </xf>
    <xf numFmtId="1" fontId="5" fillId="0" borderId="125" xfId="0" applyNumberFormat="1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1" fontId="5" fillId="0" borderId="127" xfId="0" applyNumberFormat="1" applyFont="1" applyBorder="1" applyAlignment="1">
      <alignment horizontal="center" vertical="center" wrapText="1"/>
    </xf>
    <xf numFmtId="0" fontId="7" fillId="0" borderId="128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7" fillId="0" borderId="130" xfId="0" applyFont="1" applyBorder="1" applyAlignment="1">
      <alignment horizontal="center" vertical="center"/>
    </xf>
    <xf numFmtId="0" fontId="1" fillId="0" borderId="128" xfId="0" applyFont="1" applyBorder="1" applyAlignment="1">
      <alignment horizontal="center" vertical="center"/>
    </xf>
    <xf numFmtId="0" fontId="7" fillId="0" borderId="13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1" fillId="0" borderId="3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07" xfId="0" applyNumberFormat="1" applyFont="1" applyBorder="1" applyAlignment="1">
      <alignment horizontal="center" vertical="center" wrapText="1"/>
    </xf>
    <xf numFmtId="49" fontId="11" fillId="0" borderId="132" xfId="0" applyNumberFormat="1" applyFont="1" applyBorder="1" applyAlignment="1">
      <alignment horizontal="left" vertical="center" wrapText="1"/>
    </xf>
    <xf numFmtId="49" fontId="1" fillId="0" borderId="133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center" vertical="center"/>
    </xf>
    <xf numFmtId="0" fontId="1" fillId="0" borderId="134" xfId="0" applyFont="1" applyBorder="1" applyAlignment="1">
      <alignment horizontal="center" vertical="center"/>
    </xf>
    <xf numFmtId="1" fontId="5" fillId="0" borderId="133" xfId="0" applyNumberFormat="1" applyFont="1" applyBorder="1" applyAlignment="1">
      <alignment horizontal="center" vertical="center"/>
    </xf>
    <xf numFmtId="1" fontId="5" fillId="0" borderId="59" xfId="0" applyNumberFormat="1" applyFont="1" applyBorder="1" applyAlignment="1">
      <alignment horizontal="center" vertical="center" wrapText="1"/>
    </xf>
    <xf numFmtId="1" fontId="5" fillId="0" borderId="59" xfId="0" applyNumberFormat="1" applyFont="1" applyBorder="1" applyAlignment="1">
      <alignment horizontal="center" vertical="center"/>
    </xf>
    <xf numFmtId="0" fontId="47" fillId="0" borderId="59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34" xfId="0" applyFont="1" applyBorder="1" applyAlignment="1">
      <alignment horizontal="center" vertical="center" wrapText="1"/>
    </xf>
    <xf numFmtId="0" fontId="1" fillId="0" borderId="135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7" fillId="0" borderId="134" xfId="0" applyFont="1" applyBorder="1" applyAlignment="1">
      <alignment horizontal="center" vertical="center"/>
    </xf>
    <xf numFmtId="0" fontId="7" fillId="0" borderId="13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7" xfId="0" applyFont="1" applyBorder="1" applyAlignment="1">
      <alignment horizontal="center" vertical="center"/>
    </xf>
    <xf numFmtId="0" fontId="7" fillId="0" borderId="133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108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 wrapText="1"/>
    </xf>
    <xf numFmtId="1" fontId="5" fillId="0" borderId="52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 wrapText="1"/>
    </xf>
    <xf numFmtId="166" fontId="5" fillId="0" borderId="138" xfId="0" applyNumberFormat="1" applyFont="1" applyBorder="1" applyAlignment="1">
      <alignment horizontal="center" vertical="center"/>
    </xf>
    <xf numFmtId="1" fontId="5" fillId="0" borderId="54" xfId="0" applyNumberFormat="1" applyFont="1" applyBorder="1" applyAlignment="1">
      <alignment horizontal="center" vertical="center"/>
    </xf>
    <xf numFmtId="1" fontId="5" fillId="0" borderId="55" xfId="0" applyNumberFormat="1" applyFont="1" applyBorder="1" applyAlignment="1">
      <alignment horizontal="center" vertical="center"/>
    </xf>
    <xf numFmtId="1" fontId="5" fillId="0" borderId="56" xfId="0" applyNumberFormat="1" applyFont="1" applyBorder="1" applyAlignment="1">
      <alignment horizontal="center" vertical="center"/>
    </xf>
    <xf numFmtId="166" fontId="5" fillId="0" borderId="139" xfId="0" applyNumberFormat="1" applyFont="1" applyBorder="1" applyAlignment="1">
      <alignment horizontal="center" vertical="center"/>
    </xf>
    <xf numFmtId="1" fontId="5" fillId="0" borderId="84" xfId="0" applyNumberFormat="1" applyFont="1" applyBorder="1" applyAlignment="1">
      <alignment horizontal="center" vertical="center"/>
    </xf>
    <xf numFmtId="1" fontId="5" fillId="0" borderId="85" xfId="0" applyNumberFormat="1" applyFont="1" applyBorder="1" applyAlignment="1">
      <alignment horizontal="center" vertical="center"/>
    </xf>
    <xf numFmtId="1" fontId="5" fillId="0" borderId="8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164" fontId="1" fillId="0" borderId="13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49" fontId="28" fillId="0" borderId="18" xfId="0" applyNumberFormat="1" applyFont="1" applyBorder="1" applyAlignment="1">
      <alignment horizontal="center" vertical="center" wrapText="1"/>
    </xf>
    <xf numFmtId="49" fontId="44" fillId="0" borderId="29" xfId="0" applyNumberFormat="1" applyFont="1" applyBorder="1" applyAlignment="1">
      <alignment vertical="center" wrapText="1"/>
    </xf>
    <xf numFmtId="0" fontId="5" fillId="0" borderId="140" xfId="0" applyFont="1" applyBorder="1" applyAlignment="1">
      <alignment horizontal="center" vertical="center" wrapText="1"/>
    </xf>
    <xf numFmtId="0" fontId="5" fillId="0" borderId="141" xfId="0" applyFont="1" applyBorder="1" applyAlignment="1">
      <alignment horizontal="center" vertical="center" wrapText="1"/>
    </xf>
    <xf numFmtId="0" fontId="5" fillId="0" borderId="142" xfId="0" applyFont="1" applyBorder="1" applyAlignment="1">
      <alignment horizontal="center" vertical="center" wrapText="1"/>
    </xf>
    <xf numFmtId="0" fontId="1" fillId="0" borderId="143" xfId="0" applyFont="1" applyBorder="1" applyAlignment="1">
      <alignment horizontal="center" vertical="center" wrapText="1"/>
    </xf>
    <xf numFmtId="0" fontId="1" fillId="0" borderId="144" xfId="0" applyFont="1" applyBorder="1" applyAlignment="1">
      <alignment horizontal="center" vertical="center" wrapText="1"/>
    </xf>
    <xf numFmtId="0" fontId="1" fillId="0" borderId="140" xfId="0" applyFont="1" applyBorder="1" applyAlignment="1">
      <alignment horizontal="center" vertical="center" wrapText="1"/>
    </xf>
    <xf numFmtId="0" fontId="1" fillId="0" borderId="141" xfId="0" applyFont="1" applyBorder="1" applyAlignment="1">
      <alignment horizontal="center" vertical="center" wrapText="1"/>
    </xf>
    <xf numFmtId="0" fontId="1" fillId="0" borderId="142" xfId="0" applyFont="1" applyBorder="1" applyAlignment="1">
      <alignment horizontal="center" vertical="center" wrapText="1"/>
    </xf>
    <xf numFmtId="0" fontId="34" fillId="0" borderId="141" xfId="0" applyFont="1" applyBorder="1" applyAlignment="1">
      <alignment vertical="center" wrapText="1"/>
    </xf>
    <xf numFmtId="0" fontId="34" fillId="0" borderId="142" xfId="0" applyFont="1" applyBorder="1" applyAlignment="1">
      <alignment vertical="center" wrapText="1"/>
    </xf>
    <xf numFmtId="0" fontId="34" fillId="0" borderId="143" xfId="0" applyFont="1" applyBorder="1" applyAlignment="1">
      <alignment vertical="center" wrapText="1"/>
    </xf>
    <xf numFmtId="0" fontId="34" fillId="0" borderId="41" xfId="0" applyFont="1" applyBorder="1" applyAlignment="1">
      <alignment vertical="center" wrapText="1"/>
    </xf>
    <xf numFmtId="0" fontId="34" fillId="0" borderId="78" xfId="0" applyFont="1" applyBorder="1" applyAlignment="1">
      <alignment vertical="center" wrapText="1"/>
    </xf>
    <xf numFmtId="166" fontId="5" fillId="0" borderId="87" xfId="0" applyNumberFormat="1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143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" fillId="0" borderId="155" xfId="0" applyFont="1" applyBorder="1" applyAlignment="1">
      <alignment horizontal="center" vertical="center" wrapText="1"/>
    </xf>
    <xf numFmtId="1" fontId="1" fillId="0" borderId="156" xfId="0" applyNumberFormat="1" applyFont="1" applyBorder="1" applyAlignment="1">
      <alignment horizontal="center" vertical="center" wrapText="1"/>
    </xf>
    <xf numFmtId="0" fontId="1" fillId="0" borderId="157" xfId="0" applyFont="1" applyBorder="1" applyAlignment="1">
      <alignment horizontal="center" vertical="center" wrapText="1"/>
    </xf>
    <xf numFmtId="0" fontId="1" fillId="0" borderId="158" xfId="0" applyFont="1" applyBorder="1" applyAlignment="1">
      <alignment horizontal="center" vertical="center" wrapText="1"/>
    </xf>
    <xf numFmtId="0" fontId="1" fillId="0" borderId="159" xfId="0" applyFont="1" applyBorder="1" applyAlignment="1">
      <alignment horizontal="center" vertical="center" wrapText="1"/>
    </xf>
    <xf numFmtId="0" fontId="1" fillId="0" borderId="160" xfId="0" applyFont="1" applyBorder="1" applyAlignment="1">
      <alignment horizontal="center" vertical="center" wrapText="1"/>
    </xf>
    <xf numFmtId="1" fontId="1" fillId="0" borderId="155" xfId="0" applyNumberFormat="1" applyFont="1" applyBorder="1" applyAlignment="1">
      <alignment horizontal="center" vertical="center" wrapText="1"/>
    </xf>
    <xf numFmtId="1" fontId="1" fillId="0" borderId="157" xfId="0" applyNumberFormat="1" applyFont="1" applyBorder="1" applyAlignment="1">
      <alignment horizontal="center" vertical="center" wrapText="1"/>
    </xf>
    <xf numFmtId="0" fontId="1" fillId="0" borderId="156" xfId="0" applyFont="1" applyBorder="1" applyAlignment="1">
      <alignment horizontal="center" vertical="center" wrapText="1"/>
    </xf>
    <xf numFmtId="0" fontId="1" fillId="0" borderId="161" xfId="0" applyFont="1" applyBorder="1" applyAlignment="1">
      <alignment horizontal="center" vertical="center" wrapText="1"/>
    </xf>
    <xf numFmtId="1" fontId="5" fillId="0" borderId="162" xfId="0" applyNumberFormat="1" applyFont="1" applyBorder="1" applyAlignment="1">
      <alignment horizontal="center" vertical="center" wrapText="1"/>
    </xf>
    <xf numFmtId="1" fontId="5" fillId="0" borderId="37" xfId="0" applyNumberFormat="1" applyFont="1" applyBorder="1" applyAlignment="1">
      <alignment horizontal="center" vertical="center" wrapText="1"/>
    </xf>
    <xf numFmtId="1" fontId="5" fillId="0" borderId="163" xfId="0" applyNumberFormat="1" applyFont="1" applyBorder="1" applyAlignment="1">
      <alignment horizontal="center" vertical="center" wrapText="1"/>
    </xf>
    <xf numFmtId="0" fontId="5" fillId="0" borderId="164" xfId="0" applyFont="1" applyBorder="1" applyAlignment="1">
      <alignment horizontal="center" vertical="center" wrapText="1"/>
    </xf>
    <xf numFmtId="0" fontId="5" fillId="0" borderId="165" xfId="0" applyFont="1" applyBorder="1" applyAlignment="1">
      <alignment horizontal="center" vertical="center" wrapText="1"/>
    </xf>
    <xf numFmtId="0" fontId="5" fillId="0" borderId="166" xfId="0" applyFont="1" applyBorder="1" applyAlignment="1">
      <alignment horizontal="center" vertical="center" wrapText="1"/>
    </xf>
    <xf numFmtId="0" fontId="5" fillId="0" borderId="167" xfId="0" applyFont="1" applyBorder="1" applyAlignment="1">
      <alignment horizontal="center" vertical="center" wrapText="1"/>
    </xf>
    <xf numFmtId="1" fontId="5" fillId="0" borderId="167" xfId="0" applyNumberFormat="1" applyFont="1" applyBorder="1" applyAlignment="1">
      <alignment horizontal="center" vertical="center" wrapText="1"/>
    </xf>
    <xf numFmtId="1" fontId="5" fillId="0" borderId="165" xfId="0" applyNumberFormat="1" applyFont="1" applyBorder="1" applyAlignment="1">
      <alignment horizontal="center" vertical="center" wrapText="1"/>
    </xf>
    <xf numFmtId="1" fontId="5" fillId="0" borderId="168" xfId="0" applyNumberFormat="1" applyFont="1" applyBorder="1" applyAlignment="1">
      <alignment horizontal="center" vertical="center" wrapText="1"/>
    </xf>
    <xf numFmtId="166" fontId="47" fillId="0" borderId="30" xfId="0" applyNumberFormat="1" applyFont="1" applyBorder="1" applyAlignment="1">
      <alignment horizontal="center" vertical="center"/>
    </xf>
    <xf numFmtId="1" fontId="47" fillId="0" borderId="1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6" fontId="44" fillId="0" borderId="30" xfId="0" applyNumberFormat="1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118" xfId="0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166" fontId="1" fillId="0" borderId="50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/>
    </xf>
    <xf numFmtId="166" fontId="5" fillId="0" borderId="169" xfId="0" applyNumberFormat="1" applyFont="1" applyBorder="1" applyAlignment="1">
      <alignment horizontal="center" vertical="center"/>
    </xf>
    <xf numFmtId="1" fontId="5" fillId="0" borderId="162" xfId="0" applyNumberFormat="1" applyFont="1" applyBorder="1" applyAlignment="1">
      <alignment horizontal="center" vertical="center"/>
    </xf>
    <xf numFmtId="1" fontId="5" fillId="0" borderId="163" xfId="0" applyNumberFormat="1" applyFont="1" applyBorder="1" applyAlignment="1">
      <alignment horizontal="center" vertical="center"/>
    </xf>
    <xf numFmtId="166" fontId="5" fillId="0" borderId="162" xfId="0" applyNumberFormat="1" applyFont="1" applyBorder="1" applyAlignment="1">
      <alignment horizontal="center" vertical="center"/>
    </xf>
    <xf numFmtId="166" fontId="5" fillId="0" borderId="163" xfId="0" applyNumberFormat="1" applyFont="1" applyBorder="1" applyAlignment="1">
      <alignment horizontal="center" vertical="center"/>
    </xf>
    <xf numFmtId="1" fontId="5" fillId="0" borderId="98" xfId="0" applyNumberFormat="1" applyFont="1" applyBorder="1" applyAlignment="1">
      <alignment horizontal="center" vertical="center"/>
    </xf>
    <xf numFmtId="166" fontId="5" fillId="0" borderId="170" xfId="0" applyNumberFormat="1" applyFont="1" applyBorder="1" applyAlignment="1">
      <alignment horizontal="center" vertical="center"/>
    </xf>
    <xf numFmtId="1" fontId="5" fillId="0" borderId="140" xfId="0" applyNumberFormat="1" applyFont="1" applyBorder="1" applyAlignment="1">
      <alignment horizontal="center" vertical="center"/>
    </xf>
    <xf numFmtId="1" fontId="5" fillId="0" borderId="141" xfId="0" applyNumberFormat="1" applyFont="1" applyBorder="1" applyAlignment="1">
      <alignment horizontal="center" vertical="center"/>
    </xf>
    <xf numFmtId="1" fontId="5" fillId="0" borderId="142" xfId="0" applyNumberFormat="1" applyFont="1" applyBorder="1" applyAlignment="1">
      <alignment horizontal="center" vertical="center"/>
    </xf>
    <xf numFmtId="166" fontId="5" fillId="0" borderId="140" xfId="0" applyNumberFormat="1" applyFont="1" applyBorder="1" applyAlignment="1">
      <alignment horizontal="center" vertical="center"/>
    </xf>
    <xf numFmtId="166" fontId="5" fillId="0" borderId="141" xfId="0" applyNumberFormat="1" applyFont="1" applyBorder="1" applyAlignment="1">
      <alignment horizontal="center" vertical="center"/>
    </xf>
    <xf numFmtId="166" fontId="5" fillId="0" borderId="142" xfId="0" applyNumberFormat="1" applyFont="1" applyBorder="1" applyAlignment="1">
      <alignment horizontal="center" vertical="center"/>
    </xf>
    <xf numFmtId="166" fontId="5" fillId="0" borderId="171" xfId="0" applyNumberFormat="1" applyFont="1" applyBorder="1" applyAlignment="1">
      <alignment horizontal="center" vertical="center"/>
    </xf>
    <xf numFmtId="1" fontId="5" fillId="0" borderId="172" xfId="0" applyNumberFormat="1" applyFont="1" applyBorder="1" applyAlignment="1">
      <alignment horizontal="center" vertical="center"/>
    </xf>
    <xf numFmtId="1" fontId="5" fillId="0" borderId="171" xfId="0" applyNumberFormat="1" applyFont="1" applyBorder="1" applyAlignment="1">
      <alignment horizontal="center" vertical="center"/>
    </xf>
    <xf numFmtId="166" fontId="5" fillId="0" borderId="79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left" vertical="center" wrapText="1"/>
    </xf>
    <xf numFmtId="166" fontId="5" fillId="0" borderId="9" xfId="0" applyNumberFormat="1" applyFont="1" applyBorder="1" applyAlignment="1">
      <alignment horizontal="center" vertical="center" wrapText="1"/>
    </xf>
    <xf numFmtId="166" fontId="1" fillId="0" borderId="25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center" wrapText="1"/>
    </xf>
    <xf numFmtId="166" fontId="1" fillId="0" borderId="28" xfId="0" applyNumberFormat="1" applyFont="1" applyBorder="1" applyAlignment="1">
      <alignment horizontal="center" vertical="center" wrapText="1"/>
    </xf>
    <xf numFmtId="166" fontId="5" fillId="0" borderId="47" xfId="0" applyNumberFormat="1" applyFont="1" applyBorder="1" applyAlignment="1">
      <alignment horizontal="center" vertical="center" wrapText="1"/>
    </xf>
    <xf numFmtId="1" fontId="5" fillId="0" borderId="43" xfId="0" applyNumberFormat="1" applyFont="1" applyBorder="1" applyAlignment="1">
      <alignment horizontal="center" vertical="center" wrapText="1"/>
    </xf>
    <xf numFmtId="1" fontId="5" fillId="0" borderId="45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144" xfId="0" applyFont="1" applyBorder="1" applyAlignment="1">
      <alignment horizontal="center" vertical="center" wrapText="1"/>
    </xf>
    <xf numFmtId="49" fontId="1" fillId="0" borderId="64" xfId="0" applyNumberFormat="1" applyFont="1" applyBorder="1" applyAlignment="1">
      <alignment horizontal="center" vertical="center" wrapText="1"/>
    </xf>
    <xf numFmtId="165" fontId="1" fillId="0" borderId="173" xfId="0" applyNumberFormat="1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 wrapText="1"/>
    </xf>
    <xf numFmtId="164" fontId="5" fillId="0" borderId="173" xfId="0" applyNumberFormat="1" applyFont="1" applyBorder="1" applyAlignment="1">
      <alignment horizontal="center" vertical="center" wrapText="1"/>
    </xf>
    <xf numFmtId="1" fontId="1" fillId="0" borderId="93" xfId="0" applyNumberFormat="1" applyFont="1" applyBorder="1" applyAlignment="1">
      <alignment horizontal="center" vertical="center" wrapText="1"/>
    </xf>
    <xf numFmtId="49" fontId="1" fillId="0" borderId="67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49" fontId="1" fillId="0" borderId="174" xfId="0" applyNumberFormat="1" applyFont="1" applyBorder="1" applyAlignment="1">
      <alignment horizontal="center" vertical="center" wrapText="1"/>
    </xf>
    <xf numFmtId="166" fontId="1" fillId="0" borderId="28" xfId="0" applyNumberFormat="1" applyFont="1" applyBorder="1" applyAlignment="1">
      <alignment horizontal="center" vertical="center"/>
    </xf>
    <xf numFmtId="164" fontId="5" fillId="0" borderId="44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1" fontId="5" fillId="0" borderId="106" xfId="0" applyNumberFormat="1" applyFont="1" applyBorder="1" applyAlignment="1">
      <alignment horizontal="center" vertical="center" wrapText="1"/>
    </xf>
    <xf numFmtId="49" fontId="1" fillId="0" borderId="175" xfId="0" applyNumberFormat="1" applyFont="1" applyBorder="1" applyAlignment="1">
      <alignment horizontal="center" vertical="center" wrapText="1"/>
    </xf>
    <xf numFmtId="49" fontId="1" fillId="0" borderId="176" xfId="0" applyNumberFormat="1" applyFont="1" applyBorder="1" applyAlignment="1">
      <alignment vertical="center" wrapText="1"/>
    </xf>
    <xf numFmtId="0" fontId="1" fillId="0" borderId="123" xfId="0" applyFont="1" applyBorder="1" applyAlignment="1">
      <alignment horizontal="center" vertical="center" wrapText="1"/>
    </xf>
    <xf numFmtId="0" fontId="1" fillId="0" borderId="125" xfId="0" applyFont="1" applyBorder="1" applyAlignment="1">
      <alignment horizontal="center" vertical="center" wrapText="1"/>
    </xf>
    <xf numFmtId="165" fontId="1" fillId="0" borderId="176" xfId="0" applyNumberFormat="1" applyFont="1" applyBorder="1" applyAlignment="1">
      <alignment horizontal="center" vertical="center"/>
    </xf>
    <xf numFmtId="166" fontId="5" fillId="0" borderId="177" xfId="0" applyNumberFormat="1" applyFont="1" applyBorder="1" applyAlignment="1">
      <alignment horizontal="center" vertical="center"/>
    </xf>
    <xf numFmtId="1" fontId="5" fillId="0" borderId="123" xfId="0" applyNumberFormat="1" applyFont="1" applyBorder="1" applyAlignment="1">
      <alignment horizontal="center" vertical="center"/>
    </xf>
    <xf numFmtId="1" fontId="5" fillId="0" borderId="124" xfId="0" applyNumberFormat="1" applyFont="1" applyBorder="1" applyAlignment="1">
      <alignment horizontal="center" vertical="center"/>
    </xf>
    <xf numFmtId="0" fontId="1" fillId="0" borderId="124" xfId="0" applyFont="1" applyBorder="1" applyAlignment="1">
      <alignment horizontal="center" vertical="center" wrapText="1"/>
    </xf>
    <xf numFmtId="1" fontId="1" fillId="0" borderId="123" xfId="0" applyNumberFormat="1" applyFont="1" applyBorder="1" applyAlignment="1">
      <alignment horizontal="center" vertical="center" wrapText="1"/>
    </xf>
    <xf numFmtId="1" fontId="1" fillId="0" borderId="125" xfId="0" applyNumberFormat="1" applyFont="1" applyBorder="1" applyAlignment="1">
      <alignment horizontal="center" vertical="center" wrapText="1"/>
    </xf>
    <xf numFmtId="1" fontId="1" fillId="0" borderId="124" xfId="0" applyNumberFormat="1" applyFont="1" applyBorder="1" applyAlignment="1">
      <alignment horizontal="center" vertical="center" wrapText="1"/>
    </xf>
    <xf numFmtId="1" fontId="1" fillId="0" borderId="126" xfId="0" applyNumberFormat="1" applyFont="1" applyBorder="1" applyAlignment="1">
      <alignment horizontal="center" vertical="center" wrapText="1"/>
    </xf>
    <xf numFmtId="49" fontId="1" fillId="0" borderId="68" xfId="0" applyNumberFormat="1" applyFont="1" applyBorder="1" applyAlignment="1">
      <alignment vertical="center" wrapText="1"/>
    </xf>
    <xf numFmtId="165" fontId="44" fillId="0" borderId="13" xfId="0" applyNumberFormat="1" applyFont="1" applyBorder="1" applyAlignment="1">
      <alignment horizontal="center" vertical="center"/>
    </xf>
    <xf numFmtId="1" fontId="47" fillId="0" borderId="1" xfId="0" applyNumberFormat="1" applyFont="1" applyBorder="1" applyAlignment="1">
      <alignment horizontal="center" vertical="center"/>
    </xf>
    <xf numFmtId="1" fontId="47" fillId="0" borderId="13" xfId="0" applyNumberFormat="1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164" fontId="44" fillId="0" borderId="1" xfId="0" applyNumberFormat="1" applyFont="1" applyBorder="1" applyAlignment="1">
      <alignment horizontal="center" vertical="center" wrapText="1"/>
    </xf>
    <xf numFmtId="1" fontId="44" fillId="0" borderId="1" xfId="0" applyNumberFormat="1" applyFont="1" applyBorder="1" applyAlignment="1">
      <alignment horizontal="center" vertical="center" wrapText="1"/>
    </xf>
    <xf numFmtId="0" fontId="1" fillId="0" borderId="17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66" fontId="5" fillId="0" borderId="179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1" fontId="5" fillId="0" borderId="40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5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106" xfId="0" applyFont="1" applyBorder="1" applyAlignment="1">
      <alignment horizontal="center" vertical="center" wrapText="1"/>
    </xf>
    <xf numFmtId="166" fontId="5" fillId="0" borderId="79" xfId="0" applyNumberFormat="1" applyFont="1" applyBorder="1" applyAlignment="1">
      <alignment horizontal="center" vertical="center"/>
    </xf>
    <xf numFmtId="1" fontId="5" fillId="0" borderId="80" xfId="0" applyNumberFormat="1" applyFont="1" applyBorder="1" applyAlignment="1">
      <alignment horizontal="center" vertical="center"/>
    </xf>
    <xf numFmtId="1" fontId="5" fillId="0" borderId="81" xfId="0" applyNumberFormat="1" applyFont="1" applyBorder="1" applyAlignment="1">
      <alignment horizontal="center" vertical="center"/>
    </xf>
    <xf numFmtId="1" fontId="5" fillId="0" borderId="82" xfId="0" applyNumberFormat="1" applyFont="1" applyBorder="1" applyAlignment="1">
      <alignment horizontal="center" vertical="center"/>
    </xf>
    <xf numFmtId="166" fontId="5" fillId="0" borderId="34" xfId="0" applyNumberFormat="1" applyFont="1" applyBorder="1" applyAlignment="1">
      <alignment horizontal="center" vertical="center"/>
    </xf>
    <xf numFmtId="166" fontId="5" fillId="0" borderId="48" xfId="0" applyNumberFormat="1" applyFont="1" applyBorder="1" applyAlignment="1">
      <alignment horizontal="center" vertical="center"/>
    </xf>
    <xf numFmtId="166" fontId="5" fillId="0" borderId="35" xfId="0" applyNumberFormat="1" applyFont="1" applyBorder="1" applyAlignment="1">
      <alignment horizontal="center" vertical="center"/>
    </xf>
    <xf numFmtId="1" fontId="5" fillId="0" borderId="36" xfId="0" applyNumberFormat="1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" fontId="5" fillId="0" borderId="48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>
      <alignment horizontal="center" vertical="center"/>
    </xf>
    <xf numFmtId="166" fontId="5" fillId="0" borderId="180" xfId="0" applyNumberFormat="1" applyFont="1" applyBorder="1" applyAlignment="1">
      <alignment horizontal="center" vertical="center"/>
    </xf>
    <xf numFmtId="166" fontId="5" fillId="0" borderId="153" xfId="0" applyNumberFormat="1" applyFont="1" applyBorder="1" applyAlignment="1">
      <alignment horizontal="center" vertical="center"/>
    </xf>
    <xf numFmtId="166" fontId="5" fillId="0" borderId="55" xfId="0" applyNumberFormat="1" applyFont="1" applyBorder="1" applyAlignment="1">
      <alignment horizontal="center" vertical="center"/>
    </xf>
    <xf numFmtId="166" fontId="5" fillId="0" borderId="154" xfId="0" applyNumberFormat="1" applyFont="1" applyBorder="1" applyAlignment="1">
      <alignment horizontal="center" vertical="center"/>
    </xf>
    <xf numFmtId="166" fontId="5" fillId="0" borderId="54" xfId="0" applyNumberFormat="1" applyFont="1" applyBorder="1" applyAlignment="1">
      <alignment horizontal="center" vertical="center"/>
    </xf>
    <xf numFmtId="1" fontId="5" fillId="0" borderId="153" xfId="0" applyNumberFormat="1" applyFont="1" applyBorder="1" applyAlignment="1">
      <alignment horizontal="center" vertical="center"/>
    </xf>
    <xf numFmtId="165" fontId="44" fillId="0" borderId="27" xfId="0" applyNumberFormat="1" applyFont="1" applyBorder="1" applyAlignment="1">
      <alignment horizontal="center" vertical="center"/>
    </xf>
    <xf numFmtId="166" fontId="47" fillId="0" borderId="31" xfId="0" applyNumberFormat="1" applyFont="1" applyBorder="1" applyAlignment="1">
      <alignment horizontal="center" vertical="center"/>
    </xf>
    <xf numFmtId="0" fontId="44" fillId="0" borderId="17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166" fontId="44" fillId="0" borderId="31" xfId="0" applyNumberFormat="1" applyFont="1" applyBorder="1" applyAlignment="1">
      <alignment horizontal="center" vertical="center"/>
    </xf>
    <xf numFmtId="164" fontId="44" fillId="0" borderId="26" xfId="0" applyNumberFormat="1" applyFont="1" applyBorder="1" applyAlignment="1">
      <alignment horizontal="center" vertical="center" wrapText="1"/>
    </xf>
    <xf numFmtId="1" fontId="44" fillId="0" borderId="26" xfId="0" applyNumberFormat="1" applyFont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left" vertical="center" wrapText="1"/>
    </xf>
    <xf numFmtId="0" fontId="1" fillId="0" borderId="181" xfId="0" applyFont="1" applyBorder="1" applyAlignment="1">
      <alignment horizontal="center" vertical="center" wrapText="1"/>
    </xf>
    <xf numFmtId="0" fontId="7" fillId="0" borderId="182" xfId="0" applyFont="1" applyBorder="1" applyAlignment="1">
      <alignment horizontal="center" vertical="center"/>
    </xf>
    <xf numFmtId="166" fontId="5" fillId="0" borderId="72" xfId="0" applyNumberFormat="1" applyFont="1" applyBorder="1" applyAlignment="1">
      <alignment horizontal="center" vertical="center"/>
    </xf>
    <xf numFmtId="0" fontId="5" fillId="0" borderId="181" xfId="0" applyFont="1" applyBorder="1" applyAlignment="1">
      <alignment horizontal="center" vertical="center" wrapText="1"/>
    </xf>
    <xf numFmtId="166" fontId="1" fillId="0" borderId="40" xfId="0" applyNumberFormat="1" applyFont="1" applyBorder="1" applyAlignment="1">
      <alignment horizontal="center" vertical="center" wrapText="1"/>
    </xf>
    <xf numFmtId="0" fontId="1" fillId="0" borderId="182" xfId="0" applyFont="1" applyBorder="1" applyAlignment="1">
      <alignment horizontal="center" vertical="center" wrapText="1"/>
    </xf>
    <xf numFmtId="1" fontId="1" fillId="0" borderId="181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left" vertical="center"/>
    </xf>
    <xf numFmtId="164" fontId="5" fillId="0" borderId="111" xfId="0" applyNumberFormat="1" applyFont="1" applyBorder="1" applyAlignment="1">
      <alignment vertical="center"/>
    </xf>
    <xf numFmtId="164" fontId="1" fillId="0" borderId="112" xfId="0" applyNumberFormat="1" applyFont="1" applyBorder="1" applyAlignment="1">
      <alignment horizontal="center" vertical="center"/>
    </xf>
    <xf numFmtId="164" fontId="1" fillId="0" borderId="183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66" fontId="5" fillId="0" borderId="12" xfId="0" applyNumberFormat="1" applyFont="1" applyBorder="1" applyAlignment="1">
      <alignment vertical="center"/>
    </xf>
    <xf numFmtId="166" fontId="5" fillId="0" borderId="184" xfId="0" applyNumberFormat="1" applyFont="1" applyBorder="1" applyAlignment="1">
      <alignment horizontal="center" vertical="center"/>
    </xf>
    <xf numFmtId="1" fontId="5" fillId="0" borderId="102" xfId="0" applyNumberFormat="1" applyFont="1" applyBorder="1" applyAlignment="1">
      <alignment horizontal="center" vertical="center"/>
    </xf>
    <xf numFmtId="1" fontId="5" fillId="0" borderId="103" xfId="0" applyNumberFormat="1" applyFont="1" applyBorder="1" applyAlignment="1">
      <alignment horizontal="center" vertical="center"/>
    </xf>
    <xf numFmtId="1" fontId="5" fillId="0" borderId="104" xfId="0" applyNumberFormat="1" applyFont="1" applyBorder="1" applyAlignment="1">
      <alignment horizontal="center" vertical="center"/>
    </xf>
    <xf numFmtId="166" fontId="5" fillId="0" borderId="185" xfId="0" applyNumberFormat="1" applyFont="1" applyBorder="1" applyAlignment="1">
      <alignment horizontal="center" vertical="center"/>
    </xf>
    <xf numFmtId="1" fontId="5" fillId="0" borderId="105" xfId="0" applyNumberFormat="1" applyFont="1" applyBorder="1" applyAlignment="1">
      <alignment horizontal="center" vertical="center"/>
    </xf>
    <xf numFmtId="166" fontId="5" fillId="0" borderId="186" xfId="0" applyNumberFormat="1" applyFont="1" applyBorder="1" applyAlignment="1">
      <alignment horizontal="center" vertical="center"/>
    </xf>
    <xf numFmtId="1" fontId="5" fillId="0" borderId="187" xfId="0" applyNumberFormat="1" applyFont="1" applyBorder="1" applyAlignment="1">
      <alignment horizontal="center" vertical="center"/>
    </xf>
    <xf numFmtId="1" fontId="5" fillId="0" borderId="188" xfId="0" applyNumberFormat="1" applyFont="1" applyBorder="1" applyAlignment="1">
      <alignment horizontal="center" vertical="center"/>
    </xf>
    <xf numFmtId="1" fontId="5" fillId="0" borderId="189" xfId="0" applyNumberFormat="1" applyFont="1" applyBorder="1" applyAlignment="1">
      <alignment horizontal="center" vertical="center"/>
    </xf>
    <xf numFmtId="166" fontId="5" fillId="0" borderId="106" xfId="0" applyNumberFormat="1" applyFont="1" applyBorder="1" applyAlignment="1">
      <alignment horizontal="center" vertical="center"/>
    </xf>
    <xf numFmtId="1" fontId="5" fillId="0" borderId="106" xfId="0" applyNumberFormat="1" applyFont="1" applyBorder="1" applyAlignment="1">
      <alignment horizontal="center" vertical="center"/>
    </xf>
    <xf numFmtId="1" fontId="5" fillId="0" borderId="44" xfId="0" applyNumberFormat="1" applyFont="1" applyBorder="1" applyAlignment="1">
      <alignment horizontal="center" vertical="center"/>
    </xf>
    <xf numFmtId="166" fontId="5" fillId="0" borderId="132" xfId="0" applyNumberFormat="1" applyFont="1" applyBorder="1" applyAlignment="1">
      <alignment horizontal="center" vertical="center"/>
    </xf>
    <xf numFmtId="49" fontId="44" fillId="0" borderId="13" xfId="0" applyNumberFormat="1" applyFont="1" applyBorder="1" applyAlignment="1">
      <alignment vertical="center" wrapText="1"/>
    </xf>
    <xf numFmtId="0" fontId="1" fillId="0" borderId="19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/>
    </xf>
    <xf numFmtId="166" fontId="1" fillId="0" borderId="3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left" vertical="center"/>
    </xf>
    <xf numFmtId="164" fontId="5" fillId="0" borderId="18" xfId="0" applyNumberFormat="1" applyFont="1" applyBorder="1" applyAlignment="1">
      <alignment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vertical="center"/>
    </xf>
    <xf numFmtId="164" fontId="5" fillId="0" borderId="26" xfId="0" applyNumberFormat="1" applyFont="1" applyBorder="1" applyAlignment="1">
      <alignment vertical="center"/>
    </xf>
    <xf numFmtId="164" fontId="5" fillId="0" borderId="2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166" fontId="5" fillId="0" borderId="18" xfId="0" applyNumberFormat="1" applyFont="1" applyBorder="1" applyAlignment="1">
      <alignment vertical="center"/>
    </xf>
    <xf numFmtId="1" fontId="1" fillId="0" borderId="18" xfId="0" applyNumberFormat="1" applyFont="1" applyBorder="1" applyAlignment="1">
      <alignment horizontal="center" vertical="center"/>
    </xf>
    <xf numFmtId="0" fontId="5" fillId="0" borderId="106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166" fontId="5" fillId="0" borderId="106" xfId="0" applyNumberFormat="1" applyFont="1" applyBorder="1" applyAlignment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44" xfId="0" applyFont="1" applyBorder="1" applyAlignment="1">
      <alignment vertical="center"/>
    </xf>
    <xf numFmtId="166" fontId="5" fillId="0" borderId="42" xfId="0" applyNumberFormat="1" applyFont="1" applyBorder="1" applyAlignment="1">
      <alignment vertical="center"/>
    </xf>
    <xf numFmtId="0" fontId="5" fillId="0" borderId="45" xfId="0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vertical="center"/>
    </xf>
    <xf numFmtId="164" fontId="5" fillId="0" borderId="106" xfId="0" applyNumberFormat="1" applyFont="1" applyBorder="1" applyAlignment="1">
      <alignment vertical="center"/>
    </xf>
    <xf numFmtId="0" fontId="45" fillId="0" borderId="10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45" fillId="0" borderId="8" xfId="0" applyNumberFormat="1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1" fontId="5" fillId="0" borderId="32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vertical="center"/>
    </xf>
    <xf numFmtId="0" fontId="45" fillId="0" borderId="24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2" fontId="45" fillId="0" borderId="173" xfId="0" applyNumberFormat="1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1" fontId="45" fillId="0" borderId="12" xfId="0" applyNumberFormat="1" applyFont="1" applyBorder="1" applyAlignment="1">
      <alignment horizontal="center" vertical="center" wrapText="1"/>
    </xf>
    <xf numFmtId="2" fontId="45" fillId="0" borderId="16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left" vertical="top"/>
    </xf>
    <xf numFmtId="0" fontId="45" fillId="0" borderId="18" xfId="0" applyFont="1" applyBorder="1" applyAlignment="1">
      <alignment horizontal="center" vertical="center"/>
    </xf>
    <xf numFmtId="49" fontId="45" fillId="0" borderId="26" xfId="0" applyNumberFormat="1" applyFont="1" applyBorder="1" applyAlignment="1">
      <alignment horizontal="center" vertical="center"/>
    </xf>
    <xf numFmtId="0" fontId="49" fillId="0" borderId="27" xfId="0" applyFont="1" applyBorder="1" applyAlignment="1">
      <alignment horizontal="center" vertical="center"/>
    </xf>
    <xf numFmtId="1" fontId="5" fillId="0" borderId="40" xfId="0" applyNumberFormat="1" applyFont="1" applyBorder="1" applyAlignment="1">
      <alignment horizontal="center" vertical="center"/>
    </xf>
    <xf numFmtId="1" fontId="5" fillId="0" borderId="38" xfId="0" applyNumberFormat="1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29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  <xf numFmtId="1" fontId="50" fillId="0" borderId="42" xfId="0" applyNumberFormat="1" applyFont="1" applyBorder="1" applyAlignment="1">
      <alignment horizontal="center" vertical="center"/>
    </xf>
    <xf numFmtId="1" fontId="50" fillId="0" borderId="43" xfId="0" applyNumberFormat="1" applyFont="1" applyBorder="1" applyAlignment="1">
      <alignment horizontal="center" vertical="center"/>
    </xf>
    <xf numFmtId="1" fontId="50" fillId="0" borderId="45" xfId="0" applyNumberFormat="1" applyFont="1" applyBorder="1" applyAlignment="1">
      <alignment horizontal="center" vertical="center"/>
    </xf>
    <xf numFmtId="164" fontId="5" fillId="0" borderId="45" xfId="0" applyNumberFormat="1" applyFont="1" applyBorder="1" applyAlignment="1">
      <alignment vertical="center"/>
    </xf>
    <xf numFmtId="164" fontId="5" fillId="0" borderId="42" xfId="0" applyNumberFormat="1" applyFont="1" applyBorder="1" applyAlignment="1">
      <alignment vertical="center"/>
    </xf>
    <xf numFmtId="1" fontId="5" fillId="0" borderId="41" xfId="0" applyNumberFormat="1" applyFont="1" applyBorder="1" applyAlignment="1">
      <alignment horizontal="center" vertical="center"/>
    </xf>
    <xf numFmtId="1" fontId="5" fillId="0" borderId="78" xfId="0" applyNumberFormat="1" applyFont="1" applyBorder="1" applyAlignment="1">
      <alignment horizontal="center" vertical="center"/>
    </xf>
    <xf numFmtId="1" fontId="50" fillId="0" borderId="35" xfId="0" applyNumberFormat="1" applyFont="1" applyBorder="1" applyAlignment="1">
      <alignment horizontal="center" vertical="center"/>
    </xf>
    <xf numFmtId="1" fontId="50" fillId="0" borderId="34" xfId="0" applyNumberFormat="1" applyFont="1" applyBorder="1" applyAlignment="1">
      <alignment horizontal="center" vertical="center"/>
    </xf>
    <xf numFmtId="1" fontId="50" fillId="0" borderId="36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0" fontId="5" fillId="0" borderId="118" xfId="0" applyFont="1" applyBorder="1" applyAlignment="1">
      <alignment horizontal="center" vertical="center" wrapText="1"/>
    </xf>
    <xf numFmtId="1" fontId="1" fillId="0" borderId="42" xfId="0" applyNumberFormat="1" applyFont="1" applyBorder="1" applyAlignment="1">
      <alignment horizontal="center" vertical="center"/>
    </xf>
    <xf numFmtId="1" fontId="1" fillId="0" borderId="43" xfId="0" applyNumberFormat="1" applyFont="1" applyBorder="1" applyAlignment="1">
      <alignment horizontal="center" vertical="center"/>
    </xf>
    <xf numFmtId="1" fontId="5" fillId="0" borderId="186" xfId="0" applyNumberFormat="1" applyFont="1" applyBorder="1" applyAlignment="1">
      <alignment horizontal="center" vertical="center"/>
    </xf>
    <xf numFmtId="166" fontId="5" fillId="0" borderId="42" xfId="0" applyNumberFormat="1" applyFont="1" applyBorder="1" applyAlignment="1">
      <alignment horizontal="center" vertical="center"/>
    </xf>
    <xf numFmtId="166" fontId="5" fillId="0" borderId="43" xfId="0" applyNumberFormat="1" applyFont="1" applyBorder="1" applyAlignment="1">
      <alignment horizontal="center" vertical="center"/>
    </xf>
    <xf numFmtId="166" fontId="5" fillId="0" borderId="45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1" fontId="1" fillId="0" borderId="33" xfId="0" applyNumberFormat="1" applyFont="1" applyBorder="1" applyAlignment="1">
      <alignment horizontal="center" vertical="center"/>
    </xf>
    <xf numFmtId="164" fontId="1" fillId="3" borderId="0" xfId="0" applyNumberFormat="1" applyFont="1" applyFill="1" applyAlignment="1">
      <alignment vertical="center"/>
    </xf>
    <xf numFmtId="1" fontId="51" fillId="0" borderId="55" xfId="0" applyNumberFormat="1" applyFont="1" applyBorder="1" applyAlignment="1">
      <alignment horizontal="center" vertical="center"/>
    </xf>
    <xf numFmtId="1" fontId="51" fillId="0" borderId="79" xfId="0" applyNumberFormat="1" applyFont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1" fontId="1" fillId="4" borderId="26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164" fontId="53" fillId="5" borderId="0" xfId="0" applyNumberFormat="1" applyFont="1" applyFill="1" applyAlignment="1">
      <alignment vertical="center"/>
    </xf>
    <xf numFmtId="0" fontId="57" fillId="4" borderId="77" xfId="0" applyFont="1" applyFill="1" applyBorder="1" applyAlignment="1">
      <alignment horizontal="center" vertical="center"/>
    </xf>
    <xf numFmtId="0" fontId="57" fillId="4" borderId="97" xfId="0" applyFont="1" applyFill="1" applyBorder="1" applyAlignment="1">
      <alignment horizontal="center" vertical="center"/>
    </xf>
    <xf numFmtId="0" fontId="57" fillId="4" borderId="19" xfId="0" applyFont="1" applyFill="1" applyBorder="1" applyAlignment="1">
      <alignment horizontal="center" vertical="center"/>
    </xf>
    <xf numFmtId="0" fontId="57" fillId="4" borderId="79" xfId="0" applyFont="1" applyFill="1" applyBorder="1" applyAlignment="1">
      <alignment horizontal="center" vertical="center"/>
    </xf>
    <xf numFmtId="0" fontId="57" fillId="4" borderId="95" xfId="0" applyFont="1" applyFill="1" applyBorder="1" applyAlignment="1">
      <alignment horizontal="center" vertical="center"/>
    </xf>
    <xf numFmtId="0" fontId="57" fillId="4" borderId="0" xfId="0" applyFont="1" applyFill="1" applyAlignment="1">
      <alignment horizontal="center" vertical="center"/>
    </xf>
    <xf numFmtId="166" fontId="50" fillId="0" borderId="25" xfId="0" applyNumberFormat="1" applyFont="1" applyBorder="1" applyAlignment="1">
      <alignment horizontal="center" vertical="center"/>
    </xf>
    <xf numFmtId="166" fontId="50" fillId="0" borderId="28" xfId="0" applyNumberFormat="1" applyFont="1" applyBorder="1" applyAlignment="1">
      <alignment horizontal="center" vertical="center"/>
    </xf>
    <xf numFmtId="166" fontId="50" fillId="0" borderId="191" xfId="0" applyNumberFormat="1" applyFont="1" applyBorder="1" applyAlignment="1">
      <alignment horizontal="center" vertical="center"/>
    </xf>
    <xf numFmtId="166" fontId="45" fillId="0" borderId="30" xfId="0" applyNumberFormat="1" applyFont="1" applyBorder="1" applyAlignment="1">
      <alignment horizontal="center" vertical="center"/>
    </xf>
    <xf numFmtId="166" fontId="50" fillId="0" borderId="49" xfId="0" applyNumberFormat="1" applyFont="1" applyBorder="1" applyAlignment="1">
      <alignment horizontal="center" vertical="center"/>
    </xf>
    <xf numFmtId="166" fontId="50" fillId="0" borderId="192" xfId="0" applyNumberFormat="1" applyFont="1" applyBorder="1" applyAlignment="1">
      <alignment horizontal="center" vertical="center"/>
    </xf>
    <xf numFmtId="166" fontId="50" fillId="0" borderId="30" xfId="0" applyNumberFormat="1" applyFont="1" applyBorder="1" applyAlignment="1">
      <alignment horizontal="center" vertical="center"/>
    </xf>
    <xf numFmtId="166" fontId="45" fillId="0" borderId="31" xfId="0" applyNumberFormat="1" applyFont="1" applyBorder="1" applyAlignment="1">
      <alignment horizontal="center" vertical="center"/>
    </xf>
    <xf numFmtId="166" fontId="50" fillId="0" borderId="31" xfId="0" applyNumberFormat="1" applyFont="1" applyBorder="1" applyAlignment="1">
      <alignment horizontal="center" vertical="center"/>
    </xf>
    <xf numFmtId="166" fontId="50" fillId="0" borderId="9" xfId="0" applyNumberFormat="1" applyFont="1" applyBorder="1" applyAlignment="1">
      <alignment horizontal="center" vertical="center"/>
    </xf>
    <xf numFmtId="166" fontId="45" fillId="0" borderId="9" xfId="0" applyNumberFormat="1" applyFont="1" applyBorder="1" applyAlignment="1">
      <alignment horizontal="center" vertical="center"/>
    </xf>
    <xf numFmtId="166" fontId="45" fillId="0" borderId="25" xfId="0" applyNumberFormat="1" applyFont="1" applyBorder="1" applyAlignment="1">
      <alignment horizontal="center" vertical="center"/>
    </xf>
    <xf numFmtId="166" fontId="50" fillId="0" borderId="51" xfId="0" applyNumberFormat="1" applyFont="1" applyBorder="1" applyAlignment="1">
      <alignment horizontal="center" vertical="center"/>
    </xf>
    <xf numFmtId="0" fontId="26" fillId="0" borderId="194" xfId="0" applyFont="1" applyBorder="1" applyAlignment="1">
      <alignment horizontal="center"/>
    </xf>
    <xf numFmtId="0" fontId="23" fillId="0" borderId="196" xfId="0" applyFont="1" applyBorder="1" applyAlignment="1">
      <alignment horizontal="center"/>
    </xf>
    <xf numFmtId="49" fontId="36" fillId="0" borderId="3" xfId="0" applyNumberFormat="1" applyFont="1" applyBorder="1" applyAlignment="1">
      <alignment horizontal="center" vertical="center" wrapText="1"/>
    </xf>
    <xf numFmtId="49" fontId="38" fillId="0" borderId="194" xfId="0" applyNumberFormat="1" applyFont="1" applyBorder="1" applyAlignment="1">
      <alignment horizontal="center" vertical="center"/>
    </xf>
    <xf numFmtId="49" fontId="23" fillId="0" borderId="208" xfId="0" applyNumberFormat="1" applyFont="1" applyBorder="1" applyAlignment="1">
      <alignment vertical="center" wrapText="1"/>
    </xf>
    <xf numFmtId="0" fontId="23" fillId="0" borderId="196" xfId="0" applyFont="1" applyBorder="1" applyAlignment="1">
      <alignment horizontal="center" vertical="center" wrapText="1"/>
    </xf>
    <xf numFmtId="0" fontId="23" fillId="0" borderId="197" xfId="0" applyFont="1" applyBorder="1" applyAlignment="1">
      <alignment horizontal="center" vertical="center"/>
    </xf>
    <xf numFmtId="168" fontId="23" fillId="0" borderId="198" xfId="0" applyNumberFormat="1" applyFont="1" applyBorder="1" applyAlignment="1">
      <alignment horizontal="center" vertical="center"/>
    </xf>
    <xf numFmtId="0" fontId="23" fillId="0" borderId="197" xfId="0" applyFont="1" applyBorder="1" applyAlignment="1">
      <alignment horizontal="center"/>
    </xf>
    <xf numFmtId="0" fontId="23" fillId="0" borderId="209" xfId="0" applyFont="1" applyBorder="1" applyAlignment="1">
      <alignment horizontal="center"/>
    </xf>
    <xf numFmtId="0" fontId="23" fillId="0" borderId="135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209" xfId="0" applyFont="1" applyBorder="1" applyAlignment="1">
      <alignment horizontal="center" vertical="center" wrapText="1"/>
    </xf>
    <xf numFmtId="0" fontId="23" fillId="0" borderId="135" xfId="0" applyFont="1" applyBorder="1" applyAlignment="1">
      <alignment horizontal="center"/>
    </xf>
    <xf numFmtId="0" fontId="23" fillId="0" borderId="59" xfId="0" applyFont="1" applyBorder="1" applyAlignment="1">
      <alignment horizontal="center"/>
    </xf>
    <xf numFmtId="1" fontId="23" fillId="0" borderId="135" xfId="0" applyNumberFormat="1" applyFont="1" applyBorder="1" applyAlignment="1">
      <alignment horizontal="center"/>
    </xf>
    <xf numFmtId="49" fontId="38" fillId="0" borderId="200" xfId="0" applyNumberFormat="1" applyFont="1" applyBorder="1" applyAlignment="1">
      <alignment horizontal="center" vertical="center"/>
    </xf>
    <xf numFmtId="49" fontId="1" fillId="0" borderId="210" xfId="5" applyNumberFormat="1" applyFont="1" applyBorder="1" applyAlignment="1">
      <alignment vertical="center" wrapText="1"/>
    </xf>
    <xf numFmtId="0" fontId="1" fillId="0" borderId="211" xfId="0" applyFont="1" applyBorder="1" applyAlignment="1">
      <alignment horizontal="center" wrapText="1"/>
    </xf>
    <xf numFmtId="0" fontId="1" fillId="0" borderId="211" xfId="0" applyFont="1" applyBorder="1" applyAlignment="1">
      <alignment horizontal="center"/>
    </xf>
    <xf numFmtId="0" fontId="1" fillId="0" borderId="87" xfId="0" applyFont="1" applyBorder="1" applyAlignment="1">
      <alignment horizontal="center"/>
    </xf>
    <xf numFmtId="0" fontId="7" fillId="0" borderId="139" xfId="0" applyFont="1" applyBorder="1" applyAlignment="1">
      <alignment horizontal="center"/>
    </xf>
    <xf numFmtId="0" fontId="1" fillId="0" borderId="169" xfId="0" applyFont="1" applyBorder="1" applyAlignment="1">
      <alignment horizontal="center"/>
    </xf>
    <xf numFmtId="0" fontId="1" fillId="0" borderId="212" xfId="0" applyFont="1" applyBorder="1" applyAlignment="1">
      <alignment horizontal="center"/>
    </xf>
    <xf numFmtId="0" fontId="1" fillId="0" borderId="169" xfId="0" applyFont="1" applyBorder="1" applyAlignment="1">
      <alignment horizontal="center" wrapText="1"/>
    </xf>
    <xf numFmtId="0" fontId="1" fillId="0" borderId="87" xfId="0" applyFont="1" applyBorder="1" applyAlignment="1">
      <alignment horizontal="center" wrapText="1"/>
    </xf>
    <xf numFmtId="0" fontId="1" fillId="0" borderId="211" xfId="0" applyFont="1" applyBorder="1"/>
    <xf numFmtId="168" fontId="1" fillId="0" borderId="210" xfId="5" applyNumberFormat="1" applyFont="1" applyBorder="1" applyAlignment="1">
      <alignment horizontal="left" vertical="center"/>
    </xf>
    <xf numFmtId="0" fontId="1" fillId="0" borderId="212" xfId="0" applyFont="1" applyBorder="1"/>
    <xf numFmtId="0" fontId="1" fillId="0" borderId="213" xfId="0" applyFont="1" applyBorder="1" applyAlignment="1">
      <alignment horizontal="center"/>
    </xf>
    <xf numFmtId="0" fontId="1" fillId="0" borderId="214" xfId="0" applyFont="1" applyBorder="1"/>
    <xf numFmtId="0" fontId="1" fillId="0" borderId="215" xfId="0" applyFont="1" applyBorder="1" applyAlignment="1">
      <alignment horizontal="center"/>
    </xf>
    <xf numFmtId="0" fontId="1" fillId="0" borderId="215" xfId="0" applyFont="1" applyBorder="1"/>
    <xf numFmtId="0" fontId="1" fillId="0" borderId="213" xfId="0" applyFont="1" applyBorder="1"/>
    <xf numFmtId="0" fontId="5" fillId="0" borderId="210" xfId="5" applyFont="1" applyBorder="1" applyAlignment="1">
      <alignment horizontal="left" vertical="center"/>
    </xf>
    <xf numFmtId="0" fontId="5" fillId="0" borderId="215" xfId="0" applyFont="1" applyBorder="1" applyAlignment="1">
      <alignment horizontal="center"/>
    </xf>
    <xf numFmtId="0" fontId="5" fillId="0" borderId="212" xfId="0" applyFont="1" applyBorder="1" applyAlignment="1">
      <alignment horizontal="center"/>
    </xf>
    <xf numFmtId="0" fontId="1" fillId="0" borderId="210" xfId="5" applyFont="1" applyBorder="1" applyAlignment="1">
      <alignment horizontal="left" vertical="center"/>
    </xf>
    <xf numFmtId="0" fontId="45" fillId="0" borderId="212" xfId="0" applyFont="1" applyBorder="1" applyAlignment="1">
      <alignment horizontal="center"/>
    </xf>
    <xf numFmtId="49" fontId="45" fillId="0" borderId="100" xfId="0" applyNumberFormat="1" applyFont="1" applyBorder="1" applyAlignment="1">
      <alignment horizontal="center" vertical="center" wrapText="1"/>
    </xf>
    <xf numFmtId="49" fontId="50" fillId="0" borderId="165" xfId="0" applyNumberFormat="1" applyFont="1" applyBorder="1" applyAlignment="1">
      <alignment vertical="center" wrapText="1"/>
    </xf>
    <xf numFmtId="0" fontId="45" fillId="0" borderId="165" xfId="0" applyFont="1" applyBorder="1" applyAlignment="1">
      <alignment horizontal="center" vertical="center" wrapText="1"/>
    </xf>
    <xf numFmtId="165" fontId="45" fillId="0" borderId="165" xfId="0" applyNumberFormat="1" applyFont="1" applyBorder="1" applyAlignment="1">
      <alignment horizontal="center" vertical="center"/>
    </xf>
    <xf numFmtId="166" fontId="50" fillId="0" borderId="165" xfId="0" applyNumberFormat="1" applyFont="1" applyBorder="1" applyAlignment="1">
      <alignment horizontal="center" vertical="center"/>
    </xf>
    <xf numFmtId="1" fontId="50" fillId="0" borderId="165" xfId="0" applyNumberFormat="1" applyFont="1" applyBorder="1" applyAlignment="1">
      <alignment horizontal="center" vertical="center"/>
    </xf>
    <xf numFmtId="166" fontId="45" fillId="0" borderId="165" xfId="0" applyNumberFormat="1" applyFont="1" applyBorder="1" applyAlignment="1">
      <alignment horizontal="center" vertical="center" wrapText="1"/>
    </xf>
    <xf numFmtId="164" fontId="50" fillId="0" borderId="0" xfId="0" applyNumberFormat="1" applyFont="1" applyAlignment="1">
      <alignment vertical="center"/>
    </xf>
    <xf numFmtId="49" fontId="1" fillId="0" borderId="3" xfId="0" applyNumberFormat="1" applyFont="1" applyBorder="1" applyAlignment="1">
      <alignment horizontal="center" vertical="center" wrapText="1"/>
    </xf>
    <xf numFmtId="164" fontId="11" fillId="6" borderId="0" xfId="0" applyNumberFormat="1" applyFont="1" applyFill="1" applyAlignment="1">
      <alignment vertical="center"/>
    </xf>
    <xf numFmtId="0" fontId="41" fillId="0" borderId="0" xfId="0" applyFont="1"/>
    <xf numFmtId="2" fontId="0" fillId="0" borderId="0" xfId="0" applyNumberFormat="1"/>
    <xf numFmtId="166" fontId="30" fillId="5" borderId="47" xfId="0" applyNumberFormat="1" applyFont="1" applyFill="1" applyBorder="1" applyAlignment="1">
      <alignment horizontal="center" vertical="center"/>
    </xf>
    <xf numFmtId="1" fontId="30" fillId="5" borderId="42" xfId="0" applyNumberFormat="1" applyFont="1" applyFill="1" applyBorder="1" applyAlignment="1">
      <alignment horizontal="center" vertical="center"/>
    </xf>
    <xf numFmtId="1" fontId="30" fillId="5" borderId="43" xfId="0" applyNumberFormat="1" applyFont="1" applyFill="1" applyBorder="1" applyAlignment="1">
      <alignment horizontal="center" vertical="center"/>
    </xf>
    <xf numFmtId="1" fontId="30" fillId="5" borderId="45" xfId="0" applyNumberFormat="1" applyFont="1" applyFill="1" applyBorder="1" applyAlignment="1">
      <alignment horizontal="center" vertical="center"/>
    </xf>
    <xf numFmtId="1" fontId="31" fillId="5" borderId="15" xfId="0" applyNumberFormat="1" applyFont="1" applyFill="1" applyBorder="1" applyAlignment="1">
      <alignment horizontal="center" vertical="center"/>
    </xf>
    <xf numFmtId="1" fontId="31" fillId="5" borderId="32" xfId="0" applyNumberFormat="1" applyFont="1" applyFill="1" applyBorder="1" applyAlignment="1">
      <alignment horizontal="center" vertical="center"/>
    </xf>
    <xf numFmtId="1" fontId="31" fillId="5" borderId="33" xfId="0" applyNumberFormat="1" applyFont="1" applyFill="1" applyBorder="1" applyAlignment="1">
      <alignment horizontal="center" vertical="center"/>
    </xf>
    <xf numFmtId="0" fontId="44" fillId="5" borderId="1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30" fillId="5" borderId="90" xfId="0" applyFont="1" applyFill="1" applyBorder="1" applyAlignment="1">
      <alignment horizontal="right" vertical="center"/>
    </xf>
    <xf numFmtId="0" fontId="30" fillId="5" borderId="0" xfId="0" applyFont="1" applyFill="1" applyAlignment="1">
      <alignment horizontal="right" vertical="center"/>
    </xf>
    <xf numFmtId="166" fontId="30" fillId="5" borderId="44" xfId="0" applyNumberFormat="1" applyFont="1" applyFill="1" applyBorder="1" applyAlignment="1">
      <alignment horizontal="center" vertical="center"/>
    </xf>
    <xf numFmtId="1" fontId="23" fillId="5" borderId="10" xfId="0" applyNumberFormat="1" applyFont="1" applyFill="1" applyBorder="1" applyAlignment="1">
      <alignment horizontal="center" vertical="center"/>
    </xf>
    <xf numFmtId="1" fontId="23" fillId="5" borderId="8" xfId="0" applyNumberFormat="1" applyFont="1" applyFill="1" applyBorder="1" applyAlignment="1">
      <alignment horizontal="center" vertical="center"/>
    </xf>
    <xf numFmtId="1" fontId="23" fillId="5" borderId="11" xfId="0" applyNumberFormat="1" applyFont="1" applyFill="1" applyBorder="1" applyAlignment="1">
      <alignment horizontal="center" vertical="center"/>
    </xf>
    <xf numFmtId="1" fontId="23" fillId="5" borderId="15" xfId="0" applyNumberFormat="1" applyFont="1" applyFill="1" applyBorder="1" applyAlignment="1">
      <alignment horizontal="center" vertical="center"/>
    </xf>
    <xf numFmtId="1" fontId="23" fillId="5" borderId="32" xfId="0" applyNumberFormat="1" applyFont="1" applyFill="1" applyBorder="1" applyAlignment="1">
      <alignment horizontal="center" vertical="center"/>
    </xf>
    <xf numFmtId="1" fontId="23" fillId="5" borderId="33" xfId="0" applyNumberFormat="1" applyFont="1" applyFill="1" applyBorder="1" applyAlignment="1">
      <alignment horizontal="center" vertical="center"/>
    </xf>
    <xf numFmtId="1" fontId="23" fillId="5" borderId="23" xfId="0" applyNumberFormat="1" applyFont="1" applyFill="1" applyBorder="1" applyAlignment="1">
      <alignment horizontal="center" vertical="center"/>
    </xf>
    <xf numFmtId="166" fontId="30" fillId="4" borderId="47" xfId="0" applyNumberFormat="1" applyFont="1" applyFill="1" applyBorder="1" applyAlignment="1">
      <alignment horizontal="center" vertical="center"/>
    </xf>
    <xf numFmtId="1" fontId="30" fillId="4" borderId="42" xfId="0" applyNumberFormat="1" applyFont="1" applyFill="1" applyBorder="1" applyAlignment="1">
      <alignment horizontal="center" vertical="center"/>
    </xf>
    <xf numFmtId="1" fontId="30" fillId="4" borderId="43" xfId="0" applyNumberFormat="1" applyFont="1" applyFill="1" applyBorder="1" applyAlignment="1">
      <alignment horizontal="center" vertical="center"/>
    </xf>
    <xf numFmtId="1" fontId="30" fillId="4" borderId="45" xfId="0" applyNumberFormat="1" applyFont="1" applyFill="1" applyBorder="1" applyAlignment="1">
      <alignment horizontal="center" vertical="center"/>
    </xf>
    <xf numFmtId="166" fontId="30" fillId="4" borderId="77" xfId="0" applyNumberFormat="1" applyFont="1" applyFill="1" applyBorder="1" applyAlignment="1">
      <alignment horizontal="center" vertical="center"/>
    </xf>
    <xf numFmtId="1" fontId="31" fillId="4" borderId="15" xfId="0" applyNumberFormat="1" applyFont="1" applyFill="1" applyBorder="1" applyAlignment="1">
      <alignment horizontal="center" vertical="center" wrapText="1"/>
    </xf>
    <xf numFmtId="1" fontId="31" fillId="4" borderId="32" xfId="0" applyNumberFormat="1" applyFont="1" applyFill="1" applyBorder="1" applyAlignment="1">
      <alignment horizontal="center" vertical="center" wrapText="1"/>
    </xf>
    <xf numFmtId="1" fontId="31" fillId="4" borderId="33" xfId="0" applyNumberFormat="1" applyFont="1" applyFill="1" applyBorder="1" applyAlignment="1">
      <alignment horizontal="center" vertical="center" wrapText="1"/>
    </xf>
    <xf numFmtId="1" fontId="1" fillId="4" borderId="32" xfId="0" applyNumberFormat="1" applyFont="1" applyFill="1" applyBorder="1" applyAlignment="1">
      <alignment horizontal="center" vertical="center" wrapText="1"/>
    </xf>
    <xf numFmtId="1" fontId="1" fillId="4" borderId="33" xfId="0" applyNumberFormat="1" applyFont="1" applyFill="1" applyBorder="1" applyAlignment="1">
      <alignment horizontal="center" vertical="center" wrapText="1"/>
    </xf>
    <xf numFmtId="1" fontId="1" fillId="4" borderId="15" xfId="0" applyNumberFormat="1" applyFont="1" applyFill="1" applyBorder="1" applyAlignment="1">
      <alignment horizontal="center" vertical="center" wrapText="1"/>
    </xf>
    <xf numFmtId="0" fontId="44" fillId="4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164" fontId="5" fillId="0" borderId="36" xfId="0" applyNumberFormat="1" applyFont="1" applyBorder="1" applyAlignment="1">
      <alignment vertical="center"/>
    </xf>
    <xf numFmtId="164" fontId="5" fillId="0" borderId="35" xfId="0" applyNumberFormat="1" applyFont="1" applyBorder="1" applyAlignment="1">
      <alignment vertical="center"/>
    </xf>
    <xf numFmtId="1" fontId="31" fillId="4" borderId="15" xfId="0" applyNumberFormat="1" applyFont="1" applyFill="1" applyBorder="1" applyAlignment="1">
      <alignment horizontal="center" vertical="center"/>
    </xf>
    <xf numFmtId="1" fontId="31" fillId="4" borderId="93" xfId="0" applyNumberFormat="1" applyFont="1" applyFill="1" applyBorder="1" applyAlignment="1">
      <alignment horizontal="center" vertical="center"/>
    </xf>
    <xf numFmtId="1" fontId="31" fillId="4" borderId="94" xfId="0" applyNumberFormat="1" applyFont="1" applyFill="1" applyBorder="1" applyAlignment="1">
      <alignment horizontal="center" vertical="center"/>
    </xf>
    <xf numFmtId="1" fontId="44" fillId="4" borderId="15" xfId="0" applyNumberFormat="1" applyFont="1" applyFill="1" applyBorder="1" applyAlignment="1">
      <alignment horizontal="center" vertical="center"/>
    </xf>
    <xf numFmtId="1" fontId="44" fillId="4" borderId="32" xfId="0" applyNumberFormat="1" applyFont="1" applyFill="1" applyBorder="1" applyAlignment="1">
      <alignment horizontal="center" vertical="center"/>
    </xf>
    <xf numFmtId="1" fontId="44" fillId="4" borderId="33" xfId="0" applyNumberFormat="1" applyFont="1" applyFill="1" applyBorder="1" applyAlignment="1">
      <alignment horizontal="center" vertical="center"/>
    </xf>
    <xf numFmtId="1" fontId="44" fillId="4" borderId="12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13" xfId="0" applyNumberFormat="1" applyFont="1" applyFill="1" applyBorder="1" applyAlignment="1">
      <alignment horizontal="center" vertical="center"/>
    </xf>
    <xf numFmtId="1" fontId="1" fillId="4" borderId="12" xfId="0" applyNumberFormat="1" applyFont="1" applyFill="1" applyBorder="1" applyAlignment="1">
      <alignment horizontal="center" vertical="center"/>
    </xf>
    <xf numFmtId="1" fontId="23" fillId="4" borderId="16" xfId="0" applyNumberFormat="1" applyFont="1" applyFill="1" applyBorder="1" applyAlignment="1">
      <alignment horizontal="center" vertical="center"/>
    </xf>
    <xf numFmtId="1" fontId="23" fillId="4" borderId="1" xfId="0" applyNumberFormat="1" applyFont="1" applyFill="1" applyBorder="1" applyAlignment="1">
      <alignment horizontal="center" vertical="center"/>
    </xf>
    <xf numFmtId="1" fontId="23" fillId="4" borderId="2" xfId="0" applyNumberFormat="1" applyFont="1" applyFill="1" applyBorder="1" applyAlignment="1">
      <alignment horizontal="center" vertical="center"/>
    </xf>
    <xf numFmtId="1" fontId="23" fillId="4" borderId="12" xfId="0" applyNumberFormat="1" applyFont="1" applyFill="1" applyBorder="1" applyAlignment="1">
      <alignment horizontal="center" vertical="center"/>
    </xf>
    <xf numFmtId="1" fontId="23" fillId="4" borderId="13" xfId="0" applyNumberFormat="1" applyFont="1" applyFill="1" applyBorder="1" applyAlignment="1">
      <alignment horizontal="center" vertical="center"/>
    </xf>
    <xf numFmtId="1" fontId="31" fillId="4" borderId="1" xfId="0" applyNumberFormat="1" applyFont="1" applyFill="1" applyBorder="1" applyAlignment="1">
      <alignment horizontal="center" vertical="center"/>
    </xf>
    <xf numFmtId="1" fontId="31" fillId="4" borderId="13" xfId="0" applyNumberFormat="1" applyFont="1" applyFill="1" applyBorder="1" applyAlignment="1">
      <alignment horizontal="center" vertical="center"/>
    </xf>
    <xf numFmtId="1" fontId="31" fillId="4" borderId="12" xfId="0" applyNumberFormat="1" applyFont="1" applyFill="1" applyBorder="1" applyAlignment="1">
      <alignment horizontal="center" vertical="center"/>
    </xf>
    <xf numFmtId="2" fontId="56" fillId="4" borderId="77" xfId="0" applyNumberFormat="1" applyFont="1" applyFill="1" applyBorder="1" applyAlignment="1">
      <alignment horizontal="center" vertical="center"/>
    </xf>
    <xf numFmtId="0" fontId="45" fillId="4" borderId="97" xfId="0" applyFont="1" applyFill="1" applyBorder="1" applyAlignment="1">
      <alignment horizontal="center" vertical="center"/>
    </xf>
    <xf numFmtId="2" fontId="45" fillId="4" borderId="97" xfId="0" applyNumberFormat="1" applyFont="1" applyFill="1" applyBorder="1" applyAlignment="1">
      <alignment horizontal="center" vertical="center"/>
    </xf>
    <xf numFmtId="49" fontId="51" fillId="4" borderId="46" xfId="0" applyNumberFormat="1" applyFont="1" applyFill="1" applyBorder="1" applyAlignment="1">
      <alignment horizontal="center" vertical="center" wrapText="1"/>
    </xf>
    <xf numFmtId="49" fontId="51" fillId="4" borderId="2" xfId="0" applyNumberFormat="1" applyFont="1" applyFill="1" applyBorder="1" applyAlignment="1">
      <alignment vertical="center" wrapText="1"/>
    </xf>
    <xf numFmtId="0" fontId="51" fillId="4" borderId="12" xfId="0" applyFont="1" applyFill="1" applyBorder="1" applyAlignment="1">
      <alignment horizontal="center" vertical="center" wrapText="1"/>
    </xf>
    <xf numFmtId="0" fontId="51" fillId="4" borderId="1" xfId="0" applyFont="1" applyFill="1" applyBorder="1" applyAlignment="1">
      <alignment horizontal="center" vertical="center" wrapText="1"/>
    </xf>
    <xf numFmtId="165" fontId="51" fillId="4" borderId="13" xfId="0" applyNumberFormat="1" applyFont="1" applyFill="1" applyBorder="1" applyAlignment="1">
      <alignment horizontal="center" vertical="center"/>
    </xf>
    <xf numFmtId="166" fontId="50" fillId="4" borderId="30" xfId="0" applyNumberFormat="1" applyFont="1" applyFill="1" applyBorder="1" applyAlignment="1">
      <alignment horizontal="center" vertical="center"/>
    </xf>
    <xf numFmtId="0" fontId="53" fillId="4" borderId="10" xfId="0" applyFont="1" applyFill="1" applyBorder="1" applyAlignment="1">
      <alignment horizontal="center" vertical="center" wrapText="1"/>
    </xf>
    <xf numFmtId="164" fontId="53" fillId="4" borderId="8" xfId="0" applyNumberFormat="1" applyFont="1" applyFill="1" applyBorder="1" applyAlignment="1">
      <alignment horizontal="center" vertical="center" wrapText="1"/>
    </xf>
    <xf numFmtId="0" fontId="51" fillId="4" borderId="16" xfId="0" applyFont="1" applyFill="1" applyBorder="1" applyAlignment="1">
      <alignment horizontal="center" vertical="center" wrapText="1"/>
    </xf>
    <xf numFmtId="0" fontId="51" fillId="4" borderId="2" xfId="0" applyFont="1" applyFill="1" applyBorder="1" applyAlignment="1">
      <alignment horizontal="center" vertical="center" wrapText="1"/>
    </xf>
    <xf numFmtId="0" fontId="51" fillId="4" borderId="13" xfId="0" applyFont="1" applyFill="1" applyBorder="1" applyAlignment="1">
      <alignment horizontal="center" vertical="center" wrapText="1"/>
    </xf>
    <xf numFmtId="1" fontId="51" fillId="4" borderId="12" xfId="0" applyNumberFormat="1" applyFont="1" applyFill="1" applyBorder="1" applyAlignment="1">
      <alignment horizontal="center" vertical="center" wrapText="1"/>
    </xf>
    <xf numFmtId="1" fontId="51" fillId="4" borderId="1" xfId="0" applyNumberFormat="1" applyFont="1" applyFill="1" applyBorder="1" applyAlignment="1">
      <alignment horizontal="center" vertical="center" wrapText="1"/>
    </xf>
    <xf numFmtId="1" fontId="51" fillId="4" borderId="13" xfId="0" applyNumberFormat="1" applyFont="1" applyFill="1" applyBorder="1" applyAlignment="1">
      <alignment horizontal="center" vertical="center" wrapText="1"/>
    </xf>
    <xf numFmtId="1" fontId="51" fillId="4" borderId="16" xfId="0" applyNumberFormat="1" applyFont="1" applyFill="1" applyBorder="1" applyAlignment="1">
      <alignment horizontal="center" vertical="center" wrapText="1"/>
    </xf>
    <xf numFmtId="1" fontId="51" fillId="4" borderId="2" xfId="0" applyNumberFormat="1" applyFont="1" applyFill="1" applyBorder="1" applyAlignment="1">
      <alignment horizontal="center" vertical="center" wrapText="1"/>
    </xf>
    <xf numFmtId="1" fontId="51" fillId="4" borderId="60" xfId="0" applyNumberFormat="1" applyFont="1" applyFill="1" applyBorder="1" applyAlignment="1">
      <alignment horizontal="center" vertical="center" wrapText="1"/>
    </xf>
    <xf numFmtId="164" fontId="53" fillId="4" borderId="0" xfId="0" applyNumberFormat="1" applyFont="1" applyFill="1" applyAlignment="1">
      <alignment vertical="center"/>
    </xf>
    <xf numFmtId="49" fontId="51" fillId="4" borderId="2" xfId="0" applyNumberFormat="1" applyFont="1" applyFill="1" applyBorder="1" applyAlignment="1">
      <alignment horizontal="left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3" fillId="4" borderId="11" xfId="0" applyNumberFormat="1" applyFont="1" applyFill="1" applyBorder="1" applyAlignment="1">
      <alignment horizontal="center" vertical="center" wrapText="1"/>
    </xf>
    <xf numFmtId="0" fontId="52" fillId="4" borderId="13" xfId="0" applyFont="1" applyFill="1" applyBorder="1" applyAlignment="1">
      <alignment horizontal="center" vertical="center"/>
    </xf>
    <xf numFmtId="166" fontId="49" fillId="4" borderId="30" xfId="0" applyNumberFormat="1" applyFont="1" applyFill="1" applyBorder="1" applyAlignment="1">
      <alignment horizontal="center" vertical="center"/>
    </xf>
    <xf numFmtId="166" fontId="51" fillId="4" borderId="16" xfId="0" applyNumberFormat="1" applyFont="1" applyFill="1" applyBorder="1" applyAlignment="1">
      <alignment horizontal="center" vertical="center" wrapText="1"/>
    </xf>
    <xf numFmtId="1" fontId="51" fillId="4" borderId="11" xfId="0" applyNumberFormat="1" applyFont="1" applyFill="1" applyBorder="1" applyAlignment="1">
      <alignment horizontal="center" vertical="center" wrapText="1"/>
    </xf>
    <xf numFmtId="49" fontId="51" fillId="4" borderId="58" xfId="0" applyNumberFormat="1" applyFont="1" applyFill="1" applyBorder="1" applyAlignment="1">
      <alignment horizontal="center" vertical="center" wrapText="1"/>
    </xf>
    <xf numFmtId="0" fontId="51" fillId="4" borderId="24" xfId="0" applyFont="1" applyFill="1" applyBorder="1" applyAlignment="1">
      <alignment vertical="center" wrapText="1"/>
    </xf>
    <xf numFmtId="0" fontId="51" fillId="4" borderId="10" xfId="0" applyFont="1" applyFill="1" applyBorder="1" applyAlignment="1">
      <alignment horizontal="center" vertical="center" wrapText="1"/>
    </xf>
    <xf numFmtId="0" fontId="51" fillId="4" borderId="8" xfId="0" applyFont="1" applyFill="1" applyBorder="1" applyAlignment="1">
      <alignment horizontal="center" vertical="center" wrapText="1"/>
    </xf>
    <xf numFmtId="0" fontId="52" fillId="4" borderId="11" xfId="0" applyFont="1" applyFill="1" applyBorder="1" applyAlignment="1">
      <alignment horizontal="center" vertical="center"/>
    </xf>
    <xf numFmtId="166" fontId="49" fillId="4" borderId="49" xfId="0" applyNumberFormat="1" applyFont="1" applyFill="1" applyBorder="1" applyAlignment="1">
      <alignment horizontal="center" vertical="center"/>
    </xf>
    <xf numFmtId="0" fontId="53" fillId="4" borderId="8" xfId="0" applyFont="1" applyFill="1" applyBorder="1" applyAlignment="1">
      <alignment horizontal="center" vertical="center" wrapText="1"/>
    </xf>
    <xf numFmtId="166" fontId="51" fillId="4" borderId="23" xfId="0" applyNumberFormat="1" applyFont="1" applyFill="1" applyBorder="1" applyAlignment="1">
      <alignment horizontal="center" vertical="center" wrapText="1"/>
    </xf>
    <xf numFmtId="0" fontId="51" fillId="4" borderId="24" xfId="0" applyFont="1" applyFill="1" applyBorder="1" applyAlignment="1">
      <alignment horizontal="center" vertical="center" wrapText="1"/>
    </xf>
    <xf numFmtId="0" fontId="51" fillId="4" borderId="11" xfId="0" applyFont="1" applyFill="1" applyBorder="1" applyAlignment="1">
      <alignment horizontal="center" vertical="center" wrapText="1"/>
    </xf>
    <xf numFmtId="1" fontId="51" fillId="4" borderId="23" xfId="0" applyNumberFormat="1" applyFont="1" applyFill="1" applyBorder="1" applyAlignment="1">
      <alignment horizontal="center" vertical="center" wrapText="1"/>
    </xf>
    <xf numFmtId="1" fontId="51" fillId="4" borderId="8" xfId="0" applyNumberFormat="1" applyFont="1" applyFill="1" applyBorder="1" applyAlignment="1">
      <alignment horizontal="center" vertical="center" wrapText="1"/>
    </xf>
    <xf numFmtId="166" fontId="52" fillId="4" borderId="49" xfId="0" applyNumberFormat="1" applyFont="1" applyFill="1" applyBorder="1" applyAlignment="1">
      <alignment horizontal="center" vertical="center"/>
    </xf>
    <xf numFmtId="1" fontId="53" fillId="4" borderId="10" xfId="0" applyNumberFormat="1" applyFont="1" applyFill="1" applyBorder="1" applyAlignment="1">
      <alignment horizontal="center" vertical="center" wrapText="1"/>
    </xf>
    <xf numFmtId="49" fontId="1" fillId="4" borderId="46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47" fillId="4" borderId="10" xfId="0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164" fontId="47" fillId="4" borderId="11" xfId="0" applyNumberFormat="1" applyFont="1" applyFill="1" applyBorder="1" applyAlignment="1">
      <alignment horizontal="center" vertical="center" wrapText="1"/>
    </xf>
    <xf numFmtId="166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1" fontId="1" fillId="4" borderId="11" xfId="0" applyNumberFormat="1" applyFont="1" applyFill="1" applyBorder="1" applyAlignment="1">
      <alignment horizontal="center" vertical="center" wrapText="1"/>
    </xf>
    <xf numFmtId="1" fontId="1" fillId="4" borderId="23" xfId="0" applyNumberFormat="1" applyFont="1" applyFill="1" applyBorder="1" applyAlignment="1">
      <alignment horizontal="center" vertical="center" wrapText="1"/>
    </xf>
    <xf numFmtId="1" fontId="1" fillId="4" borderId="8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 applyAlignment="1">
      <alignment vertical="center"/>
    </xf>
    <xf numFmtId="166" fontId="53" fillId="4" borderId="30" xfId="0" applyNumberFormat="1" applyFont="1" applyFill="1" applyBorder="1" applyAlignment="1">
      <alignment horizontal="center" vertical="center"/>
    </xf>
    <xf numFmtId="166" fontId="51" fillId="4" borderId="30" xfId="0" applyNumberFormat="1" applyFont="1" applyFill="1" applyBorder="1" applyAlignment="1">
      <alignment horizontal="center" vertical="center"/>
    </xf>
    <xf numFmtId="0" fontId="51" fillId="4" borderId="2" xfId="0" applyFont="1" applyFill="1" applyBorder="1" applyAlignment="1">
      <alignment vertical="center" wrapText="1"/>
    </xf>
    <xf numFmtId="166" fontId="60" fillId="4" borderId="30" xfId="0" applyNumberFormat="1" applyFont="1" applyFill="1" applyBorder="1" applyAlignment="1">
      <alignment horizontal="center" vertical="center"/>
    </xf>
    <xf numFmtId="49" fontId="51" fillId="4" borderId="62" xfId="0" applyNumberFormat="1" applyFont="1" applyFill="1" applyBorder="1" applyAlignment="1">
      <alignment horizontal="center" vertical="center" wrapText="1"/>
    </xf>
    <xf numFmtId="49" fontId="51" fillId="4" borderId="29" xfId="0" applyNumberFormat="1" applyFont="1" applyFill="1" applyBorder="1" applyAlignment="1">
      <alignment vertical="center" wrapText="1"/>
    </xf>
    <xf numFmtId="0" fontId="51" fillId="4" borderId="18" xfId="0" applyFont="1" applyFill="1" applyBorder="1" applyAlignment="1">
      <alignment horizontal="center" vertical="top" wrapText="1"/>
    </xf>
    <xf numFmtId="0" fontId="51" fillId="4" borderId="26" xfId="0" applyFont="1" applyFill="1" applyBorder="1" applyAlignment="1">
      <alignment horizontal="center" vertical="center" wrapText="1"/>
    </xf>
    <xf numFmtId="165" fontId="51" fillId="4" borderId="27" xfId="0" applyNumberFormat="1" applyFont="1" applyFill="1" applyBorder="1" applyAlignment="1">
      <alignment horizontal="center" vertical="center"/>
    </xf>
    <xf numFmtId="166" fontId="53" fillId="4" borderId="31" xfId="0" applyNumberFormat="1" applyFont="1" applyFill="1" applyBorder="1" applyAlignment="1">
      <alignment horizontal="center" vertical="center"/>
    </xf>
    <xf numFmtId="0" fontId="53" fillId="4" borderId="35" xfId="0" applyFont="1" applyFill="1" applyBorder="1" applyAlignment="1">
      <alignment horizontal="center" vertical="center" wrapText="1"/>
    </xf>
    <xf numFmtId="164" fontId="53" fillId="4" borderId="34" xfId="0" applyNumberFormat="1" applyFont="1" applyFill="1" applyBorder="1" applyAlignment="1">
      <alignment horizontal="center" vertical="center" wrapText="1"/>
    </xf>
    <xf numFmtId="1" fontId="53" fillId="4" borderId="26" xfId="0" applyNumberFormat="1" applyFont="1" applyFill="1" applyBorder="1" applyAlignment="1">
      <alignment horizontal="center" vertical="center" wrapText="1"/>
    </xf>
    <xf numFmtId="0" fontId="53" fillId="4" borderId="26" xfId="0" applyFont="1" applyFill="1" applyBorder="1" applyAlignment="1">
      <alignment horizontal="center" vertical="center" wrapText="1"/>
    </xf>
    <xf numFmtId="164" fontId="53" fillId="4" borderId="36" xfId="0" applyNumberFormat="1" applyFont="1" applyFill="1" applyBorder="1" applyAlignment="1">
      <alignment horizontal="center" vertical="center" wrapText="1"/>
    </xf>
    <xf numFmtId="0" fontId="51" fillId="4" borderId="17" xfId="0" applyFont="1" applyFill="1" applyBorder="1" applyAlignment="1">
      <alignment horizontal="center" vertical="center" wrapText="1"/>
    </xf>
    <xf numFmtId="0" fontId="51" fillId="4" borderId="29" xfId="0" applyFont="1" applyFill="1" applyBorder="1" applyAlignment="1">
      <alignment horizontal="center" vertical="center" wrapText="1"/>
    </xf>
    <xf numFmtId="0" fontId="51" fillId="4" borderId="18" xfId="0" applyFont="1" applyFill="1" applyBorder="1" applyAlignment="1">
      <alignment horizontal="center" vertical="center" wrapText="1"/>
    </xf>
    <xf numFmtId="0" fontId="51" fillId="4" borderId="27" xfId="0" applyFont="1" applyFill="1" applyBorder="1" applyAlignment="1">
      <alignment horizontal="center" vertical="center" wrapText="1"/>
    </xf>
    <xf numFmtId="1" fontId="51" fillId="4" borderId="18" xfId="0" applyNumberFormat="1" applyFont="1" applyFill="1" applyBorder="1" applyAlignment="1">
      <alignment horizontal="center" vertical="center" wrapText="1"/>
    </xf>
    <xf numFmtId="1" fontId="51" fillId="4" borderId="26" xfId="0" applyNumberFormat="1" applyFont="1" applyFill="1" applyBorder="1" applyAlignment="1">
      <alignment horizontal="center" vertical="center" wrapText="1"/>
    </xf>
    <xf numFmtId="1" fontId="51" fillId="4" borderId="27" xfId="0" applyNumberFormat="1" applyFont="1" applyFill="1" applyBorder="1" applyAlignment="1">
      <alignment horizontal="center" vertical="center" wrapText="1"/>
    </xf>
    <xf numFmtId="1" fontId="51" fillId="4" borderId="17" xfId="0" applyNumberFormat="1" applyFont="1" applyFill="1" applyBorder="1" applyAlignment="1">
      <alignment horizontal="center" vertical="center" wrapText="1"/>
    </xf>
    <xf numFmtId="49" fontId="51" fillId="4" borderId="3" xfId="0" applyNumberFormat="1" applyFont="1" applyFill="1" applyBorder="1" applyAlignment="1">
      <alignment vertical="center" wrapText="1"/>
    </xf>
    <xf numFmtId="0" fontId="51" fillId="4" borderId="3" xfId="0" applyFont="1" applyFill="1" applyBorder="1" applyAlignment="1">
      <alignment horizontal="center" vertical="center" wrapText="1"/>
    </xf>
    <xf numFmtId="165" fontId="51" fillId="4" borderId="3" xfId="0" applyNumberFormat="1" applyFont="1" applyFill="1" applyBorder="1" applyAlignment="1">
      <alignment horizontal="center" vertical="center"/>
    </xf>
    <xf numFmtId="166" fontId="53" fillId="4" borderId="3" xfId="0" applyNumberFormat="1" applyFont="1" applyFill="1" applyBorder="1" applyAlignment="1">
      <alignment horizontal="center" vertical="center"/>
    </xf>
    <xf numFmtId="0" fontId="53" fillId="4" borderId="3" xfId="0" applyFont="1" applyFill="1" applyBorder="1" applyAlignment="1">
      <alignment horizontal="center" vertical="center" wrapText="1"/>
    </xf>
    <xf numFmtId="164" fontId="53" fillId="4" borderId="3" xfId="0" applyNumberFormat="1" applyFont="1" applyFill="1" applyBorder="1" applyAlignment="1">
      <alignment horizontal="center" vertical="center" wrapText="1"/>
    </xf>
    <xf numFmtId="1" fontId="51" fillId="4" borderId="3" xfId="0" applyNumberFormat="1" applyFont="1" applyFill="1" applyBorder="1" applyAlignment="1">
      <alignment horizontal="center" vertical="center" wrapText="1"/>
    </xf>
    <xf numFmtId="1" fontId="53" fillId="4" borderId="3" xfId="0" applyNumberFormat="1" applyFont="1" applyFill="1" applyBorder="1" applyAlignment="1">
      <alignment horizontal="center" vertical="center" wrapText="1"/>
    </xf>
    <xf numFmtId="49" fontId="23" fillId="4" borderId="12" xfId="0" applyNumberFormat="1" applyFont="1" applyFill="1" applyBorder="1" applyAlignment="1">
      <alignment horizontal="center" vertical="center" wrapText="1"/>
    </xf>
    <xf numFmtId="49" fontId="5" fillId="4" borderId="60" xfId="0" applyNumberFormat="1" applyFont="1" applyFill="1" applyBorder="1" applyAlignment="1">
      <alignment horizontal="left" vertical="center" wrapText="1"/>
    </xf>
    <xf numFmtId="1" fontId="5" fillId="4" borderId="46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168" fontId="5" fillId="4" borderId="60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4" borderId="13" xfId="0" applyNumberFormat="1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1" fontId="1" fillId="4" borderId="12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1" fillId="4" borderId="13" xfId="0" applyNumberFormat="1" applyFont="1" applyFill="1" applyBorder="1" applyAlignment="1">
      <alignment horizontal="center" vertical="center" wrapText="1"/>
    </xf>
    <xf numFmtId="49" fontId="1" fillId="4" borderId="60" xfId="0" applyNumberFormat="1" applyFont="1" applyFill="1" applyBorder="1" applyAlignment="1">
      <alignment horizontal="left" vertical="center" wrapText="1"/>
    </xf>
    <xf numFmtId="1" fontId="1" fillId="4" borderId="46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168" fontId="1" fillId="4" borderId="60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13" xfId="0" applyNumberFormat="1" applyFont="1" applyFill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left" vertical="center" wrapText="1"/>
    </xf>
    <xf numFmtId="0" fontId="1" fillId="4" borderId="6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168" fontId="1" fillId="4" borderId="6" xfId="0" applyNumberFormat="1" applyFont="1" applyFill="1" applyBorder="1" applyAlignment="1">
      <alignment horizontal="center" vertical="center"/>
    </xf>
    <xf numFmtId="168" fontId="1" fillId="4" borderId="68" xfId="0" applyNumberFormat="1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" fontId="1" fillId="4" borderId="16" xfId="0" applyNumberFormat="1" applyFont="1" applyFill="1" applyBorder="1" applyAlignment="1">
      <alignment horizontal="center" vertical="center" wrapText="1"/>
    </xf>
    <xf numFmtId="49" fontId="26" fillId="4" borderId="18" xfId="0" applyNumberFormat="1" applyFont="1" applyFill="1" applyBorder="1" applyAlignment="1">
      <alignment horizontal="center" vertical="center" wrapText="1"/>
    </xf>
    <xf numFmtId="49" fontId="5" fillId="4" borderId="61" xfId="0" applyNumberFormat="1" applyFont="1" applyFill="1" applyBorder="1" applyAlignment="1">
      <alignment horizontal="left" vertical="center" wrapText="1"/>
    </xf>
    <xf numFmtId="0" fontId="5" fillId="4" borderId="62" xfId="0" applyFont="1" applyFill="1" applyBorder="1" applyAlignment="1">
      <alignment horizontal="center" vertical="center" wrapText="1"/>
    </xf>
    <xf numFmtId="0" fontId="5" fillId="4" borderId="63" xfId="0" applyFont="1" applyFill="1" applyBorder="1" applyAlignment="1">
      <alignment horizontal="center" vertical="center" wrapText="1"/>
    </xf>
    <xf numFmtId="168" fontId="5" fillId="4" borderId="63" xfId="0" applyNumberFormat="1" applyFont="1" applyFill="1" applyBorder="1" applyAlignment="1">
      <alignment horizontal="center" vertical="center"/>
    </xf>
    <xf numFmtId="168" fontId="5" fillId="4" borderId="61" xfId="0" applyNumberFormat="1" applyFont="1" applyFill="1" applyBorder="1" applyAlignment="1">
      <alignment horizontal="center" vertical="center"/>
    </xf>
    <xf numFmtId="166" fontId="5" fillId="4" borderId="28" xfId="0" applyNumberFormat="1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164" fontId="5" fillId="4" borderId="26" xfId="0" applyNumberFormat="1" applyFont="1" applyFill="1" applyBorder="1" applyAlignment="1">
      <alignment horizontal="center" vertical="center" wrapText="1"/>
    </xf>
    <xf numFmtId="1" fontId="5" fillId="4" borderId="26" xfId="0" applyNumberFormat="1" applyFont="1" applyFill="1" applyBorder="1" applyAlignment="1">
      <alignment horizontal="center" vertical="center" wrapText="1"/>
    </xf>
    <xf numFmtId="164" fontId="5" fillId="4" borderId="27" xfId="0" applyNumberFormat="1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1" fontId="5" fillId="4" borderId="18" xfId="0" applyNumberFormat="1" applyFont="1" applyFill="1" applyBorder="1" applyAlignment="1">
      <alignment horizontal="center" vertical="center" wrapText="1"/>
    </xf>
    <xf numFmtId="1" fontId="5" fillId="4" borderId="27" xfId="0" applyNumberFormat="1" applyFont="1" applyFill="1" applyBorder="1" applyAlignment="1">
      <alignment horizontal="center" vertical="center" wrapText="1"/>
    </xf>
    <xf numFmtId="1" fontId="5" fillId="4" borderId="17" xfId="0" applyNumberFormat="1" applyFont="1" applyFill="1" applyBorder="1" applyAlignment="1">
      <alignment horizontal="center" vertical="center" wrapText="1"/>
    </xf>
    <xf numFmtId="166" fontId="51" fillId="4" borderId="47" xfId="0" applyNumberFormat="1" applyFont="1" applyFill="1" applyBorder="1" applyAlignment="1">
      <alignment horizontal="center" vertical="center"/>
    </xf>
    <xf numFmtId="1" fontId="51" fillId="4" borderId="47" xfId="0" applyNumberFormat="1" applyFont="1" applyFill="1" applyBorder="1" applyAlignment="1">
      <alignment horizontal="center" vertical="center"/>
    </xf>
    <xf numFmtId="0" fontId="51" fillId="4" borderId="106" xfId="0" applyFont="1" applyFill="1" applyBorder="1" applyAlignment="1">
      <alignment horizontal="center" vertical="center" wrapText="1"/>
    </xf>
    <xf numFmtId="0" fontId="51" fillId="4" borderId="43" xfId="0" applyFont="1" applyFill="1" applyBorder="1" applyAlignment="1">
      <alignment horizontal="center" vertical="center" wrapText="1"/>
    </xf>
    <xf numFmtId="0" fontId="51" fillId="4" borderId="44" xfId="0" applyFont="1" applyFill="1" applyBorder="1" applyAlignment="1">
      <alignment horizontal="center" vertical="center" wrapText="1"/>
    </xf>
    <xf numFmtId="0" fontId="51" fillId="4" borderId="42" xfId="0" applyFont="1" applyFill="1" applyBorder="1" applyAlignment="1">
      <alignment horizontal="center" vertical="center" wrapText="1"/>
    </xf>
    <xf numFmtId="1" fontId="51" fillId="4" borderId="45" xfId="0" applyNumberFormat="1" applyFont="1" applyFill="1" applyBorder="1" applyAlignment="1">
      <alignment horizontal="center" vertical="center" wrapText="1"/>
    </xf>
    <xf numFmtId="1" fontId="51" fillId="4" borderId="42" xfId="0" applyNumberFormat="1" applyFont="1" applyFill="1" applyBorder="1" applyAlignment="1">
      <alignment horizontal="center" vertical="center" wrapText="1"/>
    </xf>
    <xf numFmtId="1" fontId="51" fillId="4" borderId="43" xfId="0" applyNumberFormat="1" applyFont="1" applyFill="1" applyBorder="1" applyAlignment="1">
      <alignment horizontal="center" vertical="center" wrapText="1"/>
    </xf>
    <xf numFmtId="49" fontId="55" fillId="4" borderId="12" xfId="0" applyNumberFormat="1" applyFont="1" applyFill="1" applyBorder="1" applyAlignment="1">
      <alignment horizontal="center" vertical="center" wrapText="1"/>
    </xf>
    <xf numFmtId="49" fontId="55" fillId="4" borderId="3" xfId="0" applyNumberFormat="1" applyFont="1" applyFill="1" applyBorder="1" applyAlignment="1">
      <alignment vertical="center" wrapText="1"/>
    </xf>
    <xf numFmtId="0" fontId="55" fillId="4" borderId="3" xfId="0" applyFont="1" applyFill="1" applyBorder="1" applyAlignment="1">
      <alignment horizontal="center" vertical="center" wrapText="1"/>
    </xf>
    <xf numFmtId="169" fontId="55" fillId="4" borderId="3" xfId="0" applyNumberFormat="1" applyFont="1" applyFill="1" applyBorder="1" applyAlignment="1">
      <alignment horizontal="center" vertical="center"/>
    </xf>
    <xf numFmtId="166" fontId="55" fillId="4" borderId="25" xfId="0" applyNumberFormat="1" applyFont="1" applyFill="1" applyBorder="1" applyAlignment="1">
      <alignment horizontal="center" vertical="center"/>
    </xf>
    <xf numFmtId="0" fontId="55" fillId="4" borderId="12" xfId="0" applyFont="1" applyFill="1" applyBorder="1" applyAlignment="1">
      <alignment horizontal="center" vertical="center" wrapText="1"/>
    </xf>
    <xf numFmtId="164" fontId="55" fillId="4" borderId="1" xfId="0" applyNumberFormat="1" applyFont="1" applyFill="1" applyBorder="1" applyAlignment="1">
      <alignment horizontal="center" vertical="center" wrapText="1"/>
    </xf>
    <xf numFmtId="1" fontId="55" fillId="4" borderId="1" xfId="0" applyNumberFormat="1" applyFont="1" applyFill="1" applyBorder="1" applyAlignment="1">
      <alignment horizontal="center" vertical="center" wrapText="1"/>
    </xf>
    <xf numFmtId="0" fontId="55" fillId="4" borderId="1" xfId="0" applyFont="1" applyFill="1" applyBorder="1" applyAlignment="1">
      <alignment horizontal="center" vertical="center" wrapText="1"/>
    </xf>
    <xf numFmtId="164" fontId="55" fillId="4" borderId="13" xfId="0" applyNumberFormat="1" applyFont="1" applyFill="1" applyBorder="1" applyAlignment="1">
      <alignment horizontal="center" vertical="center" wrapText="1"/>
    </xf>
    <xf numFmtId="0" fontId="55" fillId="4" borderId="16" xfId="0" applyFont="1" applyFill="1" applyBorder="1" applyAlignment="1">
      <alignment horizontal="center" vertical="center" wrapText="1"/>
    </xf>
    <xf numFmtId="0" fontId="55" fillId="4" borderId="2" xfId="0" applyFont="1" applyFill="1" applyBorder="1" applyAlignment="1">
      <alignment horizontal="center" vertical="center" wrapText="1"/>
    </xf>
    <xf numFmtId="0" fontId="55" fillId="4" borderId="13" xfId="0" applyFont="1" applyFill="1" applyBorder="1" applyAlignment="1">
      <alignment horizontal="center" vertical="center" wrapText="1"/>
    </xf>
    <xf numFmtId="1" fontId="55" fillId="4" borderId="12" xfId="0" applyNumberFormat="1" applyFont="1" applyFill="1" applyBorder="1" applyAlignment="1">
      <alignment horizontal="center" vertical="center" wrapText="1"/>
    </xf>
    <xf numFmtId="1" fontId="55" fillId="4" borderId="13" xfId="0" applyNumberFormat="1" applyFont="1" applyFill="1" applyBorder="1" applyAlignment="1">
      <alignment horizontal="center" vertical="center" wrapText="1"/>
    </xf>
    <xf numFmtId="1" fontId="55" fillId="4" borderId="16" xfId="0" applyNumberFormat="1" applyFont="1" applyFill="1" applyBorder="1" applyAlignment="1">
      <alignment horizontal="center" vertical="center" wrapText="1"/>
    </xf>
    <xf numFmtId="164" fontId="55" fillId="4" borderId="0" xfId="0" applyNumberFormat="1" applyFont="1" applyFill="1" applyAlignment="1">
      <alignment vertical="center"/>
    </xf>
    <xf numFmtId="49" fontId="23" fillId="4" borderId="140" xfId="0" applyNumberFormat="1" applyFont="1" applyFill="1" applyBorder="1" applyAlignment="1">
      <alignment horizontal="center" vertical="center" wrapText="1"/>
    </xf>
    <xf numFmtId="0" fontId="1" fillId="4" borderId="142" xfId="0" applyFont="1" applyFill="1" applyBorder="1" applyAlignment="1">
      <alignment vertical="center" wrapText="1"/>
    </xf>
    <xf numFmtId="0" fontId="5" fillId="4" borderId="171" xfId="0" applyFont="1" applyFill="1" applyBorder="1" applyAlignment="1">
      <alignment vertical="center" wrapText="1"/>
    </xf>
    <xf numFmtId="0" fontId="1" fillId="4" borderId="141" xfId="0" applyFont="1" applyFill="1" applyBorder="1" applyAlignment="1">
      <alignment horizontal="center" vertical="center" wrapText="1"/>
    </xf>
    <xf numFmtId="0" fontId="5" fillId="4" borderId="141" xfId="0" applyFont="1" applyFill="1" applyBorder="1" applyAlignment="1">
      <alignment vertical="center" wrapText="1"/>
    </xf>
    <xf numFmtId="0" fontId="5" fillId="4" borderId="172" xfId="0" applyFont="1" applyFill="1" applyBorder="1" applyAlignment="1">
      <alignment vertical="center" wrapText="1"/>
    </xf>
    <xf numFmtId="166" fontId="5" fillId="4" borderId="170" xfId="0" applyNumberFormat="1" applyFont="1" applyFill="1" applyBorder="1" applyAlignment="1">
      <alignment horizontal="center" vertical="center" wrapText="1"/>
    </xf>
    <xf numFmtId="0" fontId="5" fillId="4" borderId="171" xfId="0" applyFont="1" applyFill="1" applyBorder="1" applyAlignment="1">
      <alignment horizontal="center" vertical="center" wrapText="1"/>
    </xf>
    <xf numFmtId="0" fontId="5" fillId="4" borderId="141" xfId="0" applyFont="1" applyFill="1" applyBorder="1" applyAlignment="1">
      <alignment horizontal="center" vertical="center" wrapText="1"/>
    </xf>
    <xf numFmtId="0" fontId="5" fillId="4" borderId="172" xfId="0" applyFont="1" applyFill="1" applyBorder="1" applyAlignment="1">
      <alignment horizontal="center" vertical="center" wrapText="1"/>
    </xf>
    <xf numFmtId="0" fontId="1" fillId="4" borderId="140" xfId="0" applyFont="1" applyFill="1" applyBorder="1" applyAlignment="1">
      <alignment horizontal="center" vertical="center" wrapText="1"/>
    </xf>
    <xf numFmtId="0" fontId="1" fillId="4" borderId="142" xfId="0" applyFont="1" applyFill="1" applyBorder="1" applyAlignment="1">
      <alignment horizontal="center" vertical="center" wrapText="1"/>
    </xf>
    <xf numFmtId="0" fontId="1" fillId="4" borderId="171" xfId="0" applyFont="1" applyFill="1" applyBorder="1" applyAlignment="1">
      <alignment horizontal="center" vertical="center" wrapText="1"/>
    </xf>
    <xf numFmtId="0" fontId="1" fillId="4" borderId="172" xfId="0" applyFont="1" applyFill="1" applyBorder="1" applyAlignment="1">
      <alignment horizontal="center" vertical="center" wrapText="1"/>
    </xf>
    <xf numFmtId="166" fontId="45" fillId="4" borderId="30" xfId="0" applyNumberFormat="1" applyFont="1" applyFill="1" applyBorder="1" applyAlignment="1">
      <alignment horizontal="center" vertical="center"/>
    </xf>
    <xf numFmtId="49" fontId="38" fillId="4" borderId="200" xfId="0" applyNumberFormat="1" applyFont="1" applyFill="1" applyBorder="1" applyAlignment="1">
      <alignment horizontal="center" vertical="center"/>
    </xf>
    <xf numFmtId="0" fontId="1" fillId="4" borderId="210" xfId="5" applyFont="1" applyFill="1" applyBorder="1" applyAlignment="1">
      <alignment horizontal="left" vertical="center"/>
    </xf>
    <xf numFmtId="0" fontId="1" fillId="4" borderId="212" xfId="0" applyFont="1" applyFill="1" applyBorder="1"/>
    <xf numFmtId="0" fontId="1" fillId="4" borderId="212" xfId="0" applyFont="1" applyFill="1" applyBorder="1" applyAlignment="1">
      <alignment horizontal="center"/>
    </xf>
    <xf numFmtId="0" fontId="1" fillId="4" borderId="213" xfId="0" applyFont="1" applyFill="1" applyBorder="1" applyAlignment="1">
      <alignment horizontal="center"/>
    </xf>
    <xf numFmtId="0" fontId="1" fillId="4" borderId="214" xfId="0" applyFont="1" applyFill="1" applyBorder="1"/>
    <xf numFmtId="0" fontId="1" fillId="4" borderId="215" xfId="0" applyFont="1" applyFill="1" applyBorder="1" applyAlignment="1">
      <alignment horizontal="center"/>
    </xf>
    <xf numFmtId="0" fontId="1" fillId="4" borderId="215" xfId="0" applyFont="1" applyFill="1" applyBorder="1"/>
    <xf numFmtId="0" fontId="1" fillId="4" borderId="213" xfId="0" applyFont="1" applyFill="1" applyBorder="1"/>
    <xf numFmtId="0" fontId="45" fillId="4" borderId="210" xfId="5" applyFont="1" applyFill="1" applyBorder="1" applyAlignment="1">
      <alignment horizontal="left" vertical="center"/>
    </xf>
    <xf numFmtId="0" fontId="45" fillId="4" borderId="212" xfId="0" applyFont="1" applyFill="1" applyBorder="1"/>
    <xf numFmtId="0" fontId="45" fillId="4" borderId="212" xfId="0" applyFont="1" applyFill="1" applyBorder="1" applyAlignment="1">
      <alignment horizontal="center"/>
    </xf>
    <xf numFmtId="0" fontId="45" fillId="4" borderId="213" xfId="0" applyFont="1" applyFill="1" applyBorder="1" applyAlignment="1">
      <alignment horizontal="center"/>
    </xf>
    <xf numFmtId="0" fontId="45" fillId="4" borderId="214" xfId="0" applyFont="1" applyFill="1" applyBorder="1"/>
    <xf numFmtId="0" fontId="45" fillId="4" borderId="215" xfId="0" applyFont="1" applyFill="1" applyBorder="1" applyAlignment="1">
      <alignment horizontal="center"/>
    </xf>
    <xf numFmtId="0" fontId="45" fillId="4" borderId="215" xfId="0" applyFont="1" applyFill="1" applyBorder="1"/>
    <xf numFmtId="0" fontId="45" fillId="4" borderId="213" xfId="0" applyFont="1" applyFill="1" applyBorder="1"/>
    <xf numFmtId="49" fontId="59" fillId="4" borderId="200" xfId="0" applyNumberFormat="1" applyFont="1" applyFill="1" applyBorder="1" applyAlignment="1">
      <alignment horizontal="center" vertical="center"/>
    </xf>
    <xf numFmtId="49" fontId="45" fillId="4" borderId="210" xfId="5" applyNumberFormat="1" applyFont="1" applyFill="1" applyBorder="1" applyAlignment="1">
      <alignment vertical="center" wrapText="1"/>
    </xf>
    <xf numFmtId="0" fontId="45" fillId="4" borderId="212" xfId="0" applyFont="1" applyFill="1" applyBorder="1" applyAlignment="1">
      <alignment horizontal="center" wrapText="1"/>
    </xf>
    <xf numFmtId="0" fontId="60" fillId="4" borderId="214" xfId="0" applyFont="1" applyFill="1" applyBorder="1" applyAlignment="1">
      <alignment horizontal="center"/>
    </xf>
    <xf numFmtId="0" fontId="45" fillId="4" borderId="215" xfId="0" applyFont="1" applyFill="1" applyBorder="1" applyAlignment="1">
      <alignment horizontal="center" wrapText="1"/>
    </xf>
    <xf numFmtId="0" fontId="45" fillId="4" borderId="213" xfId="0" applyFont="1" applyFill="1" applyBorder="1" applyAlignment="1">
      <alignment horizontal="center" wrapText="1"/>
    </xf>
    <xf numFmtId="0" fontId="23" fillId="4" borderId="210" xfId="0" applyFont="1" applyFill="1" applyBorder="1" applyAlignment="1">
      <alignment horizontal="left" vertical="center" wrapText="1"/>
    </xf>
    <xf numFmtId="0" fontId="23" fillId="4" borderId="121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23" fillId="4" borderId="122" xfId="0" applyFont="1" applyFill="1" applyBorder="1" applyAlignment="1">
      <alignment horizontal="center" vertical="center"/>
    </xf>
    <xf numFmtId="166" fontId="23" fillId="4" borderId="200" xfId="0" applyNumberFormat="1" applyFont="1" applyFill="1" applyBorder="1" applyAlignment="1">
      <alignment horizontal="center"/>
    </xf>
    <xf numFmtId="0" fontId="26" fillId="4" borderId="216" xfId="0" applyFont="1" applyFill="1" applyBorder="1" applyAlignment="1">
      <alignment horizontal="center"/>
    </xf>
    <xf numFmtId="0" fontId="23" fillId="4" borderId="135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23" fillId="4" borderId="122" xfId="0" applyFont="1" applyFill="1" applyBorder="1" applyAlignment="1">
      <alignment horizontal="center"/>
    </xf>
    <xf numFmtId="0" fontId="23" fillId="4" borderId="121" xfId="0" applyFont="1" applyFill="1" applyBorder="1" applyAlignment="1">
      <alignment horizontal="center"/>
    </xf>
    <xf numFmtId="1" fontId="23" fillId="4" borderId="121" xfId="0" applyNumberFormat="1" applyFont="1" applyFill="1" applyBorder="1" applyAlignment="1">
      <alignment horizontal="center"/>
    </xf>
    <xf numFmtId="1" fontId="23" fillId="4" borderId="3" xfId="0" applyNumberFormat="1" applyFont="1" applyFill="1" applyBorder="1" applyAlignment="1">
      <alignment horizontal="center"/>
    </xf>
    <xf numFmtId="49" fontId="1" fillId="4" borderId="210" xfId="5" applyNumberFormat="1" applyFont="1" applyFill="1" applyBorder="1" applyAlignment="1">
      <alignment vertical="center" wrapText="1"/>
    </xf>
    <xf numFmtId="0" fontId="1" fillId="4" borderId="212" xfId="0" applyFont="1" applyFill="1" applyBorder="1" applyAlignment="1">
      <alignment horizontal="center" wrapText="1"/>
    </xf>
    <xf numFmtId="0" fontId="1" fillId="4" borderId="214" xfId="0" applyFont="1" applyFill="1" applyBorder="1" applyAlignment="1">
      <alignment horizontal="center"/>
    </xf>
    <xf numFmtId="0" fontId="1" fillId="4" borderId="215" xfId="0" applyFont="1" applyFill="1" applyBorder="1" applyAlignment="1">
      <alignment horizontal="center" wrapText="1"/>
    </xf>
    <xf numFmtId="0" fontId="1" fillId="4" borderId="213" xfId="0" applyFont="1" applyFill="1" applyBorder="1" applyAlignment="1">
      <alignment horizontal="center" wrapText="1"/>
    </xf>
    <xf numFmtId="49" fontId="1" fillId="4" borderId="210" xfId="5" applyNumberFormat="1" applyFont="1" applyFill="1" applyBorder="1" applyAlignment="1">
      <alignment horizontal="left" vertical="center" wrapText="1"/>
    </xf>
    <xf numFmtId="49" fontId="1" fillId="4" borderId="217" xfId="5" applyNumberFormat="1" applyFont="1" applyFill="1" applyBorder="1" applyAlignment="1">
      <alignment horizontal="left" vertical="center" wrapText="1"/>
    </xf>
    <xf numFmtId="0" fontId="1" fillId="4" borderId="218" xfId="0" applyFont="1" applyFill="1" applyBorder="1" applyAlignment="1">
      <alignment horizontal="center" wrapText="1"/>
    </xf>
    <xf numFmtId="0" fontId="1" fillId="4" borderId="218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7" fillId="4" borderId="219" xfId="0" applyFont="1" applyFill="1" applyBorder="1" applyAlignment="1">
      <alignment horizontal="center"/>
    </xf>
    <xf numFmtId="0" fontId="1" fillId="4" borderId="220" xfId="0" applyFont="1" applyFill="1" applyBorder="1" applyAlignment="1">
      <alignment horizontal="center"/>
    </xf>
    <xf numFmtId="0" fontId="1" fillId="4" borderId="220" xfId="0" applyFont="1" applyFill="1" applyBorder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49" fontId="45" fillId="4" borderId="3" xfId="5" applyNumberFormat="1" applyFont="1" applyFill="1" applyBorder="1" applyAlignment="1">
      <alignment horizontal="left" vertical="center" wrapText="1"/>
    </xf>
    <xf numFmtId="0" fontId="45" fillId="4" borderId="3" xfId="0" applyFont="1" applyFill="1" applyBorder="1" applyAlignment="1">
      <alignment horizontal="center" wrapText="1"/>
    </xf>
    <xf numFmtId="0" fontId="45" fillId="4" borderId="3" xfId="0" applyFont="1" applyFill="1" applyBorder="1" applyAlignment="1">
      <alignment horizontal="center"/>
    </xf>
    <xf numFmtId="0" fontId="49" fillId="4" borderId="3" xfId="0" applyFont="1" applyFill="1" applyBorder="1" applyAlignment="1">
      <alignment horizontal="center"/>
    </xf>
    <xf numFmtId="0" fontId="45" fillId="4" borderId="110" xfId="0" applyFont="1" applyFill="1" applyBorder="1" applyAlignment="1">
      <alignment horizontal="center"/>
    </xf>
    <xf numFmtId="49" fontId="11" fillId="4" borderId="3" xfId="0" applyNumberFormat="1" applyFont="1" applyFill="1" applyBorder="1" applyAlignment="1">
      <alignment horizontal="center" vertical="center"/>
    </xf>
    <xf numFmtId="49" fontId="11" fillId="4" borderId="3" xfId="5" applyNumberFormat="1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/>
    </xf>
    <xf numFmtId="0" fontId="40" fillId="4" borderId="3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0" fontId="45" fillId="4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/>
    </xf>
    <xf numFmtId="0" fontId="1" fillId="4" borderId="169" xfId="0" applyFont="1" applyFill="1" applyBorder="1" applyAlignment="1">
      <alignment horizontal="center"/>
    </xf>
    <xf numFmtId="0" fontId="1" fillId="4" borderId="211" xfId="0" applyFont="1" applyFill="1" applyBorder="1" applyAlignment="1">
      <alignment horizontal="center"/>
    </xf>
    <xf numFmtId="0" fontId="1" fillId="4" borderId="87" xfId="0" applyFont="1" applyFill="1" applyBorder="1" applyAlignment="1">
      <alignment horizontal="center"/>
    </xf>
    <xf numFmtId="0" fontId="1" fillId="4" borderId="169" xfId="0" applyFont="1" applyFill="1" applyBorder="1" applyAlignment="1">
      <alignment horizontal="center" wrapText="1"/>
    </xf>
    <xf numFmtId="0" fontId="1" fillId="4" borderId="211" xfId="0" applyFont="1" applyFill="1" applyBorder="1" applyAlignment="1">
      <alignment horizontal="center" wrapText="1"/>
    </xf>
    <xf numFmtId="0" fontId="1" fillId="4" borderId="87" xfId="0" applyFont="1" applyFill="1" applyBorder="1" applyAlignment="1">
      <alignment horizontal="center" wrapText="1"/>
    </xf>
    <xf numFmtId="0" fontId="1" fillId="4" borderId="211" xfId="0" applyFont="1" applyFill="1" applyBorder="1"/>
    <xf numFmtId="0" fontId="45" fillId="4" borderId="211" xfId="0" applyFont="1" applyFill="1" applyBorder="1" applyAlignment="1">
      <alignment horizontal="center"/>
    </xf>
    <xf numFmtId="0" fontId="1" fillId="4" borderId="194" xfId="5" applyFont="1" applyFill="1" applyBorder="1" applyAlignment="1">
      <alignment horizontal="center" vertical="center"/>
    </xf>
    <xf numFmtId="0" fontId="1" fillId="4" borderId="195" xfId="5" applyFont="1" applyFill="1" applyBorder="1" applyAlignment="1">
      <alignment horizontal="left" vertical="center" wrapText="1"/>
    </xf>
    <xf numFmtId="0" fontId="7" fillId="4" borderId="196" xfId="5" applyFont="1" applyFill="1" applyBorder="1" applyAlignment="1">
      <alignment horizontal="center" vertical="center"/>
    </xf>
    <xf numFmtId="0" fontId="1" fillId="4" borderId="197" xfId="5" applyFont="1" applyFill="1" applyBorder="1" applyAlignment="1">
      <alignment horizontal="center" vertical="center"/>
    </xf>
    <xf numFmtId="0" fontId="7" fillId="4" borderId="198" xfId="5" applyFont="1" applyFill="1" applyBorder="1" applyAlignment="1">
      <alignment horizontal="center" vertical="center"/>
    </xf>
    <xf numFmtId="170" fontId="1" fillId="4" borderId="195" xfId="5" applyNumberFormat="1" applyFont="1" applyFill="1" applyBorder="1" applyAlignment="1">
      <alignment horizontal="center" vertical="center"/>
    </xf>
    <xf numFmtId="0" fontId="26" fillId="4" borderId="194" xfId="0" applyFont="1" applyFill="1" applyBorder="1" applyAlignment="1">
      <alignment horizontal="center"/>
    </xf>
    <xf numFmtId="0" fontId="23" fillId="4" borderId="196" xfId="0" applyFont="1" applyFill="1" applyBorder="1" applyAlignment="1">
      <alignment horizontal="center"/>
    </xf>
    <xf numFmtId="0" fontId="1" fillId="4" borderId="197" xfId="5" applyFont="1" applyFill="1" applyBorder="1" applyAlignment="1">
      <alignment horizontal="center" vertical="center" wrapText="1"/>
    </xf>
    <xf numFmtId="0" fontId="1" fillId="4" borderId="199" xfId="5" applyFont="1" applyFill="1" applyBorder="1" applyAlignment="1">
      <alignment horizontal="center" vertical="center" wrapText="1"/>
    </xf>
    <xf numFmtId="49" fontId="39" fillId="4" borderId="3" xfId="0" applyNumberFormat="1" applyFont="1" applyFill="1" applyBorder="1" applyAlignment="1">
      <alignment horizontal="center" vertical="center" wrapText="1"/>
    </xf>
    <xf numFmtId="0" fontId="1" fillId="4" borderId="3" xfId="5" applyFont="1" applyFill="1" applyBorder="1" applyAlignment="1">
      <alignment horizontal="center" vertical="center" wrapText="1"/>
    </xf>
    <xf numFmtId="0" fontId="1" fillId="4" borderId="93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200" xfId="5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7" fillId="4" borderId="121" xfId="5" applyFont="1" applyFill="1" applyBorder="1" applyAlignment="1">
      <alignment horizontal="center" vertical="center"/>
    </xf>
    <xf numFmtId="0" fontId="1" fillId="4" borderId="3" xfId="5" applyFont="1" applyFill="1" applyBorder="1" applyAlignment="1">
      <alignment horizontal="center" vertical="center"/>
    </xf>
    <xf numFmtId="0" fontId="7" fillId="4" borderId="122" xfId="5" applyFont="1" applyFill="1" applyBorder="1" applyAlignment="1">
      <alignment horizontal="center" vertical="center"/>
    </xf>
    <xf numFmtId="170" fontId="1" fillId="4" borderId="201" xfId="5" applyNumberFormat="1" applyFont="1" applyFill="1" applyBorder="1" applyAlignment="1">
      <alignment horizontal="center" vertical="center"/>
    </xf>
    <xf numFmtId="0" fontId="1" fillId="4" borderId="110" xfId="5" applyFont="1" applyFill="1" applyBorder="1" applyAlignment="1">
      <alignment horizontal="center" vertical="center" wrapText="1"/>
    </xf>
    <xf numFmtId="0" fontId="1" fillId="4" borderId="202" xfId="5" applyFont="1" applyFill="1" applyBorder="1" applyAlignment="1">
      <alignment horizontal="center" vertical="center"/>
    </xf>
    <xf numFmtId="0" fontId="1" fillId="4" borderId="203" xfId="5" applyFont="1" applyFill="1" applyBorder="1" applyAlignment="1">
      <alignment horizontal="left" vertical="center" wrapText="1"/>
    </xf>
    <xf numFmtId="0" fontId="7" fillId="4" borderId="204" xfId="5" applyFont="1" applyFill="1" applyBorder="1" applyAlignment="1">
      <alignment horizontal="center" vertical="center"/>
    </xf>
    <xf numFmtId="0" fontId="1" fillId="4" borderId="63" xfId="5" applyFont="1" applyFill="1" applyBorder="1" applyAlignment="1">
      <alignment horizontal="center" vertical="center"/>
    </xf>
    <xf numFmtId="0" fontId="7" fillId="4" borderId="205" xfId="5" applyFont="1" applyFill="1" applyBorder="1" applyAlignment="1">
      <alignment horizontal="center" vertical="center"/>
    </xf>
    <xf numFmtId="170" fontId="1" fillId="4" borderId="206" xfId="5" applyNumberFormat="1" applyFont="1" applyFill="1" applyBorder="1" applyAlignment="1">
      <alignment horizontal="center" vertical="center"/>
    </xf>
    <xf numFmtId="0" fontId="26" fillId="4" borderId="193" xfId="0" applyFont="1" applyFill="1" applyBorder="1" applyAlignment="1">
      <alignment horizontal="center"/>
    </xf>
    <xf numFmtId="0" fontId="23" fillId="4" borderId="102" xfId="0" applyFont="1" applyFill="1" applyBorder="1" applyAlignment="1">
      <alignment horizontal="center"/>
    </xf>
    <xf numFmtId="0" fontId="1" fillId="4" borderId="63" xfId="5" applyFont="1" applyFill="1" applyBorder="1" applyAlignment="1">
      <alignment horizontal="center" vertical="center" wrapText="1"/>
    </xf>
    <xf numFmtId="0" fontId="1" fillId="4" borderId="207" xfId="5" applyFont="1" applyFill="1" applyBorder="1" applyAlignment="1">
      <alignment horizontal="center" vertical="center" wrapText="1"/>
    </xf>
    <xf numFmtId="0" fontId="45" fillId="4" borderId="3" xfId="5" applyFont="1" applyFill="1" applyBorder="1" applyAlignment="1">
      <alignment horizontal="center" vertical="center"/>
    </xf>
    <xf numFmtId="0" fontId="49" fillId="4" borderId="3" xfId="5" applyFont="1" applyFill="1" applyBorder="1" applyAlignment="1">
      <alignment horizontal="center" vertical="center"/>
    </xf>
    <xf numFmtId="170" fontId="45" fillId="4" borderId="3" xfId="5" applyNumberFormat="1" applyFont="1" applyFill="1" applyBorder="1" applyAlignment="1">
      <alignment horizontal="center" vertical="center"/>
    </xf>
    <xf numFmtId="0" fontId="50" fillId="4" borderId="3" xfId="0" applyFont="1" applyFill="1" applyBorder="1" applyAlignment="1">
      <alignment horizontal="center"/>
    </xf>
    <xf numFmtId="0" fontId="45" fillId="4" borderId="3" xfId="5" applyFont="1" applyFill="1" applyBorder="1" applyAlignment="1">
      <alignment horizontal="center" vertical="center" wrapText="1"/>
    </xf>
    <xf numFmtId="49" fontId="58" fillId="4" borderId="3" xfId="0" applyNumberFormat="1" applyFont="1" applyFill="1" applyBorder="1" applyAlignment="1">
      <alignment horizontal="center" vertical="center" wrapText="1"/>
    </xf>
    <xf numFmtId="164" fontId="1" fillId="4" borderId="16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vertical="center"/>
    </xf>
    <xf numFmtId="0" fontId="45" fillId="4" borderId="197" xfId="5" applyFont="1" applyFill="1" applyBorder="1" applyAlignment="1">
      <alignment horizontal="left" vertical="center" wrapText="1"/>
    </xf>
    <xf numFmtId="166" fontId="5" fillId="4" borderId="30" xfId="0" applyNumberFormat="1" applyFont="1" applyFill="1" applyBorder="1" applyAlignment="1">
      <alignment horizontal="center" vertical="center"/>
    </xf>
    <xf numFmtId="49" fontId="1" fillId="4" borderId="46" xfId="0" applyNumberFormat="1" applyFont="1" applyFill="1" applyBorder="1" applyAlignment="1">
      <alignment vertical="center" wrapText="1"/>
    </xf>
    <xf numFmtId="49" fontId="1" fillId="4" borderId="3" xfId="0" applyNumberFormat="1" applyFont="1" applyFill="1" applyBorder="1" applyAlignment="1">
      <alignment vertical="center" wrapText="1"/>
    </xf>
    <xf numFmtId="0" fontId="45" fillId="4" borderId="110" xfId="0" applyFont="1" applyFill="1" applyBorder="1" applyAlignment="1">
      <alignment horizontal="center" vertical="center" wrapText="1"/>
    </xf>
    <xf numFmtId="0" fontId="45" fillId="4" borderId="3" xfId="0" applyFont="1" applyFill="1" applyBorder="1" applyAlignment="1">
      <alignment horizontal="center" vertical="center" wrapText="1"/>
    </xf>
    <xf numFmtId="49" fontId="1" fillId="4" borderId="60" xfId="0" applyNumberFormat="1" applyFont="1" applyFill="1" applyBorder="1" applyAlignment="1">
      <alignment horizontal="center" vertical="center" wrapText="1"/>
    </xf>
    <xf numFmtId="0" fontId="26" fillId="0" borderId="216" xfId="0" applyFont="1" applyBorder="1" applyAlignment="1">
      <alignment horizontal="center"/>
    </xf>
    <xf numFmtId="166" fontId="50" fillId="4" borderId="47" xfId="0" applyNumberFormat="1" applyFont="1" applyFill="1" applyBorder="1" applyAlignment="1">
      <alignment horizontal="center" vertical="center"/>
    </xf>
    <xf numFmtId="1" fontId="5" fillId="0" borderId="181" xfId="0" applyNumberFormat="1" applyFont="1" applyBorder="1" applyAlignment="1">
      <alignment horizontal="center" vertical="center"/>
    </xf>
    <xf numFmtId="49" fontId="50" fillId="0" borderId="12" xfId="0" applyNumberFormat="1" applyFont="1" applyBorder="1" applyAlignment="1">
      <alignment horizontal="center" vertical="center" wrapText="1"/>
    </xf>
    <xf numFmtId="49" fontId="50" fillId="0" borderId="2" xfId="0" applyNumberFormat="1" applyFont="1" applyBorder="1" applyAlignment="1">
      <alignment vertical="center" wrapText="1"/>
    </xf>
    <xf numFmtId="49" fontId="50" fillId="0" borderId="12" xfId="0" applyNumberFormat="1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1" fontId="50" fillId="0" borderId="12" xfId="0" applyNumberFormat="1" applyFont="1" applyBorder="1" applyAlignment="1">
      <alignment horizontal="center" vertical="center"/>
    </xf>
    <xf numFmtId="164" fontId="50" fillId="0" borderId="1" xfId="0" applyNumberFormat="1" applyFont="1" applyBorder="1" applyAlignment="1">
      <alignment horizontal="center" vertical="center" wrapText="1"/>
    </xf>
    <xf numFmtId="1" fontId="50" fillId="0" borderId="1" xfId="0" applyNumberFormat="1" applyFont="1" applyBorder="1" applyAlignment="1">
      <alignment horizontal="center" vertical="center"/>
    </xf>
    <xf numFmtId="0" fontId="50" fillId="0" borderId="52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left" vertical="center" wrapText="1"/>
    </xf>
    <xf numFmtId="0" fontId="50" fillId="0" borderId="3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50" fillId="0" borderId="12" xfId="0" applyFont="1" applyBorder="1" applyAlignment="1">
      <alignment horizontal="center" vertical="center" wrapText="1"/>
    </xf>
    <xf numFmtId="1" fontId="50" fillId="0" borderId="1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164" fontId="50" fillId="0" borderId="13" xfId="0" applyNumberFormat="1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49" fontId="50" fillId="4" borderId="12" xfId="0" applyNumberFormat="1" applyFont="1" applyFill="1" applyBorder="1" applyAlignment="1">
      <alignment horizontal="center" vertical="center" wrapText="1"/>
    </xf>
    <xf numFmtId="49" fontId="50" fillId="4" borderId="3" xfId="0" applyNumberFormat="1" applyFont="1" applyFill="1" applyBorder="1" applyAlignment="1">
      <alignment vertical="center" wrapText="1"/>
    </xf>
    <xf numFmtId="0" fontId="50" fillId="4" borderId="3" xfId="0" applyFont="1" applyFill="1" applyBorder="1" applyAlignment="1">
      <alignment horizontal="center" vertical="center" wrapText="1"/>
    </xf>
    <xf numFmtId="169" fontId="50" fillId="4" borderId="3" xfId="0" applyNumberFormat="1" applyFont="1" applyFill="1" applyBorder="1" applyAlignment="1">
      <alignment horizontal="center" vertical="center"/>
    </xf>
    <xf numFmtId="166" fontId="50" fillId="4" borderId="25" xfId="0" applyNumberFormat="1" applyFont="1" applyFill="1" applyBorder="1" applyAlignment="1">
      <alignment horizontal="center" vertical="center"/>
    </xf>
    <xf numFmtId="0" fontId="50" fillId="4" borderId="12" xfId="0" applyFont="1" applyFill="1" applyBorder="1" applyAlignment="1">
      <alignment horizontal="center" vertical="center" wrapText="1"/>
    </xf>
    <xf numFmtId="164" fontId="50" fillId="4" borderId="1" xfId="0" applyNumberFormat="1" applyFont="1" applyFill="1" applyBorder="1" applyAlignment="1">
      <alignment horizontal="center" vertical="center" wrapText="1"/>
    </xf>
    <xf numFmtId="1" fontId="50" fillId="4" borderId="1" xfId="0" applyNumberFormat="1" applyFont="1" applyFill="1" applyBorder="1" applyAlignment="1">
      <alignment horizontal="center" vertical="center" wrapText="1"/>
    </xf>
    <xf numFmtId="0" fontId="50" fillId="4" borderId="1" xfId="0" applyFont="1" applyFill="1" applyBorder="1" applyAlignment="1">
      <alignment horizontal="center" vertical="center" wrapText="1"/>
    </xf>
    <xf numFmtId="164" fontId="50" fillId="4" borderId="13" xfId="0" applyNumberFormat="1" applyFont="1" applyFill="1" applyBorder="1" applyAlignment="1">
      <alignment horizontal="center" vertical="center" wrapText="1"/>
    </xf>
    <xf numFmtId="0" fontId="50" fillId="4" borderId="16" xfId="0" applyFont="1" applyFill="1" applyBorder="1" applyAlignment="1">
      <alignment horizontal="center" vertical="center" wrapText="1"/>
    </xf>
    <xf numFmtId="0" fontId="50" fillId="4" borderId="2" xfId="0" applyFont="1" applyFill="1" applyBorder="1" applyAlignment="1">
      <alignment horizontal="center" vertical="center" wrapText="1"/>
    </xf>
    <xf numFmtId="0" fontId="50" fillId="4" borderId="13" xfId="0" applyFont="1" applyFill="1" applyBorder="1" applyAlignment="1">
      <alignment horizontal="center" vertical="center" wrapText="1"/>
    </xf>
    <xf numFmtId="1" fontId="50" fillId="4" borderId="12" xfId="0" applyNumberFormat="1" applyFont="1" applyFill="1" applyBorder="1" applyAlignment="1">
      <alignment horizontal="center" vertical="center" wrapText="1"/>
    </xf>
    <xf numFmtId="1" fontId="50" fillId="4" borderId="13" xfId="0" applyNumberFormat="1" applyFont="1" applyFill="1" applyBorder="1" applyAlignment="1">
      <alignment horizontal="center" vertical="center" wrapText="1"/>
    </xf>
    <xf numFmtId="1" fontId="50" fillId="4" borderId="16" xfId="0" applyNumberFormat="1" applyFont="1" applyFill="1" applyBorder="1" applyAlignment="1">
      <alignment horizontal="center" vertical="center" wrapText="1"/>
    </xf>
    <xf numFmtId="164" fontId="50" fillId="4" borderId="0" xfId="0" applyNumberFormat="1" applyFont="1" applyFill="1" applyAlignment="1">
      <alignment vertical="center"/>
    </xf>
    <xf numFmtId="49" fontId="45" fillId="0" borderId="12" xfId="0" applyNumberFormat="1" applyFont="1" applyBorder="1" applyAlignment="1">
      <alignment horizontal="center" vertical="center" wrapText="1"/>
    </xf>
    <xf numFmtId="49" fontId="45" fillId="0" borderId="60" xfId="0" applyNumberFormat="1" applyFont="1" applyBorder="1" applyAlignment="1">
      <alignment horizontal="left" vertical="center" wrapText="1"/>
    </xf>
    <xf numFmtId="1" fontId="45" fillId="0" borderId="46" xfId="0" applyNumberFormat="1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/>
    </xf>
    <xf numFmtId="168" fontId="45" fillId="0" borderId="60" xfId="0" applyNumberFormat="1" applyFont="1" applyBorder="1" applyAlignment="1">
      <alignment horizontal="center" vertical="center"/>
    </xf>
    <xf numFmtId="164" fontId="45" fillId="0" borderId="1" xfId="0" applyNumberFormat="1" applyFont="1" applyBorder="1" applyAlignment="1">
      <alignment horizontal="center" vertical="center" wrapText="1"/>
    </xf>
    <xf numFmtId="1" fontId="45" fillId="0" borderId="1" xfId="0" applyNumberFormat="1" applyFont="1" applyBorder="1" applyAlignment="1">
      <alignment horizontal="center" vertical="center" wrapText="1"/>
    </xf>
    <xf numFmtId="164" fontId="45" fillId="0" borderId="13" xfId="0" applyNumberFormat="1" applyFont="1" applyBorder="1" applyAlignment="1">
      <alignment horizontal="center" vertical="center" wrapText="1"/>
    </xf>
    <xf numFmtId="1" fontId="45" fillId="0" borderId="13" xfId="0" applyNumberFormat="1" applyFont="1" applyBorder="1" applyAlignment="1">
      <alignment horizontal="center" vertical="center" wrapText="1"/>
    </xf>
    <xf numFmtId="1" fontId="45" fillId="0" borderId="16" xfId="0" applyNumberFormat="1" applyFont="1" applyBorder="1" applyAlignment="1">
      <alignment horizontal="center" vertical="center" wrapText="1"/>
    </xf>
    <xf numFmtId="49" fontId="45" fillId="4" borderId="12" xfId="0" applyNumberFormat="1" applyFont="1" applyFill="1" applyBorder="1" applyAlignment="1">
      <alignment horizontal="center" vertical="center" wrapText="1"/>
    </xf>
    <xf numFmtId="1" fontId="45" fillId="4" borderId="46" xfId="0" applyNumberFormat="1" applyFont="1" applyFill="1" applyBorder="1" applyAlignment="1">
      <alignment horizontal="center" vertical="center" wrapText="1"/>
    </xf>
    <xf numFmtId="0" fontId="45" fillId="4" borderId="3" xfId="0" applyFont="1" applyFill="1" applyBorder="1" applyAlignment="1">
      <alignment horizontal="center" vertical="center"/>
    </xf>
    <xf numFmtId="168" fontId="45" fillId="4" borderId="60" xfId="0" applyNumberFormat="1" applyFont="1" applyFill="1" applyBorder="1" applyAlignment="1">
      <alignment horizontal="center" vertical="center"/>
    </xf>
    <xf numFmtId="0" fontId="45" fillId="4" borderId="12" xfId="0" applyFont="1" applyFill="1" applyBorder="1" applyAlignment="1">
      <alignment horizontal="center" vertical="center" wrapText="1"/>
    </xf>
    <xf numFmtId="164" fontId="45" fillId="4" borderId="1" xfId="0" applyNumberFormat="1" applyFont="1" applyFill="1" applyBorder="1" applyAlignment="1">
      <alignment horizontal="center" vertical="center" wrapText="1"/>
    </xf>
    <xf numFmtId="1" fontId="45" fillId="4" borderId="1" xfId="0" applyNumberFormat="1" applyFont="1" applyFill="1" applyBorder="1" applyAlignment="1">
      <alignment horizontal="center" vertical="center" wrapText="1"/>
    </xf>
    <xf numFmtId="0" fontId="45" fillId="4" borderId="1" xfId="0" applyFont="1" applyFill="1" applyBorder="1" applyAlignment="1">
      <alignment horizontal="center" vertical="center" wrapText="1"/>
    </xf>
    <xf numFmtId="164" fontId="45" fillId="4" borderId="13" xfId="0" applyNumberFormat="1" applyFont="1" applyFill="1" applyBorder="1" applyAlignment="1">
      <alignment horizontal="center" vertical="center" wrapText="1"/>
    </xf>
    <xf numFmtId="0" fontId="45" fillId="4" borderId="16" xfId="0" applyFont="1" applyFill="1" applyBorder="1" applyAlignment="1">
      <alignment horizontal="center" vertical="center" wrapText="1"/>
    </xf>
    <xf numFmtId="0" fontId="45" fillId="4" borderId="2" xfId="0" applyFont="1" applyFill="1" applyBorder="1" applyAlignment="1">
      <alignment horizontal="center" vertical="center" wrapText="1"/>
    </xf>
    <xf numFmtId="0" fontId="45" fillId="4" borderId="13" xfId="0" applyFont="1" applyFill="1" applyBorder="1" applyAlignment="1">
      <alignment horizontal="center" vertical="center" wrapText="1"/>
    </xf>
    <xf numFmtId="1" fontId="45" fillId="4" borderId="12" xfId="0" applyNumberFormat="1" applyFont="1" applyFill="1" applyBorder="1" applyAlignment="1">
      <alignment horizontal="center" vertical="center" wrapText="1"/>
    </xf>
    <xf numFmtId="1" fontId="45" fillId="4" borderId="13" xfId="0" applyNumberFormat="1" applyFont="1" applyFill="1" applyBorder="1" applyAlignment="1">
      <alignment horizontal="center" vertical="center" wrapText="1"/>
    </xf>
    <xf numFmtId="1" fontId="45" fillId="4" borderId="16" xfId="0" applyNumberFormat="1" applyFont="1" applyFill="1" applyBorder="1" applyAlignment="1">
      <alignment horizontal="center" vertical="center" wrapText="1"/>
    </xf>
    <xf numFmtId="49" fontId="45" fillId="4" borderId="60" xfId="0" applyNumberFormat="1" applyFont="1" applyFill="1" applyBorder="1" applyAlignment="1">
      <alignment horizontal="left" vertical="center" wrapText="1"/>
    </xf>
    <xf numFmtId="1" fontId="45" fillId="4" borderId="62" xfId="0" applyNumberFormat="1" applyFont="1" applyFill="1" applyBorder="1" applyAlignment="1">
      <alignment horizontal="center" vertical="center" wrapText="1"/>
    </xf>
    <xf numFmtId="0" fontId="45" fillId="4" borderId="63" xfId="0" applyFont="1" applyFill="1" applyBorder="1" applyAlignment="1">
      <alignment horizontal="center" vertical="center" wrapText="1"/>
    </xf>
    <xf numFmtId="0" fontId="45" fillId="4" borderId="63" xfId="0" applyFont="1" applyFill="1" applyBorder="1" applyAlignment="1">
      <alignment horizontal="center" vertical="center"/>
    </xf>
    <xf numFmtId="168" fontId="45" fillId="4" borderId="61" xfId="0" applyNumberFormat="1" applyFont="1" applyFill="1" applyBorder="1" applyAlignment="1">
      <alignment horizontal="center" vertical="center"/>
    </xf>
    <xf numFmtId="0" fontId="45" fillId="4" borderId="18" xfId="0" applyFont="1" applyFill="1" applyBorder="1" applyAlignment="1">
      <alignment horizontal="center" vertical="center" wrapText="1"/>
    </xf>
    <xf numFmtId="164" fontId="45" fillId="4" borderId="26" xfId="0" applyNumberFormat="1" applyFont="1" applyFill="1" applyBorder="1" applyAlignment="1">
      <alignment horizontal="center" vertical="center" wrapText="1"/>
    </xf>
    <xf numFmtId="1" fontId="45" fillId="4" borderId="26" xfId="0" applyNumberFormat="1" applyFont="1" applyFill="1" applyBorder="1" applyAlignment="1">
      <alignment horizontal="center" vertical="center" wrapText="1"/>
    </xf>
    <xf numFmtId="0" fontId="45" fillId="4" borderId="26" xfId="0" applyFont="1" applyFill="1" applyBorder="1" applyAlignment="1">
      <alignment horizontal="center" vertical="center" wrapText="1"/>
    </xf>
    <xf numFmtId="164" fontId="45" fillId="4" borderId="27" xfId="0" applyNumberFormat="1" applyFont="1" applyFill="1" applyBorder="1" applyAlignment="1">
      <alignment horizontal="center" vertical="center" wrapText="1"/>
    </xf>
    <xf numFmtId="0" fontId="45" fillId="4" borderId="17" xfId="0" applyFont="1" applyFill="1" applyBorder="1" applyAlignment="1">
      <alignment horizontal="center" vertical="center" wrapText="1"/>
    </xf>
    <xf numFmtId="0" fontId="45" fillId="4" borderId="29" xfId="0" applyFont="1" applyFill="1" applyBorder="1" applyAlignment="1">
      <alignment horizontal="center" vertical="center" wrapText="1"/>
    </xf>
    <xf numFmtId="0" fontId="45" fillId="4" borderId="27" xfId="0" applyFont="1" applyFill="1" applyBorder="1" applyAlignment="1">
      <alignment horizontal="center" vertical="center" wrapText="1"/>
    </xf>
    <xf numFmtId="1" fontId="45" fillId="4" borderId="18" xfId="0" applyNumberFormat="1" applyFont="1" applyFill="1" applyBorder="1" applyAlignment="1">
      <alignment horizontal="center" vertical="center" wrapText="1"/>
    </xf>
    <xf numFmtId="1" fontId="45" fillId="4" borderId="27" xfId="0" applyNumberFormat="1" applyFont="1" applyFill="1" applyBorder="1" applyAlignment="1">
      <alignment horizontal="center" vertical="center" wrapText="1"/>
    </xf>
    <xf numFmtId="1" fontId="45" fillId="4" borderId="17" xfId="0" applyNumberFormat="1" applyFont="1" applyFill="1" applyBorder="1" applyAlignment="1">
      <alignment horizontal="center" vertical="center" wrapText="1"/>
    </xf>
    <xf numFmtId="49" fontId="45" fillId="0" borderId="27" xfId="0" applyNumberFormat="1" applyFont="1" applyBorder="1" applyAlignment="1">
      <alignment vertical="center" wrapText="1"/>
    </xf>
    <xf numFmtId="49" fontId="1" fillId="3" borderId="145" xfId="0" applyNumberFormat="1" applyFont="1" applyFill="1" applyBorder="1" applyAlignment="1">
      <alignment horizontal="center" vertical="center"/>
    </xf>
    <xf numFmtId="49" fontId="44" fillId="3" borderId="146" xfId="0" applyNumberFormat="1" applyFont="1" applyFill="1" applyBorder="1" applyAlignment="1">
      <alignment vertical="center" wrapText="1"/>
    </xf>
    <xf numFmtId="0" fontId="34" fillId="3" borderId="147" xfId="0" applyFont="1" applyFill="1" applyBorder="1" applyAlignment="1">
      <alignment vertical="center" wrapText="1"/>
    </xf>
    <xf numFmtId="0" fontId="1" fillId="3" borderId="148" xfId="0" applyFont="1" applyFill="1" applyBorder="1" applyAlignment="1">
      <alignment horizontal="center" vertical="center" wrapText="1"/>
    </xf>
    <xf numFmtId="0" fontId="34" fillId="3" borderId="148" xfId="0" applyFont="1" applyFill="1" applyBorder="1" applyAlignment="1">
      <alignment vertical="center" wrapText="1"/>
    </xf>
    <xf numFmtId="0" fontId="34" fillId="3" borderId="149" xfId="0" applyFont="1" applyFill="1" applyBorder="1" applyAlignment="1">
      <alignment vertical="center" wrapText="1"/>
    </xf>
    <xf numFmtId="0" fontId="50" fillId="3" borderId="193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34" fillId="3" borderId="150" xfId="0" applyFont="1" applyFill="1" applyBorder="1" applyAlignment="1">
      <alignment vertical="center" wrapText="1"/>
    </xf>
    <xf numFmtId="0" fontId="34" fillId="3" borderId="151" xfId="0" applyFont="1" applyFill="1" applyBorder="1" applyAlignment="1">
      <alignment vertical="center" wrapText="1"/>
    </xf>
    <xf numFmtId="0" fontId="34" fillId="3" borderId="50" xfId="0" applyFont="1" applyFill="1" applyBorder="1" applyAlignment="1">
      <alignment vertical="center" wrapText="1"/>
    </xf>
    <xf numFmtId="0" fontId="34" fillId="3" borderId="34" xfId="0" applyFont="1" applyFill="1" applyBorder="1" applyAlignment="1">
      <alignment vertical="center" wrapText="1"/>
    </xf>
    <xf numFmtId="0" fontId="34" fillId="3" borderId="48" xfId="0" applyFont="1" applyFill="1" applyBorder="1" applyAlignment="1">
      <alignment vertical="center" wrapText="1"/>
    </xf>
    <xf numFmtId="0" fontId="1" fillId="3" borderId="151" xfId="0" applyFont="1" applyFill="1" applyBorder="1" applyAlignment="1">
      <alignment horizontal="center" vertical="center" wrapText="1"/>
    </xf>
    <xf numFmtId="0" fontId="34" fillId="3" borderId="36" xfId="0" applyFont="1" applyFill="1" applyBorder="1" applyAlignment="1">
      <alignment vertical="center" wrapText="1"/>
    </xf>
    <xf numFmtId="0" fontId="5" fillId="3" borderId="152" xfId="0" applyFont="1" applyFill="1" applyBorder="1" applyAlignment="1">
      <alignment horizontal="center" vertical="center" wrapText="1"/>
    </xf>
    <xf numFmtId="0" fontId="5" fillId="3" borderId="153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154" xfId="0" applyFont="1" applyFill="1" applyBorder="1" applyAlignment="1">
      <alignment horizontal="center" vertical="center" wrapText="1"/>
    </xf>
    <xf numFmtId="0" fontId="34" fillId="3" borderId="54" xfId="0" applyFont="1" applyFill="1" applyBorder="1" applyAlignment="1">
      <alignment vertical="center" wrapText="1"/>
    </xf>
    <xf numFmtId="0" fontId="34" fillId="3" borderId="55" xfId="0" applyFont="1" applyFill="1" applyBorder="1" applyAlignment="1">
      <alignment vertical="center" wrapText="1"/>
    </xf>
    <xf numFmtId="0" fontId="34" fillId="3" borderId="56" xfId="0" applyFont="1" applyFill="1" applyBorder="1" applyAlignment="1">
      <alignment vertical="center" wrapText="1"/>
    </xf>
    <xf numFmtId="0" fontId="34" fillId="3" borderId="153" xfId="0" applyFont="1" applyFill="1" applyBorder="1" applyAlignment="1">
      <alignment vertical="center" wrapText="1"/>
    </xf>
    <xf numFmtId="0" fontId="34" fillId="3" borderId="154" xfId="0" applyFont="1" applyFill="1" applyBorder="1" applyAlignment="1">
      <alignment vertical="center" wrapText="1"/>
    </xf>
    <xf numFmtId="0" fontId="5" fillId="3" borderId="56" xfId="0" applyFont="1" applyFill="1" applyBorder="1" applyAlignment="1">
      <alignment horizontal="center" vertical="center" wrapText="1"/>
    </xf>
    <xf numFmtId="166" fontId="45" fillId="4" borderId="25" xfId="0" applyNumberFormat="1" applyFont="1" applyFill="1" applyBorder="1" applyAlignment="1">
      <alignment horizontal="center" vertical="center"/>
    </xf>
    <xf numFmtId="166" fontId="45" fillId="4" borderId="28" xfId="0" applyNumberFormat="1" applyFont="1" applyFill="1" applyBorder="1" applyAlignment="1">
      <alignment horizontal="center" vertical="center"/>
    </xf>
    <xf numFmtId="165" fontId="1" fillId="4" borderId="3" xfId="0" applyNumberFormat="1" applyFont="1" applyFill="1" applyBorder="1" applyAlignment="1">
      <alignment horizontal="center" vertical="center"/>
    </xf>
    <xf numFmtId="166" fontId="5" fillId="4" borderId="3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 wrapText="1"/>
    </xf>
    <xf numFmtId="1" fontId="5" fillId="4" borderId="3" xfId="0" applyNumberFormat="1" applyFont="1" applyFill="1" applyBorder="1" applyAlignment="1">
      <alignment horizontal="center" vertical="center" wrapText="1"/>
    </xf>
    <xf numFmtId="1" fontId="1" fillId="4" borderId="3" xfId="0" applyNumberFormat="1" applyFont="1" applyFill="1" applyBorder="1" applyAlignment="1">
      <alignment horizontal="center" vertical="center" wrapText="1"/>
    </xf>
    <xf numFmtId="1" fontId="1" fillId="4" borderId="60" xfId="0" applyNumberFormat="1" applyFont="1" applyFill="1" applyBorder="1" applyAlignment="1">
      <alignment horizontal="center" vertical="center" wrapText="1"/>
    </xf>
    <xf numFmtId="49" fontId="1" fillId="4" borderId="58" xfId="0" applyNumberFormat="1" applyFont="1" applyFill="1" applyBorder="1" applyAlignment="1">
      <alignment horizontal="center" vertical="center" wrapText="1"/>
    </xf>
    <xf numFmtId="49" fontId="1" fillId="4" borderId="24" xfId="0" applyNumberFormat="1" applyFont="1" applyFill="1" applyBorder="1" applyAlignment="1">
      <alignment vertical="center" wrapText="1"/>
    </xf>
    <xf numFmtId="165" fontId="1" fillId="4" borderId="11" xfId="0" applyNumberFormat="1" applyFont="1" applyFill="1" applyBorder="1" applyAlignment="1">
      <alignment horizontal="center" vertical="center"/>
    </xf>
    <xf numFmtId="166" fontId="1" fillId="4" borderId="4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164" fontId="5" fillId="4" borderId="11" xfId="0" applyNumberFormat="1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1" fontId="1" fillId="4" borderId="10" xfId="0" applyNumberFormat="1" applyFont="1" applyFill="1" applyBorder="1" applyAlignment="1">
      <alignment horizontal="center" vertical="center" wrapText="1"/>
    </xf>
    <xf numFmtId="1" fontId="1" fillId="4" borderId="36" xfId="0" applyNumberFormat="1" applyFont="1" applyFill="1" applyBorder="1" applyAlignment="1">
      <alignment horizontal="center" vertical="center" wrapText="1"/>
    </xf>
    <xf numFmtId="165" fontId="1" fillId="4" borderId="13" xfId="0" applyNumberFormat="1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/>
    </xf>
    <xf numFmtId="166" fontId="7" fillId="4" borderId="30" xfId="0" applyNumberFormat="1" applyFont="1" applyFill="1" applyBorder="1" applyAlignment="1">
      <alignment horizontal="center" vertical="center"/>
    </xf>
    <xf numFmtId="166" fontId="1" fillId="4" borderId="16" xfId="0" applyNumberFormat="1" applyFont="1" applyFill="1" applyBorder="1" applyAlignment="1">
      <alignment horizontal="center" vertical="center" wrapText="1"/>
    </xf>
    <xf numFmtId="49" fontId="1" fillId="4" borderId="62" xfId="0" applyNumberFormat="1" applyFont="1" applyFill="1" applyBorder="1" applyAlignment="1">
      <alignment horizontal="center" vertical="center" wrapText="1"/>
    </xf>
    <xf numFmtId="49" fontId="1" fillId="4" borderId="29" xfId="0" applyNumberFormat="1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/>
    </xf>
    <xf numFmtId="166" fontId="7" fillId="4" borderId="31" xfId="0" applyNumberFormat="1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 wrapText="1"/>
    </xf>
    <xf numFmtId="164" fontId="5" fillId="4" borderId="34" xfId="0" applyNumberFormat="1" applyFont="1" applyFill="1" applyBorder="1" applyAlignment="1">
      <alignment horizontal="center" vertical="center" wrapText="1"/>
    </xf>
    <xf numFmtId="164" fontId="5" fillId="4" borderId="36" xfId="0" applyNumberFormat="1" applyFont="1" applyFill="1" applyBorder="1" applyAlignment="1">
      <alignment horizontal="center" vertical="center" wrapText="1"/>
    </xf>
    <xf numFmtId="166" fontId="1" fillId="4" borderId="17" xfId="0" applyNumberFormat="1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1" fontId="1" fillId="4" borderId="27" xfId="0" applyNumberFormat="1" applyFont="1" applyFill="1" applyBorder="1" applyAlignment="1">
      <alignment horizontal="center" vertical="center" wrapText="1"/>
    </xf>
    <xf numFmtId="1" fontId="1" fillId="4" borderId="17" xfId="0" applyNumberFormat="1" applyFont="1" applyFill="1" applyBorder="1" applyAlignment="1">
      <alignment horizontal="center" vertical="center" wrapText="1"/>
    </xf>
    <xf numFmtId="49" fontId="1" fillId="4" borderId="29" xfId="0" applyNumberFormat="1" applyFont="1" applyFill="1" applyBorder="1" applyAlignment="1">
      <alignment vertical="center" wrapText="1"/>
    </xf>
    <xf numFmtId="165" fontId="1" fillId="4" borderId="27" xfId="0" applyNumberFormat="1" applyFont="1" applyFill="1" applyBorder="1" applyAlignment="1">
      <alignment horizontal="center" vertical="center"/>
    </xf>
    <xf numFmtId="166" fontId="1" fillId="4" borderId="31" xfId="0" applyNumberFormat="1" applyFont="1" applyFill="1" applyBorder="1" applyAlignment="1">
      <alignment horizontal="center" vertical="center"/>
    </xf>
    <xf numFmtId="0" fontId="47" fillId="4" borderId="35" xfId="0" applyFont="1" applyFill="1" applyBorder="1" applyAlignment="1">
      <alignment horizontal="center" vertical="center" wrapText="1"/>
    </xf>
    <xf numFmtId="164" fontId="47" fillId="4" borderId="36" xfId="0" applyNumberFormat="1" applyFont="1" applyFill="1" applyBorder="1" applyAlignment="1">
      <alignment horizontal="center" vertical="center" wrapText="1"/>
    </xf>
    <xf numFmtId="1" fontId="1" fillId="4" borderId="18" xfId="0" applyNumberFormat="1" applyFont="1" applyFill="1" applyBorder="1" applyAlignment="1">
      <alignment horizontal="center" vertical="center" wrapText="1"/>
    </xf>
    <xf numFmtId="49" fontId="1" fillId="4" borderId="99" xfId="0" applyNumberFormat="1" applyFont="1" applyFill="1" applyBorder="1" applyAlignment="1">
      <alignment horizontal="center" vertical="center" wrapText="1"/>
    </xf>
    <xf numFmtId="166" fontId="1" fillId="4" borderId="3" xfId="0" applyNumberFormat="1" applyFont="1" applyFill="1" applyBorder="1" applyAlignment="1">
      <alignment horizontal="center" vertical="center"/>
    </xf>
    <xf numFmtId="0" fontId="47" fillId="4" borderId="3" xfId="0" applyFont="1" applyFill="1" applyBorder="1" applyAlignment="1">
      <alignment horizontal="center" vertical="center" wrapText="1"/>
    </xf>
    <xf numFmtId="164" fontId="47" fillId="4" borderId="3" xfId="0" applyNumberFormat="1" applyFont="1" applyFill="1" applyBorder="1" applyAlignment="1">
      <alignment horizontal="center" vertical="center" wrapText="1"/>
    </xf>
    <xf numFmtId="49" fontId="1" fillId="4" borderId="223" xfId="0" applyNumberFormat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73" xfId="0" applyFont="1" applyFill="1" applyBorder="1" applyAlignment="1">
      <alignment horizontal="left" vertical="center" wrapText="1"/>
    </xf>
    <xf numFmtId="0" fontId="1" fillId="4" borderId="42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166" fontId="5" fillId="4" borderId="47" xfId="0" applyNumberFormat="1" applyFont="1" applyFill="1" applyBorder="1" applyAlignment="1">
      <alignment horizontal="center" vertical="center"/>
    </xf>
    <xf numFmtId="0" fontId="5" fillId="4" borderId="93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/>
    </xf>
    <xf numFmtId="0" fontId="5" fillId="4" borderId="173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1" fontId="5" fillId="4" borderId="93" xfId="0" applyNumberFormat="1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49" fontId="1" fillId="4" borderId="1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" fontId="5" fillId="4" borderId="13" xfId="0" applyNumberFormat="1" applyFont="1" applyFill="1" applyBorder="1" applyAlignment="1">
      <alignment horizontal="center" vertical="center" wrapText="1"/>
    </xf>
    <xf numFmtId="1" fontId="13" fillId="4" borderId="1" xfId="0" applyNumberFormat="1" applyFont="1" applyFill="1" applyBorder="1" applyAlignment="1">
      <alignment horizontal="center" vertical="center" wrapText="1"/>
    </xf>
    <xf numFmtId="164" fontId="1" fillId="4" borderId="0" xfId="0" applyNumberFormat="1" applyFont="1" applyFill="1" applyAlignment="1">
      <alignment vertical="center"/>
    </xf>
    <xf numFmtId="1" fontId="5" fillId="4" borderId="2" xfId="0" applyNumberFormat="1" applyFont="1" applyFill="1" applyBorder="1" applyAlignment="1">
      <alignment horizontal="center" vertical="center" wrapText="1"/>
    </xf>
    <xf numFmtId="49" fontId="1" fillId="4" borderId="12" xfId="0" applyNumberFormat="1" applyFont="1" applyFill="1" applyBorder="1" applyAlignment="1">
      <alignment horizontal="center" vertical="center"/>
    </xf>
    <xf numFmtId="49" fontId="13" fillId="4" borderId="12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>
      <alignment horizontal="center" vertical="center" wrapText="1"/>
    </xf>
    <xf numFmtId="166" fontId="45" fillId="4" borderId="49" xfId="0" applyNumberFormat="1" applyFont="1" applyFill="1" applyBorder="1" applyAlignment="1">
      <alignment horizontal="center" vertical="center"/>
    </xf>
    <xf numFmtId="166" fontId="52" fillId="4" borderId="30" xfId="0" applyNumberFormat="1" applyFont="1" applyFill="1" applyBorder="1" applyAlignment="1">
      <alignment horizontal="center" vertical="center"/>
    </xf>
    <xf numFmtId="1" fontId="45" fillId="4" borderId="11" xfId="0" applyNumberFormat="1" applyFont="1" applyFill="1" applyBorder="1" applyAlignment="1">
      <alignment horizontal="center" vertical="center" wrapText="1"/>
    </xf>
    <xf numFmtId="49" fontId="1" fillId="4" borderId="100" xfId="0" applyNumberFormat="1" applyFont="1" applyFill="1" applyBorder="1" applyAlignment="1">
      <alignment horizontal="center" vertical="center" wrapText="1"/>
    </xf>
    <xf numFmtId="49" fontId="5" fillId="4" borderId="83" xfId="0" applyNumberFormat="1" applyFont="1" applyFill="1" applyBorder="1" applyAlignment="1">
      <alignment vertical="center" wrapText="1"/>
    </xf>
    <xf numFmtId="0" fontId="1" fillId="4" borderId="84" xfId="0" applyFont="1" applyFill="1" applyBorder="1" applyAlignment="1">
      <alignment horizontal="center" vertical="center" wrapText="1"/>
    </xf>
    <xf numFmtId="0" fontId="1" fillId="4" borderId="85" xfId="0" applyFont="1" applyFill="1" applyBorder="1" applyAlignment="1">
      <alignment horizontal="center" vertical="center" wrapText="1"/>
    </xf>
    <xf numFmtId="0" fontId="7" fillId="4" borderId="86" xfId="0" applyFont="1" applyFill="1" applyBorder="1" applyAlignment="1">
      <alignment horizontal="center" vertical="center"/>
    </xf>
    <xf numFmtId="166" fontId="7" fillId="4" borderId="87" xfId="0" applyNumberFormat="1" applyFont="1" applyFill="1" applyBorder="1" applyAlignment="1">
      <alignment horizontal="center" vertical="center"/>
    </xf>
    <xf numFmtId="0" fontId="5" fillId="4" borderId="84" xfId="0" applyFont="1" applyFill="1" applyBorder="1" applyAlignment="1">
      <alignment horizontal="center" vertical="center" wrapText="1"/>
    </xf>
    <xf numFmtId="164" fontId="5" fillId="4" borderId="85" xfId="0" applyNumberFormat="1" applyFont="1" applyFill="1" applyBorder="1" applyAlignment="1">
      <alignment horizontal="center" vertical="center" wrapText="1"/>
    </xf>
    <xf numFmtId="164" fontId="5" fillId="4" borderId="86" xfId="0" applyNumberFormat="1" applyFont="1" applyFill="1" applyBorder="1" applyAlignment="1">
      <alignment horizontal="center" vertical="center" wrapText="1"/>
    </xf>
    <xf numFmtId="166" fontId="1" fillId="4" borderId="88" xfId="0" applyNumberFormat="1" applyFont="1" applyFill="1" applyBorder="1" applyAlignment="1">
      <alignment horizontal="center" vertical="center" wrapText="1"/>
    </xf>
    <xf numFmtId="0" fontId="1" fillId="4" borderId="83" xfId="0" applyFont="1" applyFill="1" applyBorder="1" applyAlignment="1">
      <alignment horizontal="center" vertical="center" wrapText="1"/>
    </xf>
    <xf numFmtId="0" fontId="1" fillId="4" borderId="86" xfId="0" applyFont="1" applyFill="1" applyBorder="1" applyAlignment="1">
      <alignment horizontal="center" vertical="center" wrapText="1"/>
    </xf>
    <xf numFmtId="49" fontId="1" fillId="4" borderId="84" xfId="0" applyNumberFormat="1" applyFont="1" applyFill="1" applyBorder="1" applyAlignment="1">
      <alignment horizontal="center" vertical="center" wrapText="1"/>
    </xf>
    <xf numFmtId="49" fontId="1" fillId="4" borderId="85" xfId="0" applyNumberFormat="1" applyFont="1" applyFill="1" applyBorder="1" applyAlignment="1">
      <alignment horizontal="center" vertical="center" wrapText="1"/>
    </xf>
    <xf numFmtId="1" fontId="1" fillId="4" borderId="86" xfId="0" applyNumberFormat="1" applyFont="1" applyFill="1" applyBorder="1" applyAlignment="1">
      <alignment horizontal="center" vertical="center" wrapText="1"/>
    </xf>
    <xf numFmtId="1" fontId="1" fillId="4" borderId="88" xfId="0" applyNumberFormat="1" applyFont="1" applyFill="1" applyBorder="1" applyAlignment="1">
      <alignment horizontal="center" vertical="center" wrapText="1"/>
    </xf>
    <xf numFmtId="1" fontId="1" fillId="4" borderId="85" xfId="0" applyNumberFormat="1" applyFont="1" applyFill="1" applyBorder="1" applyAlignment="1">
      <alignment horizontal="center" vertical="center" wrapText="1"/>
    </xf>
    <xf numFmtId="1" fontId="5" fillId="4" borderId="84" xfId="0" applyNumberFormat="1" applyFont="1" applyFill="1" applyBorder="1" applyAlignment="1">
      <alignment horizontal="center" vertical="center" wrapText="1"/>
    </xf>
    <xf numFmtId="1" fontId="5" fillId="4" borderId="85" xfId="0" applyNumberFormat="1" applyFont="1" applyFill="1" applyBorder="1" applyAlignment="1">
      <alignment horizontal="center" vertical="center" wrapText="1"/>
    </xf>
    <xf numFmtId="1" fontId="5" fillId="4" borderId="86" xfId="0" applyNumberFormat="1" applyFont="1" applyFill="1" applyBorder="1" applyAlignment="1">
      <alignment horizontal="center" vertical="center" wrapText="1"/>
    </xf>
    <xf numFmtId="165" fontId="45" fillId="4" borderId="13" xfId="0" applyNumberFormat="1" applyFont="1" applyFill="1" applyBorder="1" applyAlignment="1">
      <alignment horizontal="center" vertical="center"/>
    </xf>
    <xf numFmtId="164" fontId="50" fillId="4" borderId="16" xfId="0" applyNumberFormat="1" applyFont="1" applyFill="1" applyBorder="1" applyAlignment="1">
      <alignment horizontal="center" vertical="center" wrapText="1"/>
    </xf>
    <xf numFmtId="164" fontId="50" fillId="4" borderId="2" xfId="0" applyNumberFormat="1" applyFont="1" applyFill="1" applyBorder="1" applyAlignment="1">
      <alignment horizontal="center" vertical="center" wrapText="1"/>
    </xf>
    <xf numFmtId="164" fontId="50" fillId="4" borderId="3" xfId="0" applyNumberFormat="1" applyFont="1" applyFill="1" applyBorder="1" applyAlignment="1">
      <alignment horizontal="center" vertical="center" wrapText="1"/>
    </xf>
    <xf numFmtId="0" fontId="51" fillId="4" borderId="3" xfId="0" applyFont="1" applyFill="1" applyBorder="1" applyAlignment="1">
      <alignment vertical="center" wrapText="1"/>
    </xf>
    <xf numFmtId="0" fontId="45" fillId="4" borderId="3" xfId="0" applyFont="1" applyFill="1" applyBorder="1" applyAlignment="1">
      <alignment vertical="center" wrapText="1"/>
    </xf>
    <xf numFmtId="49" fontId="45" fillId="4" borderId="3" xfId="0" applyNumberFormat="1" applyFont="1" applyFill="1" applyBorder="1" applyAlignment="1">
      <alignment vertical="center" wrapText="1"/>
    </xf>
    <xf numFmtId="2" fontId="45" fillId="4" borderId="3" xfId="0" applyNumberFormat="1" applyFont="1" applyFill="1" applyBorder="1" applyAlignment="1">
      <alignment horizontal="center" vertical="center" wrapText="1"/>
    </xf>
    <xf numFmtId="1" fontId="45" fillId="4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49" fontId="1" fillId="4" borderId="60" xfId="0" applyNumberFormat="1" applyFont="1" applyFill="1" applyBorder="1" applyAlignment="1">
      <alignment vertical="center" wrapText="1"/>
    </xf>
    <xf numFmtId="0" fontId="49" fillId="4" borderId="3" xfId="0" applyFont="1" applyFill="1" applyBorder="1" applyAlignment="1">
      <alignment horizontal="center" vertical="center"/>
    </xf>
    <xf numFmtId="166" fontId="49" fillId="4" borderId="3" xfId="0" applyNumberFormat="1" applyFont="1" applyFill="1" applyBorder="1" applyAlignment="1">
      <alignment horizontal="center" vertical="center"/>
    </xf>
    <xf numFmtId="166" fontId="1" fillId="4" borderId="3" xfId="0" applyNumberFormat="1" applyFont="1" applyFill="1" applyBorder="1" applyAlignment="1">
      <alignment horizontal="center" vertical="center" wrapText="1"/>
    </xf>
    <xf numFmtId="166" fontId="8" fillId="4" borderId="3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 wrapText="1"/>
    </xf>
    <xf numFmtId="49" fontId="1" fillId="4" borderId="89" xfId="0" applyNumberFormat="1" applyFont="1" applyFill="1" applyBorder="1" applyAlignment="1">
      <alignment vertical="center" wrapText="1"/>
    </xf>
    <xf numFmtId="0" fontId="1" fillId="4" borderId="50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165" fontId="1" fillId="4" borderId="3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4" fontId="1" fillId="4" borderId="34" xfId="0" applyNumberFormat="1" applyFont="1" applyFill="1" applyBorder="1" applyAlignment="1">
      <alignment horizontal="center" vertical="center" wrapText="1"/>
    </xf>
    <xf numFmtId="1" fontId="1" fillId="4" borderId="34" xfId="0" applyNumberFormat="1" applyFont="1" applyFill="1" applyBorder="1" applyAlignment="1">
      <alignment horizontal="center" vertical="center" wrapText="1"/>
    </xf>
    <xf numFmtId="0" fontId="1" fillId="4" borderId="48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1" fontId="1" fillId="4" borderId="35" xfId="0" applyNumberFormat="1" applyFont="1" applyFill="1" applyBorder="1" applyAlignment="1">
      <alignment horizontal="center" vertical="center" wrapText="1"/>
    </xf>
    <xf numFmtId="166" fontId="54" fillId="4" borderId="3" xfId="0" applyNumberFormat="1" applyFont="1" applyFill="1" applyBorder="1" applyAlignment="1">
      <alignment horizontal="center" vertical="center"/>
    </xf>
    <xf numFmtId="164" fontId="51" fillId="4" borderId="3" xfId="0" applyNumberFormat="1" applyFont="1" applyFill="1" applyBorder="1" applyAlignment="1">
      <alignment horizontal="center" vertical="center" wrapText="1"/>
    </xf>
    <xf numFmtId="169" fontId="1" fillId="0" borderId="59" xfId="0" applyNumberFormat="1" applyFont="1" applyBorder="1" applyAlignment="1">
      <alignment horizontal="center" vertical="center"/>
    </xf>
    <xf numFmtId="169" fontId="1" fillId="0" borderId="209" xfId="0" applyNumberFormat="1" applyFont="1" applyBorder="1" applyAlignment="1">
      <alignment horizontal="center" vertical="center"/>
    </xf>
    <xf numFmtId="164" fontId="0" fillId="0" borderId="0" xfId="0" applyNumberFormat="1"/>
    <xf numFmtId="164" fontId="6" fillId="0" borderId="3" xfId="0" applyNumberFormat="1" applyFont="1" applyBorder="1" applyAlignment="1">
      <alignment vertical="center"/>
    </xf>
    <xf numFmtId="164" fontId="43" fillId="0" borderId="0" xfId="0" applyNumberFormat="1" applyFont="1" applyAlignment="1">
      <alignment vertical="center"/>
    </xf>
    <xf numFmtId="0" fontId="0" fillId="0" borderId="3" xfId="0" applyBorder="1"/>
    <xf numFmtId="169" fontId="1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4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2" fontId="1" fillId="0" borderId="0" xfId="0" applyNumberFormat="1" applyFont="1"/>
    <xf numFmtId="0" fontId="12" fillId="0" borderId="0" xfId="0" applyFont="1" applyAlignment="1">
      <alignment vertical="center" wrapText="1"/>
    </xf>
    <xf numFmtId="172" fontId="1" fillId="4" borderId="0" xfId="0" applyNumberFormat="1" applyFont="1" applyFill="1" applyAlignment="1">
      <alignment vertical="center"/>
    </xf>
    <xf numFmtId="43" fontId="1" fillId="0" borderId="0" xfId="7" applyFont="1" applyFill="1" applyBorder="1" applyAlignment="1" applyProtection="1">
      <alignment vertical="center"/>
    </xf>
    <xf numFmtId="43" fontId="0" fillId="0" borderId="3" xfId="7" applyFont="1" applyFill="1" applyBorder="1"/>
    <xf numFmtId="43" fontId="0" fillId="0" borderId="3" xfId="7" applyFont="1" applyFill="1" applyBorder="1" applyAlignment="1">
      <alignment horizontal="center" vertical="center"/>
    </xf>
    <xf numFmtId="43" fontId="1" fillId="0" borderId="3" xfId="7" applyFont="1" applyFill="1" applyBorder="1" applyAlignment="1" applyProtection="1">
      <alignment horizontal="center" vertical="center"/>
    </xf>
    <xf numFmtId="0" fontId="5" fillId="0" borderId="42" xfId="4" applyFont="1" applyBorder="1" applyAlignment="1">
      <alignment horizontal="center" vertical="center"/>
    </xf>
    <xf numFmtId="0" fontId="5" fillId="0" borderId="43" xfId="4" applyFont="1" applyBorder="1" applyAlignment="1">
      <alignment horizontal="center" vertical="center"/>
    </xf>
    <xf numFmtId="0" fontId="5" fillId="0" borderId="44" xfId="4" applyFont="1" applyBorder="1" applyAlignment="1">
      <alignment horizontal="center" vertical="center"/>
    </xf>
    <xf numFmtId="0" fontId="5" fillId="0" borderId="45" xfId="4" applyFont="1" applyBorder="1" applyAlignment="1">
      <alignment horizontal="center" vertical="center"/>
    </xf>
    <xf numFmtId="0" fontId="5" fillId="0" borderId="106" xfId="4" applyFont="1" applyBorder="1" applyAlignment="1">
      <alignment horizontal="center" vertical="center"/>
    </xf>
    <xf numFmtId="0" fontId="5" fillId="0" borderId="143" xfId="4" applyFont="1" applyBorder="1" applyAlignment="1">
      <alignment horizontal="center" vertical="center"/>
    </xf>
    <xf numFmtId="0" fontId="5" fillId="0" borderId="41" xfId="4" applyFont="1" applyBorder="1" applyAlignment="1">
      <alignment horizontal="center" vertical="center"/>
    </xf>
    <xf numFmtId="0" fontId="5" fillId="0" borderId="144" xfId="4" applyFont="1" applyBorder="1" applyAlignment="1">
      <alignment horizontal="center" vertical="center"/>
    </xf>
    <xf numFmtId="0" fontId="5" fillId="0" borderId="56" xfId="4" applyFont="1" applyBorder="1" applyAlignment="1">
      <alignment horizontal="center" vertical="center"/>
    </xf>
    <xf numFmtId="0" fontId="5" fillId="0" borderId="213" xfId="4" applyFont="1" applyBorder="1" applyAlignment="1">
      <alignment horizontal="center" vertical="center"/>
    </xf>
    <xf numFmtId="0" fontId="5" fillId="0" borderId="262" xfId="4" applyFont="1" applyBorder="1" applyAlignment="1">
      <alignment horizontal="center" vertical="center"/>
    </xf>
    <xf numFmtId="0" fontId="5" fillId="0" borderId="189" xfId="4" applyFont="1" applyBorder="1" applyAlignment="1">
      <alignment horizontal="center" vertical="center"/>
    </xf>
    <xf numFmtId="0" fontId="5" fillId="0" borderId="263" xfId="4" applyFont="1" applyBorder="1" applyAlignment="1">
      <alignment horizontal="center" vertical="center"/>
    </xf>
    <xf numFmtId="0" fontId="5" fillId="0" borderId="188" xfId="4" applyFont="1" applyBorder="1" applyAlignment="1">
      <alignment horizontal="center" vertical="center"/>
    </xf>
    <xf numFmtId="0" fontId="5" fillId="0" borderId="264" xfId="4" applyFont="1" applyBorder="1" applyAlignment="1">
      <alignment horizontal="center" vertical="center"/>
    </xf>
    <xf numFmtId="0" fontId="5" fillId="0" borderId="265" xfId="4" applyFont="1" applyBorder="1" applyAlignment="1">
      <alignment horizontal="center" vertical="center"/>
    </xf>
    <xf numFmtId="0" fontId="5" fillId="0" borderId="266" xfId="4" applyFont="1" applyBorder="1" applyAlignment="1">
      <alignment horizontal="center" vertical="center"/>
    </xf>
    <xf numFmtId="0" fontId="5" fillId="0" borderId="267" xfId="4" applyFont="1" applyBorder="1" applyAlignment="1">
      <alignment horizontal="center" vertical="center"/>
    </xf>
    <xf numFmtId="0" fontId="5" fillId="0" borderId="268" xfId="4" applyFont="1" applyBorder="1" applyAlignment="1">
      <alignment horizontal="center" vertical="center"/>
    </xf>
    <xf numFmtId="0" fontId="5" fillId="0" borderId="163" xfId="4" applyFont="1" applyBorder="1" applyAlignment="1">
      <alignment horizontal="center" vertical="center"/>
    </xf>
    <xf numFmtId="0" fontId="5" fillId="0" borderId="88" xfId="4" applyFont="1" applyBorder="1" applyAlignment="1">
      <alignment horizontal="center" vertical="center"/>
    </xf>
    <xf numFmtId="0" fontId="5" fillId="0" borderId="85" xfId="4" applyFont="1" applyBorder="1" applyAlignment="1">
      <alignment horizontal="center" vertical="center"/>
    </xf>
    <xf numFmtId="0" fontId="5" fillId="0" borderId="83" xfId="4" applyFont="1" applyBorder="1" applyAlignment="1">
      <alignment horizontal="center" vertical="center"/>
    </xf>
    <xf numFmtId="0" fontId="5" fillId="0" borderId="171" xfId="4" applyFont="1" applyBorder="1" applyAlignment="1">
      <alignment horizontal="center" vertical="center"/>
    </xf>
    <xf numFmtId="0" fontId="5" fillId="0" borderId="141" xfId="4" applyFont="1" applyBorder="1" applyAlignment="1">
      <alignment horizontal="center" vertical="center"/>
    </xf>
    <xf numFmtId="0" fontId="5" fillId="0" borderId="269" xfId="4" applyFont="1" applyBorder="1" applyAlignment="1">
      <alignment horizontal="center" vertical="center"/>
    </xf>
    <xf numFmtId="49" fontId="1" fillId="0" borderId="51" xfId="4" applyNumberFormat="1" applyFont="1" applyBorder="1" applyAlignment="1">
      <alignment horizontal="center" vertical="center"/>
    </xf>
    <xf numFmtId="0" fontId="1" fillId="0" borderId="93" xfId="4" applyFont="1" applyBorder="1" applyAlignment="1">
      <alignment horizontal="center" vertical="center" wrapText="1"/>
    </xf>
    <xf numFmtId="0" fontId="1" fillId="0" borderId="173" xfId="4" applyFont="1" applyBorder="1" applyAlignment="1">
      <alignment horizontal="center" vertical="center" wrapText="1"/>
    </xf>
    <xf numFmtId="0" fontId="1" fillId="0" borderId="33" xfId="4" applyFont="1" applyBorder="1" applyAlignment="1">
      <alignment horizontal="center" vertical="center" wrapText="1"/>
    </xf>
    <xf numFmtId="0" fontId="1" fillId="0" borderId="23" xfId="4" applyFont="1" applyBorder="1" applyAlignment="1">
      <alignment horizontal="center" vertical="center" wrapText="1"/>
    </xf>
    <xf numFmtId="0" fontId="1" fillId="0" borderId="8" xfId="4" applyFont="1" applyBorder="1" applyAlignment="1">
      <alignment horizontal="center" vertical="center" wrapText="1"/>
    </xf>
    <xf numFmtId="0" fontId="1" fillId="0" borderId="24" xfId="4" applyFont="1" applyBorder="1" applyAlignment="1">
      <alignment horizontal="center" vertical="center" wrapText="1"/>
    </xf>
    <xf numFmtId="0" fontId="1" fillId="0" borderId="32" xfId="4" applyFont="1" applyBorder="1" applyAlignment="1">
      <alignment horizontal="center" vertical="center" wrapText="1"/>
    </xf>
    <xf numFmtId="0" fontId="1" fillId="0" borderId="270" xfId="4" applyFont="1" applyBorder="1" applyAlignment="1">
      <alignment horizontal="center" vertical="center" wrapText="1"/>
    </xf>
    <xf numFmtId="0" fontId="1" fillId="0" borderId="133" xfId="4" applyFont="1" applyBorder="1" applyAlignment="1">
      <alignment horizontal="center" vertical="center" wrapText="1"/>
    </xf>
    <xf numFmtId="0" fontId="1" fillId="0" borderId="32" xfId="4" applyFont="1" applyBorder="1" applyAlignment="1">
      <alignment horizontal="center" vertical="center"/>
    </xf>
    <xf numFmtId="0" fontId="1" fillId="0" borderId="173" xfId="4" applyFont="1" applyBorder="1" applyAlignment="1">
      <alignment horizontal="center" vertical="center"/>
    </xf>
    <xf numFmtId="0" fontId="1" fillId="0" borderId="271" xfId="4" applyFont="1" applyBorder="1" applyAlignment="1">
      <alignment horizontal="center" vertical="center"/>
    </xf>
    <xf numFmtId="0" fontId="1" fillId="0" borderId="272" xfId="4" applyFont="1" applyBorder="1" applyAlignment="1">
      <alignment horizontal="center" vertical="center" wrapText="1"/>
    </xf>
    <xf numFmtId="0" fontId="1" fillId="0" borderId="93" xfId="4" applyFont="1" applyBorder="1" applyAlignment="1">
      <alignment horizontal="center" vertical="center"/>
    </xf>
    <xf numFmtId="0" fontId="1" fillId="0" borderId="273" xfId="4" applyFont="1" applyBorder="1" applyAlignment="1">
      <alignment horizontal="center" vertical="center" wrapText="1"/>
    </xf>
    <xf numFmtId="0" fontId="1" fillId="0" borderId="65" xfId="4" applyFont="1" applyBorder="1" applyAlignment="1">
      <alignment horizontal="center" vertical="center" wrapText="1"/>
    </xf>
    <xf numFmtId="0" fontId="1" fillId="0" borderId="274" xfId="4" applyFont="1" applyBorder="1" applyAlignment="1">
      <alignment horizontal="center" vertical="center" wrapText="1"/>
    </xf>
    <xf numFmtId="0" fontId="1" fillId="0" borderId="271" xfId="4" applyFont="1" applyBorder="1" applyAlignment="1">
      <alignment horizontal="center" vertical="center" wrapText="1"/>
    </xf>
    <xf numFmtId="0" fontId="1" fillId="0" borderId="130" xfId="4" applyFont="1" applyBorder="1" applyAlignment="1">
      <alignment horizontal="center" vertical="center"/>
    </xf>
    <xf numFmtId="0" fontId="1" fillId="0" borderId="23" xfId="4" applyFont="1" applyBorder="1" applyAlignment="1">
      <alignment horizontal="center" vertical="center"/>
    </xf>
    <xf numFmtId="0" fontId="1" fillId="0" borderId="8" xfId="4" applyFont="1" applyBorder="1" applyAlignment="1">
      <alignment horizontal="center" vertical="center"/>
    </xf>
    <xf numFmtId="0" fontId="1" fillId="0" borderId="24" xfId="4" applyFont="1" applyBorder="1" applyAlignment="1">
      <alignment horizontal="center" vertical="center"/>
    </xf>
    <xf numFmtId="0" fontId="1" fillId="0" borderId="275" xfId="4" applyFont="1" applyBorder="1" applyAlignment="1">
      <alignment horizontal="center" vertical="center"/>
    </xf>
    <xf numFmtId="0" fontId="1" fillId="0" borderId="16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1" fillId="0" borderId="13" xfId="4" applyFont="1" applyBorder="1" applyAlignment="1">
      <alignment horizontal="center" vertical="center"/>
    </xf>
    <xf numFmtId="0" fontId="1" fillId="0" borderId="276" xfId="4" applyFont="1" applyBorder="1" applyAlignment="1">
      <alignment horizontal="center" vertical="center" wrapText="1"/>
    </xf>
    <xf numFmtId="0" fontId="1" fillId="0" borderId="111" xfId="4" applyFont="1" applyBorder="1" applyAlignment="1">
      <alignment horizontal="center" vertical="center" wrapText="1"/>
    </xf>
    <xf numFmtId="0" fontId="1" fillId="0" borderId="112" xfId="4" applyFont="1" applyBorder="1" applyAlignment="1">
      <alignment horizontal="center" vertical="center" wrapText="1"/>
    </xf>
    <xf numFmtId="0" fontId="1" fillId="0" borderId="183" xfId="4" applyFont="1" applyBorder="1" applyAlignment="1">
      <alignment horizontal="center" vertical="center" wrapText="1"/>
    </xf>
    <xf numFmtId="0" fontId="1" fillId="0" borderId="113" xfId="4" applyFont="1" applyBorder="1" applyAlignment="1">
      <alignment horizontal="center" vertical="center" wrapText="1"/>
    </xf>
    <xf numFmtId="0" fontId="1" fillId="0" borderId="277" xfId="4" applyFont="1" applyBorder="1" applyAlignment="1">
      <alignment horizontal="center" vertical="center" wrapText="1"/>
    </xf>
    <xf numFmtId="0" fontId="1" fillId="0" borderId="278" xfId="4" applyFont="1" applyBorder="1" applyAlignment="1">
      <alignment horizontal="center" vertical="center" wrapText="1"/>
    </xf>
    <xf numFmtId="0" fontId="1" fillId="0" borderId="46" xfId="4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2" xfId="4" applyFont="1" applyBorder="1" applyAlignment="1">
      <alignment horizontal="center" vertical="center"/>
    </xf>
    <xf numFmtId="0" fontId="1" fillId="0" borderId="226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 wrapText="1"/>
    </xf>
    <xf numFmtId="0" fontId="1" fillId="0" borderId="13" xfId="4" applyFont="1" applyBorder="1" applyAlignment="1">
      <alignment horizontal="center" vertical="center" wrapText="1"/>
    </xf>
    <xf numFmtId="0" fontId="1" fillId="0" borderId="234" xfId="4" applyFont="1" applyBorder="1" applyAlignment="1">
      <alignment horizontal="center" vertical="center" wrapText="1"/>
    </xf>
    <xf numFmtId="0" fontId="1" fillId="0" borderId="6" xfId="4" applyFont="1" applyBorder="1" applyAlignment="1">
      <alignment horizontal="center" vertical="center" wrapText="1"/>
    </xf>
    <xf numFmtId="0" fontId="1" fillId="0" borderId="235" xfId="4" applyFont="1" applyBorder="1" applyAlignment="1">
      <alignment horizontal="center" vertical="center" wrapText="1"/>
    </xf>
    <xf numFmtId="0" fontId="1" fillId="0" borderId="226" xfId="4" applyFont="1" applyBorder="1" applyAlignment="1">
      <alignment horizontal="center" vertical="center" wrapText="1"/>
    </xf>
    <xf numFmtId="0" fontId="1" fillId="0" borderId="279" xfId="1" applyFont="1" applyBorder="1" applyAlignment="1">
      <alignment horizontal="center" vertical="center"/>
    </xf>
    <xf numFmtId="0" fontId="1" fillId="0" borderId="280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" fillId="0" borderId="281" xfId="1" applyFont="1" applyBorder="1" applyAlignment="1">
      <alignment horizontal="center" vertical="center"/>
    </xf>
    <xf numFmtId="0" fontId="1" fillId="0" borderId="167" xfId="1" applyFont="1" applyBorder="1" applyAlignment="1">
      <alignment horizontal="center" vertical="center"/>
    </xf>
    <xf numFmtId="0" fontId="1" fillId="0" borderId="165" xfId="1" applyFont="1" applyBorder="1" applyAlignment="1">
      <alignment horizontal="center" vertical="center"/>
    </xf>
    <xf numFmtId="0" fontId="1" fillId="0" borderId="166" xfId="1" applyFont="1" applyBorder="1" applyAlignment="1">
      <alignment horizontal="center" vertical="center"/>
    </xf>
    <xf numFmtId="0" fontId="1" fillId="0" borderId="282" xfId="4" applyFont="1" applyBorder="1" applyAlignment="1">
      <alignment horizontal="center" vertical="center"/>
    </xf>
    <xf numFmtId="0" fontId="1" fillId="0" borderId="283" xfId="4" applyFont="1" applyBorder="1" applyAlignment="1">
      <alignment horizontal="center" vertical="center"/>
    </xf>
    <xf numFmtId="0" fontId="1" fillId="0" borderId="284" xfId="4" applyFont="1" applyBorder="1" applyAlignment="1">
      <alignment horizontal="center" vertical="center"/>
    </xf>
    <xf numFmtId="0" fontId="1" fillId="0" borderId="72" xfId="4" applyFont="1" applyBorder="1" applyAlignment="1">
      <alignment horizontal="center" vertical="center"/>
    </xf>
    <xf numFmtId="0" fontId="1" fillId="0" borderId="73" xfId="4" applyFont="1" applyBorder="1" applyAlignment="1">
      <alignment horizontal="center" vertical="center" wrapText="1"/>
    </xf>
    <xf numFmtId="0" fontId="1" fillId="0" borderId="41" xfId="4" applyFont="1" applyBorder="1" applyAlignment="1">
      <alignment horizontal="center" vertical="center" wrapText="1"/>
    </xf>
    <xf numFmtId="0" fontId="1" fillId="0" borderId="144" xfId="4" applyFont="1" applyBorder="1" applyAlignment="1">
      <alignment horizontal="center" vertical="center" wrapText="1"/>
    </xf>
    <xf numFmtId="0" fontId="1" fillId="0" borderId="78" xfId="4" applyFont="1" applyBorder="1" applyAlignment="1">
      <alignment horizontal="center" vertical="center" wrapText="1"/>
    </xf>
    <xf numFmtId="0" fontId="1" fillId="0" borderId="143" xfId="4" applyFont="1" applyBorder="1" applyAlignment="1">
      <alignment horizontal="center" vertical="center" wrapText="1"/>
    </xf>
    <xf numFmtId="0" fontId="1" fillId="0" borderId="285" xfId="4" applyFont="1" applyBorder="1" applyAlignment="1">
      <alignment horizontal="center" vertical="center" wrapText="1"/>
    </xf>
    <xf numFmtId="0" fontId="1" fillId="0" borderId="181" xfId="4" applyFont="1" applyBorder="1" applyAlignment="1">
      <alignment horizontal="center" vertical="center" wrapText="1"/>
    </xf>
    <xf numFmtId="0" fontId="1" fillId="0" borderId="38" xfId="4" applyFont="1" applyBorder="1" applyAlignment="1">
      <alignment horizontal="center" vertical="center"/>
    </xf>
    <xf numFmtId="0" fontId="1" fillId="0" borderId="182" xfId="4" applyFont="1" applyBorder="1" applyAlignment="1">
      <alignment horizontal="center" vertical="center"/>
    </xf>
    <xf numFmtId="0" fontId="1" fillId="0" borderId="120" xfId="4" applyFont="1" applyBorder="1" applyAlignment="1">
      <alignment horizontal="center" vertical="center"/>
    </xf>
    <xf numFmtId="0" fontId="1" fillId="0" borderId="143" xfId="1" applyFont="1" applyBorder="1" applyAlignment="1">
      <alignment horizontal="center" vertical="center"/>
    </xf>
    <xf numFmtId="0" fontId="1" fillId="0" borderId="41" xfId="1" applyFont="1" applyBorder="1" applyAlignment="1">
      <alignment horizontal="center" vertical="center"/>
    </xf>
    <xf numFmtId="0" fontId="1" fillId="0" borderId="78" xfId="1" applyFont="1" applyBorder="1" applyAlignment="1">
      <alignment horizontal="center" vertical="center"/>
    </xf>
    <xf numFmtId="0" fontId="1" fillId="0" borderId="144" xfId="1" applyFont="1" applyBorder="1" applyAlignment="1">
      <alignment horizontal="center" vertical="center"/>
    </xf>
    <xf numFmtId="0" fontId="1" fillId="0" borderId="39" xfId="1" applyFont="1" applyBorder="1" applyAlignment="1">
      <alignment horizontal="center" vertical="center"/>
    </xf>
    <xf numFmtId="0" fontId="1" fillId="0" borderId="70" xfId="4" applyFont="1" applyBorder="1" applyAlignment="1">
      <alignment horizontal="center" vertical="center"/>
    </xf>
    <xf numFmtId="0" fontId="1" fillId="0" borderId="286" xfId="4" applyFont="1" applyBorder="1" applyAlignment="1">
      <alignment horizontal="center" vertical="center"/>
    </xf>
    <xf numFmtId="0" fontId="1" fillId="0" borderId="287" xfId="4" applyFont="1" applyBorder="1" applyAlignment="1">
      <alignment horizontal="center" vertical="center"/>
    </xf>
    <xf numFmtId="0" fontId="1" fillId="0" borderId="181" xfId="4" applyFont="1" applyBorder="1" applyAlignment="1">
      <alignment horizontal="center" vertical="center"/>
    </xf>
    <xf numFmtId="0" fontId="1" fillId="0" borderId="288" xfId="4" applyFont="1" applyBorder="1" applyAlignment="1">
      <alignment horizontal="center" vertical="center" wrapText="1"/>
    </xf>
    <xf numFmtId="0" fontId="5" fillId="0" borderId="0" xfId="4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3" fillId="0" borderId="0" xfId="1" applyFont="1" applyAlignment="1">
      <alignment horizontal="center"/>
    </xf>
    <xf numFmtId="0" fontId="3" fillId="0" borderId="0" xfId="4" applyFont="1" applyAlignment="1">
      <alignment horizontal="center" wrapText="1"/>
    </xf>
    <xf numFmtId="0" fontId="16" fillId="0" borderId="0" xfId="4" applyFont="1" applyAlignment="1">
      <alignment wrapText="1"/>
    </xf>
    <xf numFmtId="0" fontId="1" fillId="0" borderId="0" xfId="4" applyFont="1" applyAlignment="1">
      <alignment horizontal="center" wrapText="1"/>
    </xf>
    <xf numFmtId="0" fontId="12" fillId="0" borderId="0" xfId="2" applyFont="1"/>
    <xf numFmtId="0" fontId="3" fillId="0" borderId="0" xfId="2" applyFont="1"/>
    <xf numFmtId="0" fontId="21" fillId="0" borderId="0" xfId="2" applyFont="1"/>
    <xf numFmtId="0" fontId="10" fillId="0" borderId="0" xfId="4" applyAlignment="1">
      <alignment horizontal="center" vertical="center"/>
    </xf>
    <xf numFmtId="0" fontId="10" fillId="0" borderId="0" xfId="4" applyAlignment="1">
      <alignment horizontal="left" vertical="center"/>
    </xf>
    <xf numFmtId="0" fontId="10" fillId="0" borderId="0" xfId="4" applyAlignment="1">
      <alignment vertical="center"/>
    </xf>
    <xf numFmtId="0" fontId="2" fillId="0" borderId="0" xfId="4" applyFont="1" applyAlignment="1">
      <alignment horizontal="center" vertical="center" wrapText="1"/>
    </xf>
    <xf numFmtId="0" fontId="10" fillId="0" borderId="0" xfId="4" applyAlignment="1">
      <alignment horizontal="right" vertical="center"/>
    </xf>
    <xf numFmtId="0" fontId="2" fillId="0" borderId="0" xfId="4" applyFont="1"/>
    <xf numFmtId="0" fontId="1" fillId="0" borderId="0" xfId="4" applyFont="1" applyAlignment="1">
      <alignment horizontal="center" vertical="center" wrapText="1"/>
    </xf>
    <xf numFmtId="49" fontId="1" fillId="0" borderId="0" xfId="4" applyNumberFormat="1" applyFont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1" fontId="1" fillId="0" borderId="0" xfId="4" applyNumberFormat="1" applyFont="1" applyAlignment="1">
      <alignment horizontal="center" vertical="center" wrapText="1"/>
    </xf>
    <xf numFmtId="49" fontId="1" fillId="0" borderId="0" xfId="2" applyNumberFormat="1" applyFont="1" applyAlignment="1">
      <alignment horizontal="left" vertical="center" wrapText="1"/>
    </xf>
    <xf numFmtId="0" fontId="1" fillId="0" borderId="0" xfId="4" applyFont="1"/>
    <xf numFmtId="0" fontId="2" fillId="0" borderId="0" xfId="4" applyFont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66" fontId="5" fillId="0" borderId="233" xfId="0" applyNumberFormat="1" applyFont="1" applyBorder="1" applyAlignment="1">
      <alignment horizontal="center" vertical="center"/>
    </xf>
    <xf numFmtId="166" fontId="1" fillId="0" borderId="22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170" fontId="5" fillId="0" borderId="200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1" fillId="0" borderId="109" xfId="0" applyFont="1" applyBorder="1" applyAlignment="1">
      <alignment horizontal="center" vertical="center" wrapText="1"/>
    </xf>
    <xf numFmtId="1" fontId="1" fillId="0" borderId="122" xfId="0" applyNumberFormat="1" applyFont="1" applyBorder="1" applyAlignment="1">
      <alignment horizontal="center" vertical="center" wrapText="1"/>
    </xf>
    <xf numFmtId="49" fontId="5" fillId="0" borderId="289" xfId="0" applyNumberFormat="1" applyFont="1" applyBorder="1" applyAlignment="1">
      <alignment horizontal="left" vertical="center" wrapText="1"/>
    </xf>
    <xf numFmtId="0" fontId="1" fillId="0" borderId="196" xfId="0" applyFont="1" applyBorder="1" applyAlignment="1">
      <alignment horizontal="center" vertical="center" wrapText="1"/>
    </xf>
    <xf numFmtId="49" fontId="1" fillId="0" borderId="197" xfId="0" applyNumberFormat="1" applyFont="1" applyBorder="1" applyAlignment="1">
      <alignment horizontal="center" vertical="center" wrapText="1"/>
    </xf>
    <xf numFmtId="164" fontId="1" fillId="0" borderId="198" xfId="0" applyNumberFormat="1" applyFont="1" applyBorder="1" applyAlignment="1">
      <alignment horizontal="center" vertical="center" wrapText="1"/>
    </xf>
    <xf numFmtId="166" fontId="5" fillId="0" borderId="229" xfId="0" applyNumberFormat="1" applyFont="1" applyBorder="1" applyAlignment="1">
      <alignment horizontal="center" vertical="center"/>
    </xf>
    <xf numFmtId="1" fontId="5" fillId="0" borderId="229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vertical="center"/>
    </xf>
    <xf numFmtId="164" fontId="1" fillId="0" borderId="30" xfId="0" applyNumberFormat="1" applyFont="1" applyBorder="1" applyAlignment="1">
      <alignment vertical="center"/>
    </xf>
    <xf numFmtId="172" fontId="1" fillId="0" borderId="0" xfId="0" applyNumberFormat="1" applyFont="1" applyAlignment="1">
      <alignment vertical="center"/>
    </xf>
    <xf numFmtId="49" fontId="1" fillId="0" borderId="290" xfId="0" applyNumberFormat="1" applyFont="1" applyBorder="1" applyAlignment="1">
      <alignment horizontal="right" vertical="center" wrapText="1"/>
    </xf>
    <xf numFmtId="164" fontId="1" fillId="0" borderId="122" xfId="0" applyNumberFormat="1" applyFont="1" applyBorder="1" applyAlignment="1">
      <alignment horizontal="center" vertical="center" wrapText="1"/>
    </xf>
    <xf numFmtId="166" fontId="1" fillId="0" borderId="233" xfId="0" applyNumberFormat="1" applyFont="1" applyBorder="1" applyAlignment="1">
      <alignment horizontal="center" vertical="center"/>
    </xf>
    <xf numFmtId="1" fontId="1" fillId="0" borderId="233" xfId="0" applyNumberFormat="1" applyFont="1" applyBorder="1" applyAlignment="1">
      <alignment horizontal="center" vertical="center"/>
    </xf>
    <xf numFmtId="1" fontId="5" fillId="0" borderId="23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5" fontId="5" fillId="0" borderId="122" xfId="0" applyNumberFormat="1" applyFont="1" applyBorder="1" applyAlignment="1">
      <alignment horizontal="center" vertical="center"/>
    </xf>
    <xf numFmtId="1" fontId="5" fillId="0" borderId="233" xfId="0" applyNumberFormat="1" applyFont="1" applyBorder="1" applyAlignment="1">
      <alignment horizontal="center" vertical="center" wrapText="1"/>
    </xf>
    <xf numFmtId="1" fontId="1" fillId="0" borderId="30" xfId="0" applyNumberFormat="1" applyFont="1" applyBorder="1" applyAlignment="1">
      <alignment horizontal="center" vertical="center" wrapText="1"/>
    </xf>
    <xf numFmtId="49" fontId="5" fillId="0" borderId="291" xfId="0" applyNumberFormat="1" applyFont="1" applyBorder="1" applyAlignment="1">
      <alignment horizontal="left" vertical="center" wrapText="1"/>
    </xf>
    <xf numFmtId="165" fontId="1" fillId="0" borderId="122" xfId="0" applyNumberFormat="1" applyFont="1" applyBorder="1" applyAlignment="1">
      <alignment horizontal="center" vertical="center"/>
    </xf>
    <xf numFmtId="165" fontId="7" fillId="0" borderId="122" xfId="0" applyNumberFormat="1" applyFont="1" applyBorder="1" applyAlignment="1">
      <alignment horizontal="center" vertical="center"/>
    </xf>
    <xf numFmtId="49" fontId="1" fillId="0" borderId="219" xfId="0" applyNumberFormat="1" applyFont="1" applyBorder="1" applyAlignment="1">
      <alignment horizontal="right" vertical="center" wrapText="1"/>
    </xf>
    <xf numFmtId="1" fontId="1" fillId="0" borderId="220" xfId="0" applyNumberFormat="1" applyFont="1" applyBorder="1" applyAlignment="1">
      <alignment horizontal="center" vertical="center" wrapText="1"/>
    </xf>
    <xf numFmtId="1" fontId="5" fillId="0" borderId="50" xfId="0" applyNumberFormat="1" applyFont="1" applyBorder="1" applyAlignment="1">
      <alignment horizontal="center" vertical="center" wrapText="1"/>
    </xf>
    <xf numFmtId="1" fontId="5" fillId="0" borderId="34" xfId="0" applyNumberFormat="1" applyFont="1" applyBorder="1" applyAlignment="1">
      <alignment horizontal="center" vertical="center" wrapText="1"/>
    </xf>
    <xf numFmtId="1" fontId="5" fillId="0" borderId="36" xfId="0" applyNumberFormat="1" applyFont="1" applyBorder="1" applyAlignment="1">
      <alignment horizontal="center" vertical="center" wrapText="1"/>
    </xf>
    <xf numFmtId="49" fontId="1" fillId="0" borderId="292" xfId="0" applyNumberFormat="1" applyFont="1" applyBorder="1" applyAlignment="1">
      <alignment horizontal="right" vertical="center" wrapText="1"/>
    </xf>
    <xf numFmtId="166" fontId="5" fillId="0" borderId="192" xfId="0" applyNumberFormat="1" applyFont="1" applyBorder="1" applyAlignment="1">
      <alignment horizontal="center" vertical="center"/>
    </xf>
    <xf numFmtId="1" fontId="5" fillId="0" borderId="192" xfId="0" applyNumberFormat="1" applyFont="1" applyBorder="1" applyAlignment="1">
      <alignment horizontal="center" vertical="center" wrapText="1"/>
    </xf>
    <xf numFmtId="1" fontId="5" fillId="0" borderId="277" xfId="0" applyNumberFormat="1" applyFont="1" applyBorder="1" applyAlignment="1">
      <alignment horizontal="center" vertical="center" wrapText="1"/>
    </xf>
    <xf numFmtId="1" fontId="5" fillId="0" borderId="112" xfId="0" applyNumberFormat="1" applyFont="1" applyBorder="1" applyAlignment="1">
      <alignment horizontal="center" vertical="center" wrapText="1"/>
    </xf>
    <xf numFmtId="1" fontId="5" fillId="0" borderId="113" xfId="0" applyNumberFormat="1" applyFont="1" applyBorder="1" applyAlignment="1">
      <alignment horizontal="center" vertical="center" wrapText="1"/>
    </xf>
    <xf numFmtId="165" fontId="5" fillId="0" borderId="290" xfId="0" applyNumberFormat="1" applyFont="1" applyBorder="1" applyAlignment="1">
      <alignment horizontal="left" vertical="center" wrapText="1"/>
    </xf>
    <xf numFmtId="165" fontId="1" fillId="0" borderId="121" xfId="0" applyNumberFormat="1" applyFont="1" applyBorder="1" applyAlignment="1">
      <alignment horizontal="center" vertical="center"/>
    </xf>
    <xf numFmtId="1" fontId="5" fillId="0" borderId="294" xfId="0" applyNumberFormat="1" applyFont="1" applyBorder="1" applyAlignment="1">
      <alignment horizontal="center" vertical="center"/>
    </xf>
    <xf numFmtId="49" fontId="5" fillId="0" borderId="291" xfId="0" applyNumberFormat="1" applyFont="1" applyBorder="1" applyAlignment="1">
      <alignment vertical="center" wrapText="1"/>
    </xf>
    <xf numFmtId="0" fontId="5" fillId="0" borderId="233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66" fontId="1" fillId="0" borderId="294" xfId="0" applyNumberFormat="1" applyFont="1" applyBorder="1" applyAlignment="1">
      <alignment horizontal="center" vertical="center"/>
    </xf>
    <xf numFmtId="1" fontId="1" fillId="0" borderId="294" xfId="0" applyNumberFormat="1" applyFont="1" applyBorder="1" applyAlignment="1">
      <alignment horizontal="center" vertical="center"/>
    </xf>
    <xf numFmtId="166" fontId="5" fillId="0" borderId="294" xfId="0" applyNumberFormat="1" applyFont="1" applyBorder="1" applyAlignment="1">
      <alignment horizontal="center" vertical="center"/>
    </xf>
    <xf numFmtId="165" fontId="5" fillId="0" borderId="295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109" xfId="0" applyNumberFormat="1" applyFont="1" applyBorder="1" applyAlignment="1">
      <alignment horizontal="center" vertical="center"/>
    </xf>
    <xf numFmtId="165" fontId="1" fillId="0" borderId="109" xfId="0" applyNumberFormat="1" applyFont="1" applyBorder="1" applyAlignment="1">
      <alignment horizontal="center" vertical="center"/>
    </xf>
    <xf numFmtId="165" fontId="5" fillId="0" borderId="209" xfId="0" applyNumberFormat="1" applyFont="1" applyBorder="1" applyAlignment="1">
      <alignment horizontal="center" vertical="center"/>
    </xf>
    <xf numFmtId="0" fontId="1" fillId="0" borderId="122" xfId="0" applyFont="1" applyBorder="1" applyAlignment="1">
      <alignment horizontal="center" vertical="center"/>
    </xf>
    <xf numFmtId="164" fontId="5" fillId="0" borderId="23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" fontId="5" fillId="0" borderId="226" xfId="0" applyNumberFormat="1" applyFont="1" applyBorder="1" applyAlignment="1">
      <alignment horizontal="center" vertical="center"/>
    </xf>
    <xf numFmtId="49" fontId="1" fillId="0" borderId="122" xfId="0" applyNumberFormat="1" applyFont="1" applyBorder="1" applyAlignment="1">
      <alignment horizontal="center" vertical="center"/>
    </xf>
    <xf numFmtId="0" fontId="5" fillId="0" borderId="200" xfId="0" applyFont="1" applyBorder="1" applyAlignment="1">
      <alignment horizontal="center" vertical="center"/>
    </xf>
    <xf numFmtId="1" fontId="5" fillId="0" borderId="109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" fontId="5" fillId="0" borderId="122" xfId="0" applyNumberFormat="1" applyFont="1" applyBorder="1" applyAlignment="1">
      <alignment horizontal="center" vertical="center" wrapText="1"/>
    </xf>
    <xf numFmtId="1" fontId="5" fillId="0" borderId="122" xfId="0" applyNumberFormat="1" applyFont="1" applyBorder="1" applyAlignment="1">
      <alignment horizontal="center" vertical="center"/>
    </xf>
    <xf numFmtId="0" fontId="1" fillId="0" borderId="200" xfId="0" applyFont="1" applyBorder="1" applyAlignment="1">
      <alignment horizontal="center" vertical="center"/>
    </xf>
    <xf numFmtId="166" fontId="5" fillId="0" borderId="238" xfId="0" applyNumberFormat="1" applyFont="1" applyBorder="1" applyAlignment="1">
      <alignment horizontal="center" vertical="center"/>
    </xf>
    <xf numFmtId="169" fontId="8" fillId="0" borderId="122" xfId="0" applyNumberFormat="1" applyFont="1" applyBorder="1" applyAlignment="1">
      <alignment horizontal="center" vertical="center"/>
    </xf>
    <xf numFmtId="1" fontId="1" fillId="0" borderId="109" xfId="0" applyNumberFormat="1" applyFont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169" fontId="7" fillId="0" borderId="12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09" xfId="0" applyFont="1" applyBorder="1" applyAlignment="1">
      <alignment horizontal="center"/>
    </xf>
    <xf numFmtId="171" fontId="1" fillId="0" borderId="200" xfId="0" applyNumberFormat="1" applyFont="1" applyBorder="1" applyAlignment="1">
      <alignment horizontal="center" vertical="center"/>
    </xf>
    <xf numFmtId="49" fontId="1" fillId="0" borderId="200" xfId="0" applyNumberFormat="1" applyFont="1" applyBorder="1" applyAlignment="1">
      <alignment horizontal="right" vertical="center" wrapText="1"/>
    </xf>
    <xf numFmtId="0" fontId="5" fillId="0" borderId="200" xfId="0" applyFont="1" applyBorder="1" applyAlignment="1">
      <alignment wrapText="1"/>
    </xf>
    <xf numFmtId="0" fontId="1" fillId="0" borderId="122" xfId="0" applyFont="1" applyBorder="1" applyAlignment="1">
      <alignment horizontal="center"/>
    </xf>
    <xf numFmtId="172" fontId="1" fillId="4" borderId="109" xfId="0" applyNumberFormat="1" applyFont="1" applyFill="1" applyBorder="1" applyAlignment="1">
      <alignment vertical="center"/>
    </xf>
    <xf numFmtId="49" fontId="1" fillId="0" borderId="229" xfId="0" applyNumberFormat="1" applyFont="1" applyBorder="1" applyAlignment="1">
      <alignment horizontal="center" vertical="center" wrapText="1"/>
    </xf>
    <xf numFmtId="49" fontId="1" fillId="0" borderId="233" xfId="0" applyNumberFormat="1" applyFont="1" applyBorder="1" applyAlignment="1">
      <alignment horizontal="center" vertical="center" wrapText="1"/>
    </xf>
    <xf numFmtId="49" fontId="1" fillId="0" borderId="233" xfId="0" applyNumberFormat="1" applyFont="1" applyBorder="1" applyAlignment="1">
      <alignment horizontal="center" vertical="center"/>
    </xf>
    <xf numFmtId="49" fontId="1" fillId="0" borderId="296" xfId="0" applyNumberFormat="1" applyFont="1" applyBorder="1" applyAlignment="1">
      <alignment horizontal="center" vertical="center" wrapText="1"/>
    </xf>
    <xf numFmtId="49" fontId="1" fillId="0" borderId="294" xfId="0" applyNumberFormat="1" applyFont="1" applyBorder="1" applyAlignment="1">
      <alignment horizontal="center" vertical="center"/>
    </xf>
    <xf numFmtId="0" fontId="5" fillId="0" borderId="200" xfId="0" applyFont="1" applyBorder="1" applyAlignment="1">
      <alignment horizontal="center"/>
    </xf>
    <xf numFmtId="0" fontId="5" fillId="0" borderId="122" xfId="0" applyFont="1" applyBorder="1" applyAlignment="1">
      <alignment horizontal="center" vertical="center"/>
    </xf>
    <xf numFmtId="49" fontId="5" fillId="0" borderId="200" xfId="0" applyNumberFormat="1" applyFont="1" applyBorder="1" applyAlignment="1">
      <alignment vertical="center" wrapText="1"/>
    </xf>
    <xf numFmtId="0" fontId="1" fillId="0" borderId="122" xfId="0" applyFont="1" applyBorder="1"/>
    <xf numFmtId="0" fontId="1" fillId="0" borderId="109" xfId="0" applyFont="1" applyBorder="1"/>
    <xf numFmtId="49" fontId="1" fillId="0" borderId="122" xfId="0" applyNumberFormat="1" applyFont="1" applyBorder="1" applyAlignment="1">
      <alignment horizontal="center"/>
    </xf>
    <xf numFmtId="0" fontId="1" fillId="0" borderId="109" xfId="0" applyFont="1" applyBorder="1" applyAlignment="1">
      <alignment horizontal="center" vertical="center"/>
    </xf>
    <xf numFmtId="0" fontId="5" fillId="0" borderId="200" xfId="0" applyFont="1" applyBorder="1"/>
    <xf numFmtId="0" fontId="5" fillId="0" borderId="109" xfId="0" applyFont="1" applyBorder="1" applyAlignment="1">
      <alignment horizontal="center" vertical="center"/>
    </xf>
    <xf numFmtId="166" fontId="5" fillId="0" borderId="200" xfId="0" applyNumberFormat="1" applyFont="1" applyBorder="1" applyAlignment="1">
      <alignment horizontal="center" vertical="center"/>
    </xf>
    <xf numFmtId="1" fontId="5" fillId="0" borderId="109" xfId="0" applyNumberFormat="1" applyFont="1" applyBorder="1" applyAlignment="1">
      <alignment horizontal="center" vertical="center" wrapText="1"/>
    </xf>
    <xf numFmtId="171" fontId="5" fillId="0" borderId="200" xfId="0" applyNumberFormat="1" applyFont="1" applyBorder="1" applyAlignment="1">
      <alignment horizontal="center" vertical="center"/>
    </xf>
    <xf numFmtId="0" fontId="5" fillId="0" borderId="122" xfId="0" applyFont="1" applyBorder="1" applyAlignment="1">
      <alignment horizontal="center" vertical="center" wrapText="1"/>
    </xf>
    <xf numFmtId="0" fontId="5" fillId="0" borderId="122" xfId="0" applyFont="1" applyBorder="1" applyAlignment="1">
      <alignment horizontal="center"/>
    </xf>
    <xf numFmtId="164" fontId="1" fillId="0" borderId="109" xfId="0" applyNumberFormat="1" applyFont="1" applyBorder="1" applyAlignment="1">
      <alignment horizontal="center" vertical="center"/>
    </xf>
    <xf numFmtId="49" fontId="5" fillId="0" borderId="200" xfId="0" applyNumberFormat="1" applyFont="1" applyBorder="1" applyAlignment="1">
      <alignment horizontal="left" vertical="center" wrapText="1"/>
    </xf>
    <xf numFmtId="0" fontId="0" fillId="0" borderId="219" xfId="0" applyBorder="1"/>
    <xf numFmtId="1" fontId="1" fillId="0" borderId="122" xfId="0" applyNumberFormat="1" applyFont="1" applyBorder="1"/>
    <xf numFmtId="0" fontId="0" fillId="0" borderId="12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3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198" xfId="0" applyFont="1" applyBorder="1" applyAlignment="1">
      <alignment horizontal="center"/>
    </xf>
    <xf numFmtId="0" fontId="5" fillId="0" borderId="10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2" xfId="0" applyFont="1" applyBorder="1"/>
    <xf numFmtId="165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24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right" vertical="center" wrapText="1"/>
    </xf>
    <xf numFmtId="0" fontId="5" fillId="0" borderId="227" xfId="0" applyFont="1" applyBorder="1" applyAlignment="1">
      <alignment horizontal="right" vertical="center" wrapText="1"/>
    </xf>
    <xf numFmtId="0" fontId="5" fillId="0" borderId="16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63" xfId="0" applyFont="1" applyBorder="1" applyAlignment="1">
      <alignment horizontal="center" vertical="center"/>
    </xf>
    <xf numFmtId="0" fontId="1" fillId="0" borderId="209" xfId="0" applyFont="1" applyBorder="1" applyAlignment="1">
      <alignment horizontal="center" vertical="center"/>
    </xf>
    <xf numFmtId="0" fontId="5" fillId="0" borderId="255" xfId="0" applyFont="1" applyBorder="1" applyAlignment="1">
      <alignment horizontal="center" vertical="center"/>
    </xf>
    <xf numFmtId="0" fontId="5" fillId="0" borderId="256" xfId="0" applyFont="1" applyBorder="1" applyAlignment="1">
      <alignment horizontal="center" vertical="center"/>
    </xf>
    <xf numFmtId="0" fontId="5" fillId="0" borderId="257" xfId="0" applyFont="1" applyBorder="1" applyAlignment="1">
      <alignment horizontal="center" vertical="center"/>
    </xf>
    <xf numFmtId="0" fontId="1" fillId="0" borderId="139" xfId="0" applyFont="1" applyBorder="1"/>
    <xf numFmtId="0" fontId="1" fillId="0" borderId="227" xfId="0" applyFont="1" applyBorder="1" applyAlignment="1">
      <alignment horizontal="center"/>
    </xf>
    <xf numFmtId="0" fontId="1" fillId="0" borderId="227" xfId="0" applyFont="1" applyBorder="1"/>
    <xf numFmtId="0" fontId="1" fillId="0" borderId="163" xfId="0" applyFont="1" applyBorder="1"/>
    <xf numFmtId="0" fontId="7" fillId="0" borderId="102" xfId="5" applyFont="1" applyBorder="1" applyAlignment="1">
      <alignment horizontal="center" vertical="center"/>
    </xf>
    <xf numFmtId="0" fontId="5" fillId="0" borderId="103" xfId="5" applyFont="1" applyBorder="1" applyAlignment="1">
      <alignment horizontal="center" vertical="center"/>
    </xf>
    <xf numFmtId="0" fontId="7" fillId="0" borderId="146" xfId="5" applyFont="1" applyBorder="1" applyAlignment="1">
      <alignment horizontal="center" vertical="center"/>
    </xf>
    <xf numFmtId="0" fontId="23" fillId="0" borderId="196" xfId="0" applyFont="1" applyBorder="1" applyAlignment="1">
      <alignment horizontal="center" vertical="center"/>
    </xf>
    <xf numFmtId="49" fontId="23" fillId="0" borderId="197" xfId="0" applyNumberFormat="1" applyFont="1" applyBorder="1" applyAlignment="1">
      <alignment horizontal="center" vertical="center"/>
    </xf>
    <xf numFmtId="0" fontId="23" fillId="0" borderId="198" xfId="0" applyFont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0" fontId="23" fillId="0" borderId="122" xfId="0" applyFont="1" applyBorder="1" applyAlignment="1">
      <alignment horizontal="center" vertical="center"/>
    </xf>
    <xf numFmtId="169" fontId="23" fillId="0" borderId="121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22" xfId="0" applyFont="1" applyBorder="1" applyAlignment="1">
      <alignment horizontal="center" vertical="center" wrapText="1"/>
    </xf>
    <xf numFmtId="0" fontId="7" fillId="0" borderId="162" xfId="5" applyFont="1" applyBorder="1" applyAlignment="1">
      <alignment horizontal="center" vertical="center"/>
    </xf>
    <xf numFmtId="0" fontId="5" fillId="0" borderId="37" xfId="5" applyFont="1" applyBorder="1" applyAlignment="1">
      <alignment horizontal="center" vertical="center"/>
    </xf>
    <xf numFmtId="0" fontId="7" fillId="0" borderId="227" xfId="5" applyFont="1" applyBorder="1" applyAlignment="1">
      <alignment horizontal="center" vertical="center"/>
    </xf>
    <xf numFmtId="0" fontId="1" fillId="0" borderId="196" xfId="0" applyFont="1" applyBorder="1" applyAlignment="1" applyProtection="1">
      <alignment horizontal="center" vertical="center" wrapText="1"/>
      <protection locked="0"/>
    </xf>
    <xf numFmtId="0" fontId="1" fillId="0" borderId="197" xfId="0" applyFont="1" applyBorder="1" applyAlignment="1" applyProtection="1">
      <alignment horizontal="center" vertical="center" wrapText="1"/>
      <protection locked="0"/>
    </xf>
    <xf numFmtId="0" fontId="7" fillId="0" borderId="197" xfId="0" applyFont="1" applyBorder="1" applyAlignment="1" applyProtection="1">
      <alignment horizontal="center" vertical="center"/>
      <protection locked="0"/>
    </xf>
    <xf numFmtId="0" fontId="1" fillId="0" borderId="198" xfId="0" applyFont="1" applyBorder="1" applyAlignment="1" applyProtection="1">
      <alignment horizontal="center" vertical="center"/>
      <protection locked="0"/>
    </xf>
    <xf numFmtId="0" fontId="1" fillId="0" borderId="12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" fillId="0" borderId="122" xfId="0" applyFont="1" applyBorder="1" applyAlignment="1" applyProtection="1">
      <alignment horizontal="center" vertical="center"/>
      <protection locked="0"/>
    </xf>
    <xf numFmtId="0" fontId="1" fillId="0" borderId="121" xfId="5" applyFont="1" applyBorder="1" applyAlignment="1">
      <alignment horizontal="center" vertical="center" wrapText="1"/>
    </xf>
    <xf numFmtId="0" fontId="1" fillId="0" borderId="3" xfId="5" applyFont="1" applyBorder="1" applyAlignment="1">
      <alignment horizontal="center" vertical="center" wrapText="1"/>
    </xf>
    <xf numFmtId="0" fontId="7" fillId="0" borderId="12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7" fillId="0" borderId="122" xfId="0" applyFont="1" applyBorder="1" applyAlignment="1" applyProtection="1">
      <alignment horizontal="center" vertical="center"/>
      <protection locked="0"/>
    </xf>
    <xf numFmtId="0" fontId="23" fillId="0" borderId="121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165" fontId="1" fillId="0" borderId="110" xfId="0" applyNumberFormat="1" applyFont="1" applyBorder="1" applyAlignment="1" applyProtection="1">
      <alignment horizontal="center" vertical="center"/>
      <protection locked="0"/>
    </xf>
    <xf numFmtId="0" fontId="1" fillId="0" borderId="110" xfId="0" applyFont="1" applyBorder="1" applyAlignment="1" applyProtection="1">
      <alignment horizontal="center" vertical="center"/>
      <protection locked="0"/>
    </xf>
    <xf numFmtId="168" fontId="1" fillId="0" borderId="133" xfId="5" applyNumberFormat="1" applyFont="1" applyBorder="1" applyAlignment="1">
      <alignment horizontal="center" vertical="center"/>
    </xf>
    <xf numFmtId="0" fontId="1" fillId="0" borderId="59" xfId="5" applyFont="1" applyBorder="1" applyAlignment="1">
      <alignment horizontal="center" vertical="center" wrapText="1"/>
    </xf>
    <xf numFmtId="168" fontId="1" fillId="0" borderId="109" xfId="5" applyNumberFormat="1" applyFont="1" applyBorder="1" applyAlignment="1">
      <alignment horizontal="center" vertical="center"/>
    </xf>
    <xf numFmtId="49" fontId="1" fillId="0" borderId="3" xfId="5" applyNumberFormat="1" applyFont="1" applyBorder="1" applyAlignment="1">
      <alignment horizontal="center" vertical="center" wrapText="1"/>
    </xf>
    <xf numFmtId="0" fontId="5" fillId="0" borderId="203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166" fontId="1" fillId="0" borderId="200" xfId="0" applyNumberFormat="1" applyFont="1" applyBorder="1" applyAlignment="1">
      <alignment horizontal="center" vertical="center"/>
    </xf>
    <xf numFmtId="166" fontId="5" fillId="0" borderId="200" xfId="0" applyNumberFormat="1" applyFont="1" applyBorder="1" applyAlignment="1">
      <alignment horizontal="center"/>
    </xf>
    <xf numFmtId="0" fontId="1" fillId="0" borderId="279" xfId="0" applyFont="1" applyBorder="1" applyAlignment="1">
      <alignment horizontal="center" vertical="center" wrapText="1"/>
    </xf>
    <xf numFmtId="0" fontId="1" fillId="0" borderId="307" xfId="0" applyFont="1" applyBorder="1" applyAlignment="1">
      <alignment horizontal="center" vertical="center" wrapText="1"/>
    </xf>
    <xf numFmtId="0" fontId="1" fillId="0" borderId="308" xfId="0" applyFont="1" applyBorder="1" applyAlignment="1">
      <alignment horizontal="center" vertical="center" wrapText="1"/>
    </xf>
    <xf numFmtId="0" fontId="1" fillId="0" borderId="245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205" xfId="0" applyFont="1" applyBorder="1"/>
    <xf numFmtId="164" fontId="1" fillId="4" borderId="219" xfId="0" applyNumberFormat="1" applyFont="1" applyFill="1" applyBorder="1" applyAlignment="1">
      <alignment vertical="center"/>
    </xf>
    <xf numFmtId="49" fontId="1" fillId="0" borderId="202" xfId="0" applyNumberFormat="1" applyFont="1" applyBorder="1" applyAlignment="1">
      <alignment horizontal="right" vertical="center" wrapText="1"/>
    </xf>
    <xf numFmtId="0" fontId="1" fillId="0" borderId="110" xfId="5" applyFont="1" applyBorder="1" applyAlignment="1">
      <alignment horizontal="center" vertical="center" wrapText="1"/>
    </xf>
    <xf numFmtId="0" fontId="1" fillId="0" borderId="37" xfId="0" applyFont="1" applyBorder="1" applyAlignment="1" applyProtection="1">
      <alignment horizontal="center" vertical="center" wrapText="1"/>
      <protection locked="0"/>
    </xf>
    <xf numFmtId="165" fontId="1" fillId="0" borderId="37" xfId="0" applyNumberFormat="1" applyFont="1" applyBorder="1" applyAlignment="1" applyProtection="1">
      <alignment horizontal="center" vertical="center"/>
      <protection locked="0"/>
    </xf>
    <xf numFmtId="0" fontId="1" fillId="0" borderId="249" xfId="5" applyFont="1" applyBorder="1" applyAlignment="1">
      <alignment horizontal="center" vertical="center" wrapText="1"/>
    </xf>
    <xf numFmtId="165" fontId="1" fillId="0" borderId="227" xfId="0" applyNumberFormat="1" applyFont="1" applyBorder="1" applyAlignment="1" applyProtection="1">
      <alignment horizontal="center" vertical="center"/>
      <protection locked="0"/>
    </xf>
    <xf numFmtId="0" fontId="1" fillId="0" borderId="134" xfId="5" applyFont="1" applyBorder="1" applyAlignment="1">
      <alignment horizontal="center" vertical="center" wrapText="1"/>
    </xf>
    <xf numFmtId="0" fontId="1" fillId="0" borderId="109" xfId="0" applyFont="1" applyBorder="1" applyAlignment="1" applyProtection="1">
      <alignment horizontal="center" vertical="center" wrapText="1"/>
      <protection locked="0"/>
    </xf>
    <xf numFmtId="164" fontId="1" fillId="0" borderId="219" xfId="0" applyNumberFormat="1" applyFont="1" applyBorder="1" applyAlignment="1">
      <alignment vertical="center"/>
    </xf>
    <xf numFmtId="165" fontId="1" fillId="0" borderId="179" xfId="0" applyNumberFormat="1" applyFont="1" applyBorder="1" applyAlignment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1" fillId="0" borderId="203" xfId="0" applyFont="1" applyBorder="1" applyAlignment="1">
      <alignment horizontal="center" vertical="center"/>
    </xf>
    <xf numFmtId="0" fontId="1" fillId="0" borderId="104" xfId="0" applyFont="1" applyBorder="1" applyAlignment="1">
      <alignment horizontal="center" vertical="center"/>
    </xf>
    <xf numFmtId="0" fontId="1" fillId="0" borderId="105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49" fontId="1" fillId="0" borderId="198" xfId="0" applyNumberFormat="1" applyFont="1" applyBorder="1" applyAlignment="1">
      <alignment horizontal="center"/>
    </xf>
    <xf numFmtId="0" fontId="5" fillId="0" borderId="194" xfId="0" applyFont="1" applyBorder="1"/>
    <xf numFmtId="166" fontId="5" fillId="0" borderId="194" xfId="0" applyNumberFormat="1" applyFont="1" applyBorder="1" applyAlignment="1">
      <alignment horizontal="center"/>
    </xf>
    <xf numFmtId="0" fontId="5" fillId="0" borderId="194" xfId="0" applyFont="1" applyBorder="1" applyAlignment="1">
      <alignment horizontal="center"/>
    </xf>
    <xf numFmtId="0" fontId="5" fillId="0" borderId="133" xfId="0" applyFont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5" fillId="0" borderId="198" xfId="0" applyFont="1" applyBorder="1" applyAlignment="1">
      <alignment horizontal="center"/>
    </xf>
    <xf numFmtId="0" fontId="5" fillId="0" borderId="210" xfId="0" applyFont="1" applyBorder="1"/>
    <xf numFmtId="49" fontId="1" fillId="0" borderId="122" xfId="0" applyNumberFormat="1" applyFont="1" applyBorder="1" applyAlignment="1">
      <alignment horizontal="center" vertical="center" wrapText="1"/>
    </xf>
    <xf numFmtId="0" fontId="1" fillId="0" borderId="210" xfId="0" applyFont="1" applyBorder="1" applyAlignment="1">
      <alignment horizontal="right"/>
    </xf>
    <xf numFmtId="166" fontId="5" fillId="0" borderId="210" xfId="0" applyNumberFormat="1" applyFont="1" applyBorder="1" applyAlignment="1">
      <alignment horizontal="center"/>
    </xf>
    <xf numFmtId="0" fontId="5" fillId="0" borderId="210" xfId="0" applyFont="1" applyBorder="1" applyAlignment="1">
      <alignment horizontal="left"/>
    </xf>
    <xf numFmtId="0" fontId="5" fillId="0" borderId="200" xfId="0" applyFont="1" applyBorder="1" applyAlignment="1">
      <alignment horizontal="center" vertical="center" wrapText="1"/>
    </xf>
    <xf numFmtId="49" fontId="5" fillId="0" borderId="210" xfId="0" applyNumberFormat="1" applyFont="1" applyBorder="1" applyAlignment="1">
      <alignment vertical="center" wrapText="1"/>
    </xf>
    <xf numFmtId="0" fontId="1" fillId="0" borderId="200" xfId="0" applyFont="1" applyBorder="1" applyAlignment="1">
      <alignment horizontal="center"/>
    </xf>
    <xf numFmtId="49" fontId="1" fillId="0" borderId="210" xfId="0" applyNumberFormat="1" applyFont="1" applyBorder="1" applyAlignment="1">
      <alignment horizontal="right" vertical="center" wrapText="1"/>
    </xf>
    <xf numFmtId="0" fontId="1" fillId="0" borderId="210" xfId="0" applyFont="1" applyBorder="1" applyAlignment="1">
      <alignment horizontal="right" vertical="center" wrapText="1"/>
    </xf>
    <xf numFmtId="0" fontId="5" fillId="0" borderId="200" xfId="0" applyFont="1" applyBorder="1" applyAlignment="1">
      <alignment horizontal="left"/>
    </xf>
    <xf numFmtId="0" fontId="5" fillId="0" borderId="202" xfId="0" applyFont="1" applyBorder="1" applyAlignment="1">
      <alignment horizontal="center"/>
    </xf>
    <xf numFmtId="0" fontId="5" fillId="0" borderId="245" xfId="0" applyFont="1" applyBorder="1" applyAlignment="1">
      <alignment horizontal="center"/>
    </xf>
    <xf numFmtId="0" fontId="5" fillId="0" borderId="156" xfId="0" applyFont="1" applyBorder="1" applyAlignment="1">
      <alignment horizontal="center"/>
    </xf>
    <xf numFmtId="0" fontId="5" fillId="0" borderId="157" xfId="0" applyFont="1" applyBorder="1" applyAlignment="1">
      <alignment horizontal="center"/>
    </xf>
    <xf numFmtId="0" fontId="1" fillId="0" borderId="311" xfId="0" applyFont="1" applyBorder="1"/>
    <xf numFmtId="0" fontId="1" fillId="0" borderId="156" xfId="0" applyFont="1" applyBorder="1"/>
    <xf numFmtId="0" fontId="1" fillId="0" borderId="157" xfId="0" applyFont="1" applyBorder="1"/>
    <xf numFmtId="1" fontId="1" fillId="0" borderId="311" xfId="0" applyNumberFormat="1" applyFont="1" applyBorder="1"/>
    <xf numFmtId="0" fontId="9" fillId="0" borderId="155" xfId="0" applyFont="1" applyBorder="1" applyAlignment="1">
      <alignment horizontal="center" vertical="center"/>
    </xf>
    <xf numFmtId="1" fontId="1" fillId="0" borderId="205" xfId="0" applyNumberFormat="1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49" fontId="1" fillId="0" borderId="232" xfId="0" applyNumberFormat="1" applyFont="1" applyBorder="1" applyAlignment="1">
      <alignment horizontal="center" vertical="center" wrapText="1"/>
    </xf>
    <xf numFmtId="0" fontId="5" fillId="0" borderId="49" xfId="0" applyFont="1" applyBorder="1" applyAlignment="1">
      <alignment horizontal="left" vertical="center" wrapText="1"/>
    </xf>
    <xf numFmtId="1" fontId="5" fillId="0" borderId="309" xfId="0" applyNumberFormat="1" applyFont="1" applyBorder="1" applyAlignment="1">
      <alignment horizontal="center" vertical="center"/>
    </xf>
    <xf numFmtId="1" fontId="5" fillId="0" borderId="279" xfId="0" applyNumberFormat="1" applyFont="1" applyBorder="1" applyAlignment="1">
      <alignment horizontal="center" vertical="center"/>
    </xf>
    <xf numFmtId="1" fontId="5" fillId="0" borderId="307" xfId="0" applyNumberFormat="1" applyFont="1" applyBorder="1" applyAlignment="1">
      <alignment horizontal="center" vertical="center"/>
    </xf>
    <xf numFmtId="0" fontId="5" fillId="0" borderId="30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07" xfId="0" applyFont="1" applyBorder="1" applyAlignment="1">
      <alignment horizontal="center" vertical="center"/>
    </xf>
    <xf numFmtId="164" fontId="5" fillId="0" borderId="309" xfId="0" applyNumberFormat="1" applyFont="1" applyBorder="1" applyAlignment="1">
      <alignment horizontal="center" vertical="center"/>
    </xf>
    <xf numFmtId="164" fontId="5" fillId="0" borderId="49" xfId="0" applyNumberFormat="1" applyFont="1" applyBorder="1" applyAlignment="1">
      <alignment horizontal="center" vertical="center"/>
    </xf>
    <xf numFmtId="164" fontId="5" fillId="0" borderId="280" xfId="0" applyNumberFormat="1" applyFont="1" applyBorder="1" applyAlignment="1">
      <alignment horizontal="center" vertical="center"/>
    </xf>
    <xf numFmtId="164" fontId="5" fillId="0" borderId="308" xfId="0" applyNumberFormat="1" applyFont="1" applyBorder="1" applyAlignment="1">
      <alignment horizontal="center" vertical="center"/>
    </xf>
    <xf numFmtId="164" fontId="5" fillId="0" borderId="310" xfId="0" applyNumberFormat="1" applyFont="1" applyBorder="1" applyAlignment="1">
      <alignment horizontal="center" vertical="center"/>
    </xf>
    <xf numFmtId="49" fontId="1" fillId="0" borderId="237" xfId="0" applyNumberFormat="1" applyFont="1" applyBorder="1" applyAlignment="1">
      <alignment horizontal="center" vertical="center" wrapText="1"/>
    </xf>
    <xf numFmtId="0" fontId="5" fillId="0" borderId="240" xfId="0" applyFont="1" applyBorder="1" applyAlignment="1">
      <alignment horizontal="left" vertical="center" wrapText="1"/>
    </xf>
    <xf numFmtId="1" fontId="5" fillId="0" borderId="238" xfId="0" applyNumberFormat="1" applyFont="1" applyBorder="1" applyAlignment="1">
      <alignment horizontal="center" vertical="center"/>
    </xf>
    <xf numFmtId="1" fontId="5" fillId="0" borderId="239" xfId="0" applyNumberFormat="1" applyFont="1" applyBorder="1" applyAlignment="1">
      <alignment horizontal="center" vertical="center"/>
    </xf>
    <xf numFmtId="1" fontId="5" fillId="0" borderId="159" xfId="0" applyNumberFormat="1" applyFont="1" applyBorder="1" applyAlignment="1">
      <alignment horizontal="center" vertical="center"/>
    </xf>
    <xf numFmtId="1" fontId="5" fillId="0" borderId="160" xfId="0" applyNumberFormat="1" applyFont="1" applyBorder="1" applyAlignment="1">
      <alignment horizontal="center" vertical="center"/>
    </xf>
    <xf numFmtId="0" fontId="5" fillId="0" borderId="239" xfId="0" applyFont="1" applyBorder="1" applyAlignment="1">
      <alignment horizontal="center" vertical="center"/>
    </xf>
    <xf numFmtId="0" fontId="5" fillId="0" borderId="240" xfId="0" applyFont="1" applyBorder="1" applyAlignment="1">
      <alignment horizontal="center" vertical="center"/>
    </xf>
    <xf numFmtId="0" fontId="5" fillId="0" borderId="160" xfId="0" applyFont="1" applyBorder="1" applyAlignment="1">
      <alignment horizontal="center" vertical="center"/>
    </xf>
    <xf numFmtId="164" fontId="5" fillId="0" borderId="239" xfId="0" applyNumberFormat="1" applyFont="1" applyBorder="1" applyAlignment="1">
      <alignment horizontal="center" vertical="center"/>
    </xf>
    <xf numFmtId="164" fontId="5" fillId="0" borderId="240" xfId="0" applyNumberFormat="1" applyFont="1" applyBorder="1" applyAlignment="1">
      <alignment horizontal="center" vertical="center"/>
    </xf>
    <xf numFmtId="164" fontId="5" fillId="0" borderId="241" xfId="0" applyNumberFormat="1" applyFont="1" applyBorder="1" applyAlignment="1">
      <alignment horizontal="center" vertical="center"/>
    </xf>
    <xf numFmtId="164" fontId="5" fillId="0" borderId="158" xfId="0" applyNumberFormat="1" applyFont="1" applyBorder="1" applyAlignment="1">
      <alignment horizontal="center" vertical="center"/>
    </xf>
    <xf numFmtId="164" fontId="5" fillId="0" borderId="242" xfId="0" applyNumberFormat="1" applyFont="1" applyBorder="1" applyAlignment="1">
      <alignment horizontal="center" vertical="center"/>
    </xf>
    <xf numFmtId="0" fontId="5" fillId="0" borderId="213" xfId="0" applyFont="1" applyBorder="1" applyAlignment="1">
      <alignment horizontal="center" vertical="center"/>
    </xf>
    <xf numFmtId="1" fontId="5" fillId="0" borderId="169" xfId="0" applyNumberFormat="1" applyFont="1" applyBorder="1" applyAlignment="1">
      <alignment horizontal="center" vertical="center"/>
    </xf>
    <xf numFmtId="1" fontId="5" fillId="0" borderId="249" xfId="0" applyNumberFormat="1" applyFont="1" applyBorder="1" applyAlignment="1">
      <alignment horizontal="center" vertical="center"/>
    </xf>
    <xf numFmtId="0" fontId="5" fillId="0" borderId="249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164" fontId="5" fillId="0" borderId="249" xfId="0" applyNumberFormat="1" applyFont="1" applyBorder="1" applyAlignment="1">
      <alignment horizontal="center" vertical="center"/>
    </xf>
    <xf numFmtId="164" fontId="5" fillId="0" borderId="87" xfId="0" applyNumberFormat="1" applyFont="1" applyBorder="1" applyAlignment="1">
      <alignment horizontal="center" vertical="center"/>
    </xf>
    <xf numFmtId="164" fontId="5" fillId="0" borderId="162" xfId="0" applyNumberFormat="1" applyFont="1" applyBorder="1" applyAlignment="1">
      <alignment horizontal="center" vertical="center"/>
    </xf>
    <xf numFmtId="164" fontId="5" fillId="0" borderId="98" xfId="0" applyNumberFormat="1" applyFont="1" applyBorder="1" applyAlignment="1">
      <alignment horizontal="center" vertical="center"/>
    </xf>
    <xf numFmtId="49" fontId="1" fillId="0" borderId="250" xfId="0" applyNumberFormat="1" applyFont="1" applyBorder="1" applyAlignment="1">
      <alignment horizontal="center" vertical="center" wrapText="1"/>
    </xf>
    <xf numFmtId="0" fontId="1" fillId="0" borderId="169" xfId="0" applyFont="1" applyBorder="1" applyAlignment="1">
      <alignment horizontal="left" vertical="center" wrapText="1"/>
    </xf>
    <xf numFmtId="1" fontId="5" fillId="0" borderId="227" xfId="0" applyNumberFormat="1" applyFont="1" applyBorder="1" applyAlignment="1">
      <alignment horizontal="center" vertical="center"/>
    </xf>
    <xf numFmtId="164" fontId="5" fillId="0" borderId="163" xfId="0" applyNumberFormat="1" applyFont="1" applyBorder="1" applyAlignment="1">
      <alignment horizontal="center" vertical="center"/>
    </xf>
    <xf numFmtId="0" fontId="5" fillId="0" borderId="169" xfId="0" applyFont="1" applyBorder="1" applyAlignment="1">
      <alignment horizontal="center" vertical="center"/>
    </xf>
    <xf numFmtId="0" fontId="5" fillId="0" borderId="254" xfId="0" applyFont="1" applyBorder="1" applyAlignment="1">
      <alignment vertical="center" wrapText="1"/>
    </xf>
    <xf numFmtId="0" fontId="5" fillId="0" borderId="259" xfId="0" applyFont="1" applyBorder="1" applyAlignment="1">
      <alignment horizontal="center" vertical="center"/>
    </xf>
    <xf numFmtId="0" fontId="5" fillId="0" borderId="260" xfId="0" applyFont="1" applyBorder="1" applyAlignment="1">
      <alignment horizontal="center" vertical="center"/>
    </xf>
    <xf numFmtId="0" fontId="1" fillId="0" borderId="169" xfId="0" applyFont="1" applyBorder="1"/>
    <xf numFmtId="0" fontId="1" fillId="0" borderId="162" xfId="0" applyFont="1" applyBorder="1" applyAlignment="1">
      <alignment horizontal="center"/>
    </xf>
    <xf numFmtId="0" fontId="1" fillId="0" borderId="163" xfId="0" applyFont="1" applyBorder="1" applyAlignment="1">
      <alignment horizontal="center"/>
    </xf>
    <xf numFmtId="0" fontId="1" fillId="0" borderId="162" xfId="0" applyFont="1" applyBorder="1"/>
    <xf numFmtId="0" fontId="1" fillId="0" borderId="37" xfId="0" applyFont="1" applyBorder="1"/>
    <xf numFmtId="0" fontId="1" fillId="0" borderId="139" xfId="0" applyFont="1" applyBorder="1" applyAlignment="1">
      <alignment horizontal="center"/>
    </xf>
    <xf numFmtId="0" fontId="1" fillId="0" borderId="216" xfId="0" applyFont="1" applyBorder="1" applyAlignment="1">
      <alignment horizontal="center"/>
    </xf>
    <xf numFmtId="49" fontId="66" fillId="0" borderId="169" xfId="5" applyNumberFormat="1" applyFont="1" applyBorder="1" applyAlignment="1">
      <alignment horizontal="center" vertical="center"/>
    </xf>
    <xf numFmtId="0" fontId="5" fillId="0" borderId="184" xfId="5" applyFont="1" applyBorder="1" applyAlignment="1">
      <alignment horizontal="left" vertical="center" wrapText="1"/>
    </xf>
    <xf numFmtId="170" fontId="5" fillId="0" borderId="184" xfId="5" applyNumberFormat="1" applyFont="1" applyBorder="1" applyAlignment="1">
      <alignment horizontal="center" vertical="center"/>
    </xf>
    <xf numFmtId="170" fontId="5" fillId="0" borderId="227" xfId="5" applyNumberFormat="1" applyFont="1" applyBorder="1" applyAlignment="1">
      <alignment horizontal="center" vertical="center"/>
    </xf>
    <xf numFmtId="170" fontId="5" fillId="0" borderId="37" xfId="5" applyNumberFormat="1" applyFont="1" applyBorder="1" applyAlignment="1">
      <alignment horizontal="center" vertical="center"/>
    </xf>
    <xf numFmtId="170" fontId="5" fillId="0" borderId="163" xfId="5" applyNumberFormat="1" applyFont="1" applyBorder="1" applyAlignment="1">
      <alignment horizontal="center" vertical="center"/>
    </xf>
    <xf numFmtId="49" fontId="1" fillId="0" borderId="102" xfId="0" applyNumberFormat="1" applyFont="1" applyBorder="1" applyAlignment="1">
      <alignment horizontal="center" vertical="center" wrapText="1"/>
    </xf>
    <xf numFmtId="49" fontId="1" fillId="0" borderId="103" xfId="0" applyNumberFormat="1" applyFont="1" applyBorder="1" applyAlignment="1">
      <alignment horizontal="center" vertical="center" wrapText="1"/>
    </xf>
    <xf numFmtId="49" fontId="1" fillId="0" borderId="146" xfId="0" applyNumberFormat="1" applyFont="1" applyBorder="1" applyAlignment="1">
      <alignment horizontal="center" vertical="center" wrapText="1"/>
    </xf>
    <xf numFmtId="49" fontId="5" fillId="0" borderId="162" xfId="0" applyNumberFormat="1" applyFont="1" applyBorder="1" applyAlignment="1">
      <alignment horizontal="center" vertical="center" wrapText="1"/>
    </xf>
    <xf numFmtId="49" fontId="1" fillId="0" borderId="162" xfId="0" applyNumberFormat="1" applyFont="1" applyBorder="1" applyAlignment="1">
      <alignment horizontal="center" vertical="center" wrapText="1"/>
    </xf>
    <xf numFmtId="0" fontId="0" fillId="0" borderId="193" xfId="0" applyBorder="1" applyAlignment="1">
      <alignment horizontal="center"/>
    </xf>
    <xf numFmtId="49" fontId="66" fillId="0" borderId="244" xfId="0" applyNumberFormat="1" applyFont="1" applyBorder="1" applyAlignment="1">
      <alignment vertical="center" wrapText="1"/>
    </xf>
    <xf numFmtId="166" fontId="26" fillId="0" borderId="194" xfId="0" applyNumberFormat="1" applyFont="1" applyBorder="1" applyAlignment="1">
      <alignment horizontal="center" vertical="center"/>
    </xf>
    <xf numFmtId="166" fontId="26" fillId="0" borderId="244" xfId="0" applyNumberFormat="1" applyFont="1" applyBorder="1" applyAlignment="1">
      <alignment horizontal="center" vertical="center"/>
    </xf>
    <xf numFmtId="1" fontId="26" fillId="0" borderId="196" xfId="0" applyNumberFormat="1" applyFont="1" applyBorder="1" applyAlignment="1">
      <alignment horizontal="center" vertical="center"/>
    </xf>
    <xf numFmtId="1" fontId="26" fillId="0" borderId="197" xfId="0" applyNumberFormat="1" applyFont="1" applyBorder="1" applyAlignment="1">
      <alignment horizontal="center" vertical="center"/>
    </xf>
    <xf numFmtId="1" fontId="26" fillId="0" borderId="198" xfId="0" applyNumberFormat="1" applyFont="1" applyBorder="1" applyAlignment="1">
      <alignment horizontal="center" vertical="center"/>
    </xf>
    <xf numFmtId="0" fontId="26" fillId="0" borderId="246" xfId="0" applyFont="1" applyBorder="1" applyAlignment="1">
      <alignment horizontal="center" vertical="center" wrapText="1"/>
    </xf>
    <xf numFmtId="0" fontId="26" fillId="0" borderId="197" xfId="0" applyFont="1" applyBorder="1" applyAlignment="1">
      <alignment horizontal="center" vertical="center" wrapText="1"/>
    </xf>
    <xf numFmtId="0" fontId="66" fillId="0" borderId="198" xfId="0" applyFont="1" applyBorder="1" applyAlignment="1">
      <alignment horizontal="center" vertical="center" wrapText="1"/>
    </xf>
    <xf numFmtId="49" fontId="1" fillId="0" borderId="133" xfId="0" applyNumberFormat="1" applyFont="1" applyBorder="1" applyAlignment="1">
      <alignment horizontal="center" vertical="center" wrapText="1"/>
    </xf>
    <xf numFmtId="0" fontId="0" fillId="0" borderId="200" xfId="0" applyBorder="1" applyAlignment="1">
      <alignment horizontal="center"/>
    </xf>
    <xf numFmtId="49" fontId="26" fillId="0" borderId="224" xfId="0" applyNumberFormat="1" applyFont="1" applyBorder="1" applyAlignment="1">
      <alignment horizontal="left" vertical="center" wrapText="1"/>
    </xf>
    <xf numFmtId="166" fontId="26" fillId="0" borderId="200" xfId="0" applyNumberFormat="1" applyFont="1" applyBorder="1" applyAlignment="1">
      <alignment horizontal="center" vertical="center"/>
    </xf>
    <xf numFmtId="1" fontId="26" fillId="0" borderId="224" xfId="0" applyNumberFormat="1" applyFont="1" applyBorder="1" applyAlignment="1">
      <alignment horizontal="center" vertical="center"/>
    </xf>
    <xf numFmtId="1" fontId="26" fillId="0" borderId="121" xfId="0" applyNumberFormat="1" applyFont="1" applyBorder="1" applyAlignment="1">
      <alignment horizontal="center" vertical="center" wrapText="1"/>
    </xf>
    <xf numFmtId="1" fontId="26" fillId="0" borderId="3" xfId="0" applyNumberFormat="1" applyFont="1" applyBorder="1" applyAlignment="1">
      <alignment horizontal="center" vertical="center"/>
    </xf>
    <xf numFmtId="1" fontId="26" fillId="0" borderId="122" xfId="0" applyNumberFormat="1" applyFont="1" applyBorder="1" applyAlignment="1">
      <alignment horizontal="center" vertical="center" wrapText="1"/>
    </xf>
    <xf numFmtId="0" fontId="23" fillId="0" borderId="109" xfId="0" applyFont="1" applyBorder="1" applyAlignment="1">
      <alignment horizontal="center" vertical="center" wrapText="1"/>
    </xf>
    <xf numFmtId="0" fontId="67" fillId="0" borderId="122" xfId="0" applyFont="1" applyBorder="1" applyAlignment="1">
      <alignment horizontal="center" vertical="center" wrapText="1"/>
    </xf>
    <xf numFmtId="49" fontId="1" fillId="0" borderId="109" xfId="0" applyNumberFormat="1" applyFont="1" applyBorder="1" applyAlignment="1">
      <alignment horizontal="center" vertical="center" wrapText="1"/>
    </xf>
    <xf numFmtId="49" fontId="23" fillId="0" borderId="200" xfId="0" applyNumberFormat="1" applyFont="1" applyBorder="1" applyAlignment="1">
      <alignment horizontal="center" vertical="center" wrapText="1"/>
    </xf>
    <xf numFmtId="0" fontId="26" fillId="0" borderId="109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49" fontId="69" fillId="0" borderId="193" xfId="5" applyNumberFormat="1" applyFont="1" applyBorder="1" applyAlignment="1">
      <alignment horizontal="center" vertical="center"/>
    </xf>
    <xf numFmtId="0" fontId="5" fillId="0" borderId="139" xfId="5" applyFont="1" applyBorder="1" applyAlignment="1">
      <alignment horizontal="left" vertical="center" wrapText="1"/>
    </xf>
    <xf numFmtId="170" fontId="5" fillId="0" borderId="169" xfId="5" applyNumberFormat="1" applyFont="1" applyBorder="1" applyAlignment="1">
      <alignment horizontal="center" vertical="center"/>
    </xf>
    <xf numFmtId="170" fontId="5" fillId="0" borderId="211" xfId="5" applyNumberFormat="1" applyFont="1" applyBorder="1" applyAlignment="1">
      <alignment horizontal="center" vertical="center"/>
    </xf>
    <xf numFmtId="0" fontId="5" fillId="0" borderId="139" xfId="0" applyFont="1" applyBorder="1" applyAlignment="1">
      <alignment horizontal="center" vertical="center"/>
    </xf>
    <xf numFmtId="49" fontId="1" fillId="0" borderId="185" xfId="0" applyNumberFormat="1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 wrapText="1"/>
    </xf>
    <xf numFmtId="49" fontId="5" fillId="0" borderId="227" xfId="0" applyNumberFormat="1" applyFont="1" applyBorder="1" applyAlignment="1">
      <alignment horizontal="center" vertical="center" wrapText="1"/>
    </xf>
    <xf numFmtId="49" fontId="66" fillId="0" borderId="247" xfId="0" applyNumberFormat="1" applyFont="1" applyBorder="1" applyAlignment="1">
      <alignment vertical="center" wrapText="1"/>
    </xf>
    <xf numFmtId="0" fontId="5" fillId="0" borderId="208" xfId="0" applyFont="1" applyBorder="1" applyAlignment="1">
      <alignment horizontal="center"/>
    </xf>
    <xf numFmtId="0" fontId="26" fillId="0" borderId="197" xfId="0" applyFont="1" applyBorder="1" applyAlignment="1">
      <alignment horizontal="center" vertical="center"/>
    </xf>
    <xf numFmtId="0" fontId="26" fillId="0" borderId="110" xfId="0" applyFont="1" applyBorder="1" applyAlignment="1">
      <alignment horizontal="center" vertical="center" wrapText="1"/>
    </xf>
    <xf numFmtId="0" fontId="1" fillId="0" borderId="196" xfId="0" applyFont="1" applyBorder="1" applyAlignment="1">
      <alignment horizontal="center"/>
    </xf>
    <xf numFmtId="1" fontId="1" fillId="0" borderId="197" xfId="0" applyNumberFormat="1" applyFont="1" applyBorder="1" applyAlignment="1" applyProtection="1">
      <alignment horizontal="center" vertical="center" wrapText="1"/>
      <protection hidden="1"/>
    </xf>
    <xf numFmtId="1" fontId="1" fillId="0" borderId="198" xfId="0" applyNumberFormat="1" applyFont="1" applyBorder="1" applyAlignment="1" applyProtection="1">
      <alignment horizontal="center" vertical="center" wrapText="1"/>
      <protection hidden="1"/>
    </xf>
    <xf numFmtId="1" fontId="1" fillId="0" borderId="133" xfId="0" applyNumberFormat="1" applyFont="1" applyBorder="1" applyAlignment="1" applyProtection="1">
      <alignment horizontal="center" vertical="center" wrapText="1"/>
      <protection hidden="1"/>
    </xf>
    <xf numFmtId="1" fontId="1" fillId="0" borderId="59" xfId="0" applyNumberFormat="1" applyFont="1" applyBorder="1" applyAlignment="1" applyProtection="1">
      <alignment horizontal="center" vertical="center" wrapText="1"/>
      <protection hidden="1"/>
    </xf>
    <xf numFmtId="1" fontId="1" fillId="0" borderId="134" xfId="0" applyNumberFormat="1" applyFont="1" applyBorder="1" applyAlignment="1" applyProtection="1">
      <alignment horizontal="center" vertical="center" wrapText="1"/>
      <protection hidden="1"/>
    </xf>
    <xf numFmtId="1" fontId="1" fillId="0" borderId="209" xfId="0" applyNumberFormat="1" applyFont="1" applyBorder="1" applyAlignment="1" applyProtection="1">
      <alignment horizontal="center" vertical="center" wrapText="1"/>
      <protection hidden="1"/>
    </xf>
    <xf numFmtId="49" fontId="1" fillId="0" borderId="224" xfId="0" applyNumberFormat="1" applyFont="1" applyBorder="1" applyAlignment="1" applyProtection="1">
      <alignment horizontal="center" vertical="center"/>
      <protection locked="0"/>
    </xf>
    <xf numFmtId="49" fontId="67" fillId="0" borderId="224" xfId="0" applyNumberFormat="1" applyFont="1" applyBorder="1" applyAlignment="1">
      <alignment horizontal="right" vertical="center" wrapText="1"/>
    </xf>
    <xf numFmtId="0" fontId="1" fillId="0" borderId="210" xfId="0" applyFont="1" applyBorder="1" applyAlignment="1">
      <alignment horizontal="center"/>
    </xf>
    <xf numFmtId="0" fontId="1" fillId="0" borderId="121" xfId="0" applyFont="1" applyBorder="1" applyAlignment="1">
      <alignment horizontal="center"/>
    </xf>
    <xf numFmtId="1" fontId="1" fillId="0" borderId="3" xfId="0" applyNumberFormat="1" applyFont="1" applyBorder="1" applyAlignment="1" applyProtection="1">
      <alignment horizontal="center" vertical="center" wrapText="1"/>
      <protection hidden="1"/>
    </xf>
    <xf numFmtId="1" fontId="1" fillId="0" borderId="122" xfId="0" applyNumberFormat="1" applyFont="1" applyBorder="1" applyAlignment="1" applyProtection="1">
      <alignment horizontal="center" vertical="center" wrapText="1"/>
      <protection hidden="1"/>
    </xf>
    <xf numFmtId="1" fontId="1" fillId="0" borderId="110" xfId="0" applyNumberFormat="1" applyFont="1" applyBorder="1" applyAlignment="1">
      <alignment horizontal="center" vertical="center" wrapText="1"/>
    </xf>
    <xf numFmtId="49" fontId="1" fillId="0" borderId="200" xfId="0" applyNumberFormat="1" applyFont="1" applyBorder="1" applyAlignment="1" applyProtection="1">
      <alignment horizontal="center" vertical="center"/>
      <protection locked="0"/>
    </xf>
    <xf numFmtId="49" fontId="5" fillId="0" borderId="224" xfId="6" applyNumberFormat="1" applyFont="1" applyBorder="1" applyAlignment="1" applyProtection="1">
      <alignment horizontal="left" vertical="center" wrapText="1"/>
      <protection locked="0"/>
    </xf>
    <xf numFmtId="0" fontId="5" fillId="0" borderId="210" xfId="0" applyFont="1" applyBorder="1" applyAlignment="1">
      <alignment horizontal="center"/>
    </xf>
    <xf numFmtId="49" fontId="23" fillId="0" borderId="247" xfId="0" applyNumberFormat="1" applyFont="1" applyBorder="1" applyAlignment="1">
      <alignment horizontal="center" vertical="center" wrapText="1"/>
    </xf>
    <xf numFmtId="49" fontId="23" fillId="0" borderId="224" xfId="0" applyNumberFormat="1" applyFont="1" applyBorder="1" applyAlignment="1">
      <alignment horizontal="right" vertical="center" wrapText="1"/>
    </xf>
    <xf numFmtId="1" fontId="1" fillId="0" borderId="121" xfId="0" applyNumberFormat="1" applyFont="1" applyBorder="1" applyAlignment="1" applyProtection="1">
      <alignment horizontal="center" vertical="center" wrapText="1"/>
      <protection hidden="1"/>
    </xf>
    <xf numFmtId="1" fontId="1" fillId="0" borderId="109" xfId="0" applyNumberFormat="1" applyFont="1" applyBorder="1" applyAlignment="1" applyProtection="1">
      <alignment horizontal="center" vertical="center" wrapText="1"/>
      <protection hidden="1"/>
    </xf>
    <xf numFmtId="1" fontId="1" fillId="0" borderId="110" xfId="0" applyNumberFormat="1" applyFont="1" applyBorder="1" applyAlignment="1" applyProtection="1">
      <alignment horizontal="center" vertical="center" wrapText="1"/>
      <protection hidden="1"/>
    </xf>
    <xf numFmtId="1" fontId="23" fillId="0" borderId="3" xfId="0" applyNumberFormat="1" applyFont="1" applyBorder="1" applyAlignment="1">
      <alignment horizontal="center" vertical="center" wrapText="1"/>
    </xf>
    <xf numFmtId="0" fontId="5" fillId="0" borderId="210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 wrapText="1"/>
    </xf>
    <xf numFmtId="1" fontId="26" fillId="0" borderId="63" xfId="0" applyNumberFormat="1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/>
    </xf>
    <xf numFmtId="49" fontId="68" fillId="0" borderId="224" xfId="0" applyNumberFormat="1" applyFont="1" applyBorder="1" applyAlignment="1">
      <alignment horizontal="right" vertical="center" wrapText="1"/>
    </xf>
    <xf numFmtId="0" fontId="26" fillId="0" borderId="122" xfId="0" applyFont="1" applyBorder="1" applyAlignment="1">
      <alignment horizontal="center" vertical="center" wrapText="1"/>
    </xf>
    <xf numFmtId="0" fontId="1" fillId="0" borderId="201" xfId="0" applyFont="1" applyBorder="1" applyAlignment="1">
      <alignment horizontal="center" vertical="center" wrapText="1"/>
    </xf>
    <xf numFmtId="0" fontId="1" fillId="0" borderId="210" xfId="0" applyFont="1" applyBorder="1" applyAlignment="1">
      <alignment horizontal="center" vertical="center" wrapText="1"/>
    </xf>
    <xf numFmtId="49" fontId="5" fillId="0" borderId="169" xfId="0" applyNumberFormat="1" applyFont="1" applyBorder="1" applyAlignment="1" applyProtection="1">
      <alignment horizontal="center" vertical="center"/>
      <protection locked="0"/>
    </xf>
    <xf numFmtId="49" fontId="5" fillId="0" borderId="193" xfId="5" applyNumberFormat="1" applyFont="1" applyBorder="1" applyAlignment="1">
      <alignment vertical="center" wrapText="1"/>
    </xf>
    <xf numFmtId="0" fontId="5" fillId="0" borderId="37" xfId="0" applyFont="1" applyBorder="1" applyAlignment="1">
      <alignment horizontal="center"/>
    </xf>
    <xf numFmtId="0" fontId="5" fillId="0" borderId="163" xfId="0" applyFont="1" applyBorder="1" applyAlignment="1">
      <alignment horizontal="center"/>
    </xf>
    <xf numFmtId="1" fontId="1" fillId="0" borderId="249" xfId="0" applyNumberFormat="1" applyFont="1" applyBorder="1" applyAlignment="1" applyProtection="1">
      <alignment horizontal="center" vertical="center" wrapText="1"/>
      <protection hidden="1"/>
    </xf>
    <xf numFmtId="1" fontId="1" fillId="0" borderId="37" xfId="0" applyNumberFormat="1" applyFont="1" applyBorder="1" applyAlignment="1" applyProtection="1">
      <alignment horizontal="center" vertical="center" wrapText="1"/>
      <protection hidden="1"/>
    </xf>
    <xf numFmtId="1" fontId="1" fillId="0" borderId="163" xfId="0" applyNumberFormat="1" applyFont="1" applyBorder="1" applyAlignment="1" applyProtection="1">
      <alignment horizontal="center" vertical="center" wrapText="1"/>
      <protection hidden="1"/>
    </xf>
    <xf numFmtId="0" fontId="66" fillId="0" borderId="194" xfId="0" applyFont="1" applyBorder="1" applyAlignment="1">
      <alignment horizontal="left" vertical="center" wrapText="1"/>
    </xf>
    <xf numFmtId="0" fontId="26" fillId="0" borderId="216" xfId="0" applyFont="1" applyBorder="1" applyAlignment="1">
      <alignment horizontal="center" vertical="center"/>
    </xf>
    <xf numFmtId="0" fontId="5" fillId="0" borderId="133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 wrapText="1"/>
    </xf>
    <xf numFmtId="0" fontId="5" fillId="0" borderId="209" xfId="0" applyFont="1" applyBorder="1" applyAlignment="1">
      <alignment horizontal="center" vertical="center"/>
    </xf>
    <xf numFmtId="0" fontId="1" fillId="0" borderId="133" xfId="5" applyFont="1" applyBorder="1" applyAlignment="1">
      <alignment horizontal="center" vertical="center" wrapText="1"/>
    </xf>
    <xf numFmtId="0" fontId="1" fillId="0" borderId="209" xfId="5" applyFont="1" applyBorder="1" applyAlignment="1">
      <alignment horizontal="center" vertical="center" wrapText="1"/>
    </xf>
    <xf numFmtId="0" fontId="26" fillId="0" borderId="200" xfId="0" applyFont="1" applyBorder="1" applyAlignment="1">
      <alignment horizontal="left" vertical="center" wrapText="1"/>
    </xf>
    <xf numFmtId="0" fontId="1" fillId="0" borderId="122" xfId="5" applyFont="1" applyBorder="1" applyAlignment="1">
      <alignment horizontal="center" vertical="center" wrapText="1"/>
    </xf>
    <xf numFmtId="0" fontId="1" fillId="0" borderId="163" xfId="0" applyFont="1" applyBorder="1" applyAlignment="1">
      <alignment horizontal="center" vertical="center"/>
    </xf>
    <xf numFmtId="0" fontId="1" fillId="0" borderId="249" xfId="0" applyFont="1" applyBorder="1"/>
    <xf numFmtId="0" fontId="5" fillId="0" borderId="211" xfId="0" applyFont="1" applyBorder="1" applyAlignment="1">
      <alignment horizontal="center" vertical="center"/>
    </xf>
    <xf numFmtId="0" fontId="1" fillId="0" borderId="209" xfId="0" applyFont="1" applyBorder="1" applyAlignment="1">
      <alignment horizontal="center"/>
    </xf>
    <xf numFmtId="0" fontId="1" fillId="0" borderId="133" xfId="0" applyFont="1" applyBorder="1"/>
    <xf numFmtId="0" fontId="5" fillId="0" borderId="306" xfId="0" applyFont="1" applyBorder="1" applyAlignment="1">
      <alignment horizontal="center" vertical="center"/>
    </xf>
    <xf numFmtId="0" fontId="1" fillId="0" borderId="200" xfId="0" applyFont="1" applyBorder="1"/>
    <xf numFmtId="0" fontId="5" fillId="0" borderId="138" xfId="0" applyFont="1" applyBorder="1" applyAlignment="1">
      <alignment horizontal="right" vertical="center" wrapText="1"/>
    </xf>
    <xf numFmtId="49" fontId="1" fillId="0" borderId="191" xfId="0" applyNumberFormat="1" applyFont="1" applyBorder="1" applyAlignment="1">
      <alignment horizontal="center" vertical="center" wrapText="1"/>
    </xf>
    <xf numFmtId="166" fontId="5" fillId="0" borderId="300" xfId="0" applyNumberFormat="1" applyFont="1" applyBorder="1" applyAlignment="1">
      <alignment horizontal="center"/>
    </xf>
    <xf numFmtId="0" fontId="9" fillId="0" borderId="249" xfId="0" applyFont="1" applyBorder="1" applyAlignment="1">
      <alignment horizontal="center"/>
    </xf>
    <xf numFmtId="1" fontId="5" fillId="0" borderId="20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vertical="center"/>
    </xf>
    <xf numFmtId="166" fontId="1" fillId="4" borderId="0" xfId="0" applyNumberFormat="1" applyFont="1" applyFill="1" applyAlignment="1">
      <alignment vertical="center"/>
    </xf>
    <xf numFmtId="166" fontId="1" fillId="0" borderId="0" xfId="7" applyNumberFormat="1" applyFont="1" applyFill="1" applyBorder="1" applyAlignment="1" applyProtection="1">
      <alignment vertical="center"/>
    </xf>
    <xf numFmtId="166" fontId="6" fillId="0" borderId="0" xfId="0" applyNumberFormat="1" applyFont="1" applyAlignment="1">
      <alignment vertical="center"/>
    </xf>
    <xf numFmtId="0" fontId="9" fillId="0" borderId="12" xfId="0" applyFont="1" applyBorder="1"/>
    <xf numFmtId="0" fontId="9" fillId="0" borderId="35" xfId="0" applyFont="1" applyBorder="1"/>
    <xf numFmtId="0" fontId="1" fillId="0" borderId="111" xfId="0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49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1" fontId="5" fillId="0" borderId="121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0" fontId="1" fillId="0" borderId="59" xfId="0" applyFont="1" applyBorder="1"/>
    <xf numFmtId="0" fontId="1" fillId="0" borderId="198" xfId="0" applyFont="1" applyBorder="1"/>
    <xf numFmtId="1" fontId="1" fillId="0" borderId="133" xfId="0" applyNumberFormat="1" applyFont="1" applyBorder="1"/>
    <xf numFmtId="0" fontId="1" fillId="0" borderId="3" xfId="0" applyFont="1" applyBorder="1"/>
    <xf numFmtId="1" fontId="1" fillId="0" borderId="109" xfId="0" applyNumberFormat="1" applyFont="1" applyBorder="1"/>
    <xf numFmtId="1" fontId="1" fillId="0" borderId="109" xfId="0" applyNumberFormat="1" applyFont="1" applyBorder="1" applyAlignment="1">
      <alignment horizontal="center"/>
    </xf>
    <xf numFmtId="1" fontId="1" fillId="0" borderId="3" xfId="0" applyNumberFormat="1" applyFont="1" applyBorder="1"/>
    <xf numFmtId="1" fontId="1" fillId="0" borderId="122" xfId="0" applyNumberFormat="1" applyFont="1" applyBorder="1" applyAlignment="1">
      <alignment horizontal="center" vertical="center"/>
    </xf>
    <xf numFmtId="49" fontId="1" fillId="0" borderId="296" xfId="0" applyNumberFormat="1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 wrapText="1"/>
    </xf>
    <xf numFmtId="0" fontId="1" fillId="0" borderId="205" xfId="0" applyFont="1" applyBorder="1" applyAlignment="1">
      <alignment horizontal="center" vertical="center" wrapText="1"/>
    </xf>
    <xf numFmtId="1" fontId="5" fillId="0" borderId="296" xfId="0" applyNumberFormat="1" applyFont="1" applyBorder="1" applyAlignment="1">
      <alignment horizontal="center" vertical="center" wrapText="1"/>
    </xf>
    <xf numFmtId="49" fontId="1" fillId="0" borderId="296" xfId="0" applyNumberFormat="1" applyFont="1" applyBorder="1" applyAlignment="1">
      <alignment horizontal="right" vertical="center" wrapText="1"/>
    </xf>
    <xf numFmtId="0" fontId="0" fillId="0" borderId="204" xfId="0" applyBorder="1" applyAlignment="1">
      <alignment horizontal="center"/>
    </xf>
    <xf numFmtId="166" fontId="5" fillId="0" borderId="296" xfId="0" applyNumberFormat="1" applyFont="1" applyBorder="1" applyAlignment="1">
      <alignment horizontal="center" vertical="center"/>
    </xf>
    <xf numFmtId="49" fontId="1" fillId="7" borderId="300" xfId="0" applyNumberFormat="1" applyFont="1" applyFill="1" applyBorder="1" applyAlignment="1">
      <alignment horizontal="center" vertical="center"/>
    </xf>
    <xf numFmtId="49" fontId="5" fillId="7" borderId="300" xfId="0" applyNumberFormat="1" applyFont="1" applyFill="1" applyBorder="1" applyAlignment="1">
      <alignment horizontal="left" vertical="center" wrapText="1"/>
    </xf>
    <xf numFmtId="0" fontId="0" fillId="7" borderId="155" xfId="0" applyFill="1" applyBorder="1" applyAlignment="1">
      <alignment horizontal="center"/>
    </xf>
    <xf numFmtId="0" fontId="1" fillId="7" borderId="156" xfId="0" applyFont="1" applyFill="1" applyBorder="1" applyAlignment="1">
      <alignment horizontal="center" vertical="center" wrapText="1"/>
    </xf>
    <xf numFmtId="0" fontId="1" fillId="7" borderId="157" xfId="0" applyFont="1" applyFill="1" applyBorder="1" applyAlignment="1">
      <alignment horizontal="center" vertical="center" wrapText="1"/>
    </xf>
    <xf numFmtId="166" fontId="5" fillId="7" borderId="300" xfId="0" applyNumberFormat="1" applyFont="1" applyFill="1" applyBorder="1" applyAlignment="1">
      <alignment horizontal="center" vertical="center"/>
    </xf>
    <xf numFmtId="1" fontId="5" fillId="7" borderId="300" xfId="0" applyNumberFormat="1" applyFont="1" applyFill="1" applyBorder="1" applyAlignment="1">
      <alignment horizontal="center" vertical="center" wrapText="1"/>
    </xf>
    <xf numFmtId="1" fontId="5" fillId="7" borderId="351" xfId="0" applyNumberFormat="1" applyFont="1" applyFill="1" applyBorder="1" applyAlignment="1">
      <alignment horizontal="center" vertical="center" wrapText="1"/>
    </xf>
    <xf numFmtId="1" fontId="5" fillId="7" borderId="352" xfId="0" applyNumberFormat="1" applyFont="1" applyFill="1" applyBorder="1" applyAlignment="1">
      <alignment horizontal="center" vertical="center" wrapText="1"/>
    </xf>
    <xf numFmtId="1" fontId="5" fillId="7" borderId="353" xfId="0" applyNumberFormat="1" applyFont="1" applyFill="1" applyBorder="1" applyAlignment="1">
      <alignment horizontal="center" vertical="center" wrapText="1"/>
    </xf>
    <xf numFmtId="1" fontId="1" fillId="7" borderId="354" xfId="0" applyNumberFormat="1" applyFont="1" applyFill="1" applyBorder="1" applyAlignment="1">
      <alignment horizontal="center" vertical="center" wrapText="1"/>
    </xf>
    <xf numFmtId="49" fontId="1" fillId="7" borderId="252" xfId="0" applyNumberFormat="1" applyFont="1" applyFill="1" applyBorder="1" applyAlignment="1">
      <alignment horizontal="center" vertical="center"/>
    </xf>
    <xf numFmtId="0" fontId="5" fillId="7" borderId="256" xfId="0" applyFont="1" applyFill="1" applyBorder="1" applyAlignment="1">
      <alignment horizontal="center" vertical="center"/>
    </xf>
    <xf numFmtId="0" fontId="5" fillId="7" borderId="257" xfId="0" applyFont="1" applyFill="1" applyBorder="1" applyAlignment="1">
      <alignment horizontal="center" vertical="center"/>
    </xf>
    <xf numFmtId="0" fontId="1" fillId="7" borderId="227" xfId="0" applyFont="1" applyFill="1" applyBorder="1" applyAlignment="1">
      <alignment horizontal="center"/>
    </xf>
    <xf numFmtId="0" fontId="1" fillId="7" borderId="87" xfId="0" applyFont="1" applyFill="1" applyBorder="1" applyAlignment="1">
      <alignment horizontal="center"/>
    </xf>
    <xf numFmtId="166" fontId="5" fillId="0" borderId="251" xfId="0" applyNumberFormat="1" applyFont="1" applyBorder="1" applyAlignment="1">
      <alignment horizontal="center" vertical="center"/>
    </xf>
    <xf numFmtId="0" fontId="5" fillId="0" borderId="254" xfId="0" applyFont="1" applyBorder="1" applyAlignment="1">
      <alignment horizontal="center" vertical="center"/>
    </xf>
    <xf numFmtId="166" fontId="5" fillId="8" borderId="200" xfId="0" applyNumberFormat="1" applyFont="1" applyFill="1" applyBorder="1" applyAlignment="1">
      <alignment horizontal="center"/>
    </xf>
    <xf numFmtId="166" fontId="5" fillId="8" borderId="200" xfId="0" applyNumberFormat="1" applyFont="1" applyFill="1" applyBorder="1" applyAlignment="1">
      <alignment horizontal="center" vertical="center"/>
    </xf>
    <xf numFmtId="0" fontId="1" fillId="8" borderId="200" xfId="0" applyFont="1" applyFill="1" applyBorder="1" applyAlignment="1">
      <alignment horizontal="center"/>
    </xf>
    <xf numFmtId="0" fontId="5" fillId="8" borderId="194" xfId="0" applyFont="1" applyFill="1" applyBorder="1" applyAlignment="1">
      <alignment horizontal="center"/>
    </xf>
    <xf numFmtId="0" fontId="26" fillId="8" borderId="200" xfId="0" applyFont="1" applyFill="1" applyBorder="1" applyAlignment="1">
      <alignment horizontal="center" vertical="center"/>
    </xf>
    <xf numFmtId="0" fontId="1" fillId="8" borderId="200" xfId="0" applyFont="1" applyFill="1" applyBorder="1" applyAlignment="1">
      <alignment horizontal="center" vertical="center"/>
    </xf>
    <xf numFmtId="0" fontId="5" fillId="8" borderId="202" xfId="0" applyFont="1" applyFill="1" applyBorder="1" applyAlignment="1">
      <alignment horizontal="center" vertical="center"/>
    </xf>
    <xf numFmtId="0" fontId="5" fillId="8" borderId="200" xfId="0" applyFont="1" applyFill="1" applyBorder="1" applyAlignment="1">
      <alignment horizontal="center"/>
    </xf>
    <xf numFmtId="0" fontId="5" fillId="7" borderId="216" xfId="0" applyFont="1" applyFill="1" applyBorder="1"/>
    <xf numFmtId="164" fontId="5" fillId="7" borderId="200" xfId="0" applyNumberFormat="1" applyFont="1" applyFill="1" applyBorder="1" applyAlignment="1">
      <alignment vertical="center"/>
    </xf>
    <xf numFmtId="0" fontId="5" fillId="7" borderId="200" xfId="0" applyFont="1" applyFill="1" applyBorder="1"/>
    <xf numFmtId="0" fontId="1" fillId="0" borderId="121" xfId="0" applyFont="1" applyBorder="1"/>
    <xf numFmtId="0" fontId="1" fillId="7" borderId="196" xfId="0" applyFont="1" applyFill="1" applyBorder="1"/>
    <xf numFmtId="0" fontId="1" fillId="7" borderId="197" xfId="0" applyFont="1" applyFill="1" applyBorder="1" applyAlignment="1">
      <alignment horizontal="center" vertical="center"/>
    </xf>
    <xf numFmtId="0" fontId="1" fillId="7" borderId="198" xfId="0" applyFont="1" applyFill="1" applyBorder="1" applyAlignment="1">
      <alignment horizontal="center" vertical="center"/>
    </xf>
    <xf numFmtId="0" fontId="1" fillId="7" borderId="121" xfId="0" applyFont="1" applyFill="1" applyBorder="1"/>
    <xf numFmtId="164" fontId="1" fillId="7" borderId="3" xfId="0" applyNumberFormat="1" applyFont="1" applyFill="1" applyBorder="1" applyAlignment="1">
      <alignment vertical="center"/>
    </xf>
    <xf numFmtId="0" fontId="1" fillId="7" borderId="122" xfId="0" applyFont="1" applyFill="1" applyBorder="1" applyAlignment="1">
      <alignment horizontal="center" vertical="center"/>
    </xf>
    <xf numFmtId="0" fontId="1" fillId="7" borderId="169" xfId="0" applyFont="1" applyFill="1" applyBorder="1" applyAlignment="1">
      <alignment horizontal="center"/>
    </xf>
    <xf numFmtId="166" fontId="5" fillId="8" borderId="233" xfId="0" applyNumberFormat="1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49" fontId="1" fillId="0" borderId="220" xfId="0" applyNumberFormat="1" applyFont="1" applyBorder="1" applyAlignment="1">
      <alignment horizontal="left" vertical="center" wrapText="1"/>
    </xf>
    <xf numFmtId="166" fontId="0" fillId="0" borderId="0" xfId="0" applyNumberFormat="1"/>
    <xf numFmtId="1" fontId="0" fillId="0" borderId="0" xfId="0" applyNumberFormat="1"/>
    <xf numFmtId="49" fontId="23" fillId="0" borderId="0" xfId="0" applyNumberFormat="1" applyFont="1" applyAlignment="1">
      <alignment horizontal="left" vertical="center" wrapText="1"/>
    </xf>
    <xf numFmtId="167" fontId="0" fillId="0" borderId="0" xfId="0" applyNumberFormat="1"/>
    <xf numFmtId="165" fontId="0" fillId="0" borderId="0" xfId="0" applyNumberFormat="1"/>
    <xf numFmtId="166" fontId="1" fillId="7" borderId="0" xfId="0" applyNumberFormat="1" applyFont="1" applyFill="1" applyAlignment="1">
      <alignment vertical="center"/>
    </xf>
    <xf numFmtId="1" fontId="5" fillId="8" borderId="1" xfId="0" applyNumberFormat="1" applyFont="1" applyFill="1" applyBorder="1" applyAlignment="1">
      <alignment horizontal="center" vertical="center"/>
    </xf>
    <xf numFmtId="1" fontId="1" fillId="8" borderId="179" xfId="0" applyNumberFormat="1" applyFont="1" applyFill="1" applyBorder="1" applyAlignment="1">
      <alignment horizontal="center" vertical="center" wrapText="1"/>
    </xf>
    <xf numFmtId="1" fontId="1" fillId="8" borderId="39" xfId="0" applyNumberFormat="1" applyFont="1" applyFill="1" applyBorder="1" applyAlignment="1">
      <alignment horizontal="center" vertical="center" wrapText="1"/>
    </xf>
    <xf numFmtId="164" fontId="1" fillId="8" borderId="13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165" fontId="1" fillId="0" borderId="40" xfId="0" applyNumberFormat="1" applyFont="1" applyFill="1" applyBorder="1" applyAlignment="1">
      <alignment horizontal="center" vertical="center"/>
    </xf>
    <xf numFmtId="165" fontId="1" fillId="0" borderId="179" xfId="0" applyNumberFormat="1" applyFont="1" applyFill="1" applyBorder="1" applyAlignment="1">
      <alignment horizontal="center" vertical="center"/>
    </xf>
    <xf numFmtId="165" fontId="1" fillId="0" borderId="39" xfId="0" applyNumberFormat="1" applyFont="1" applyFill="1" applyBorder="1" applyAlignment="1">
      <alignment horizontal="center" vertical="center"/>
    </xf>
    <xf numFmtId="0" fontId="1" fillId="0" borderId="102" xfId="0" applyFont="1" applyFill="1" applyBorder="1" applyAlignment="1">
      <alignment horizontal="center" vertical="center"/>
    </xf>
    <xf numFmtId="0" fontId="1" fillId="0" borderId="203" xfId="0" applyFont="1" applyFill="1" applyBorder="1" applyAlignment="1">
      <alignment horizontal="center" vertical="center"/>
    </xf>
    <xf numFmtId="0" fontId="1" fillId="0" borderId="104" xfId="0" applyFont="1" applyFill="1" applyBorder="1" applyAlignment="1">
      <alignment horizontal="center" vertical="center"/>
    </xf>
    <xf numFmtId="0" fontId="1" fillId="0" borderId="105" xfId="0" applyFont="1" applyFill="1" applyBorder="1" applyAlignment="1">
      <alignment horizontal="center" vertical="center"/>
    </xf>
    <xf numFmtId="49" fontId="1" fillId="0" borderId="47" xfId="0" applyNumberFormat="1" applyFont="1" applyFill="1" applyBorder="1" applyAlignment="1">
      <alignment horizontal="center" vertical="center"/>
    </xf>
    <xf numFmtId="164" fontId="1" fillId="0" borderId="42" xfId="0" applyNumberFormat="1" applyFont="1" applyFill="1" applyBorder="1" applyAlignment="1">
      <alignment horizontal="center" vertical="center"/>
    </xf>
    <xf numFmtId="164" fontId="1" fillId="0" borderId="43" xfId="0" applyNumberFormat="1" applyFont="1" applyFill="1" applyBorder="1" applyAlignment="1">
      <alignment horizontal="center" vertical="center"/>
    </xf>
    <xf numFmtId="164" fontId="1" fillId="0" borderId="45" xfId="0" applyNumberFormat="1" applyFont="1" applyFill="1" applyBorder="1" applyAlignment="1">
      <alignment horizontal="center" vertical="center"/>
    </xf>
    <xf numFmtId="164" fontId="1" fillId="0" borderId="47" xfId="0" applyNumberFormat="1" applyFont="1" applyFill="1" applyBorder="1" applyAlignment="1">
      <alignment horizontal="center" vertical="center"/>
    </xf>
    <xf numFmtId="164" fontId="1" fillId="0" borderId="106" xfId="0" applyNumberFormat="1" applyFont="1" applyFill="1" applyBorder="1" applyAlignment="1">
      <alignment horizontal="center" vertical="center"/>
    </xf>
    <xf numFmtId="164" fontId="1" fillId="0" borderId="14" xfId="0" applyNumberFormat="1" applyFont="1" applyFill="1" applyBorder="1" applyAlignment="1">
      <alignment horizontal="center" vertical="center"/>
    </xf>
    <xf numFmtId="49" fontId="5" fillId="0" borderId="289" xfId="0" applyNumberFormat="1" applyFont="1" applyFill="1" applyBorder="1" applyAlignment="1">
      <alignment horizontal="left" vertical="center" wrapText="1"/>
    </xf>
    <xf numFmtId="0" fontId="1" fillId="0" borderId="196" xfId="0" applyFont="1" applyFill="1" applyBorder="1" applyAlignment="1">
      <alignment horizontal="center" vertical="center" wrapText="1"/>
    </xf>
    <xf numFmtId="49" fontId="1" fillId="0" borderId="197" xfId="0" applyNumberFormat="1" applyFont="1" applyFill="1" applyBorder="1" applyAlignment="1">
      <alignment horizontal="center" vertical="center" wrapText="1"/>
    </xf>
    <xf numFmtId="164" fontId="1" fillId="0" borderId="198" xfId="0" applyNumberFormat="1" applyFont="1" applyFill="1" applyBorder="1" applyAlignment="1">
      <alignment horizontal="center" vertical="center" wrapText="1"/>
    </xf>
    <xf numFmtId="166" fontId="5" fillId="0" borderId="229" xfId="0" applyNumberFormat="1" applyFont="1" applyFill="1" applyBorder="1" applyAlignment="1">
      <alignment horizontal="center" vertical="center"/>
    </xf>
    <xf numFmtId="1" fontId="5" fillId="0" borderId="229" xfId="0" applyNumberFormat="1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3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vertical="center"/>
    </xf>
    <xf numFmtId="164" fontId="1" fillId="0" borderId="30" xfId="0" applyNumberFormat="1" applyFont="1" applyFill="1" applyBorder="1" applyAlignment="1">
      <alignment vertical="center"/>
    </xf>
    <xf numFmtId="164" fontId="1" fillId="0" borderId="13" xfId="0" applyNumberFormat="1" applyFont="1" applyFill="1" applyBorder="1" applyAlignment="1">
      <alignment vertical="center"/>
    </xf>
    <xf numFmtId="49" fontId="1" fillId="0" borderId="290" xfId="0" applyNumberFormat="1" applyFont="1" applyFill="1" applyBorder="1" applyAlignment="1">
      <alignment horizontal="right" vertical="center" wrapText="1"/>
    </xf>
    <xf numFmtId="0" fontId="1" fillId="0" borderId="121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64" fontId="1" fillId="0" borderId="122" xfId="0" applyNumberFormat="1" applyFont="1" applyFill="1" applyBorder="1" applyAlignment="1">
      <alignment horizontal="center" vertical="center" wrapText="1"/>
    </xf>
    <xf numFmtId="166" fontId="1" fillId="0" borderId="233" xfId="0" applyNumberFormat="1" applyFont="1" applyFill="1" applyBorder="1" applyAlignment="1">
      <alignment horizontal="center" vertical="center"/>
    </xf>
    <xf numFmtId="1" fontId="1" fillId="0" borderId="23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66" fontId="5" fillId="0" borderId="233" xfId="0" applyNumberFormat="1" applyFont="1" applyFill="1" applyBorder="1" applyAlignment="1">
      <alignment horizontal="center" vertical="center"/>
    </xf>
    <xf numFmtId="1" fontId="5" fillId="0" borderId="233" xfId="0" applyNumberFormat="1" applyFont="1" applyFill="1" applyBorder="1" applyAlignment="1">
      <alignment horizontal="center" vertical="center"/>
    </xf>
    <xf numFmtId="164" fontId="1" fillId="0" borderId="13" xfId="0" applyNumberFormat="1" applyFont="1" applyFill="1" applyBorder="1" applyAlignment="1">
      <alignment horizontal="center" vertical="center"/>
    </xf>
    <xf numFmtId="49" fontId="5" fillId="0" borderId="224" xfId="0" applyNumberFormat="1" applyFont="1" applyFill="1" applyBorder="1" applyAlignment="1">
      <alignment vertical="center" wrapText="1"/>
    </xf>
    <xf numFmtId="165" fontId="5" fillId="0" borderId="122" xfId="0" applyNumberFormat="1" applyFont="1" applyFill="1" applyBorder="1" applyAlignment="1">
      <alignment horizontal="center" vertical="center"/>
    </xf>
    <xf numFmtId="1" fontId="5" fillId="0" borderId="233" xfId="0" applyNumberFormat="1" applyFont="1" applyFill="1" applyBorder="1" applyAlignment="1">
      <alignment horizontal="center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1" fillId="0" borderId="30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49" fontId="5" fillId="0" borderId="291" xfId="0" applyNumberFormat="1" applyFont="1" applyFill="1" applyBorder="1" applyAlignment="1">
      <alignment horizontal="left" vertical="center" wrapText="1"/>
    </xf>
    <xf numFmtId="165" fontId="1" fillId="0" borderId="122" xfId="0" applyNumberFormat="1" applyFont="1" applyFill="1" applyBorder="1" applyAlignment="1">
      <alignment horizontal="center" vertical="center"/>
    </xf>
    <xf numFmtId="165" fontId="7" fillId="0" borderId="122" xfId="0" applyNumberFormat="1" applyFont="1" applyFill="1" applyBorder="1" applyAlignment="1">
      <alignment horizontal="center" vertical="center"/>
    </xf>
    <xf numFmtId="0" fontId="9" fillId="0" borderId="12" xfId="0" applyFont="1" applyFill="1" applyBorder="1"/>
    <xf numFmtId="0" fontId="9" fillId="0" borderId="30" xfId="0" applyFont="1" applyFill="1" applyBorder="1"/>
    <xf numFmtId="49" fontId="1" fillId="0" borderId="219" xfId="0" applyNumberFormat="1" applyFont="1" applyFill="1" applyBorder="1" applyAlignment="1">
      <alignment horizontal="right" vertical="center" wrapText="1"/>
    </xf>
    <xf numFmtId="166" fontId="1" fillId="0" borderId="220" xfId="0" applyNumberFormat="1" applyFont="1" applyFill="1" applyBorder="1" applyAlignment="1">
      <alignment horizontal="center" vertical="center"/>
    </xf>
    <xf numFmtId="1" fontId="1" fillId="0" borderId="220" xfId="0" applyNumberFormat="1" applyFont="1" applyFill="1" applyBorder="1" applyAlignment="1">
      <alignment horizontal="center" vertical="center" wrapText="1"/>
    </xf>
    <xf numFmtId="1" fontId="5" fillId="0" borderId="50" xfId="0" applyNumberFormat="1" applyFont="1" applyFill="1" applyBorder="1" applyAlignment="1">
      <alignment horizontal="center" vertical="center" wrapText="1"/>
    </xf>
    <xf numFmtId="1" fontId="5" fillId="0" borderId="34" xfId="0" applyNumberFormat="1" applyFont="1" applyFill="1" applyBorder="1" applyAlignment="1">
      <alignment horizontal="center" vertical="center" wrapText="1"/>
    </xf>
    <xf numFmtId="1" fontId="5" fillId="0" borderId="36" xfId="0" applyNumberFormat="1" applyFont="1" applyFill="1" applyBorder="1" applyAlignment="1">
      <alignment horizontal="center" vertical="center" wrapText="1"/>
    </xf>
    <xf numFmtId="0" fontId="9" fillId="0" borderId="35" xfId="0" applyFont="1" applyFill="1" applyBorder="1"/>
    <xf numFmtId="0" fontId="9" fillId="0" borderId="0" xfId="0" applyFont="1" applyFill="1"/>
    <xf numFmtId="0" fontId="1" fillId="0" borderId="36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49" fontId="1" fillId="0" borderId="292" xfId="0" applyNumberFormat="1" applyFont="1" applyFill="1" applyBorder="1" applyAlignment="1">
      <alignment horizontal="right" vertical="center" wrapText="1"/>
    </xf>
    <xf numFmtId="0" fontId="0" fillId="0" borderId="121" xfId="0" applyFill="1" applyBorder="1" applyAlignment="1">
      <alignment horizontal="center"/>
    </xf>
    <xf numFmtId="166" fontId="5" fillId="0" borderId="192" xfId="0" applyNumberFormat="1" applyFont="1" applyFill="1" applyBorder="1" applyAlignment="1">
      <alignment horizontal="center" vertical="center"/>
    </xf>
    <xf numFmtId="1" fontId="5" fillId="0" borderId="192" xfId="0" applyNumberFormat="1" applyFont="1" applyFill="1" applyBorder="1" applyAlignment="1">
      <alignment horizontal="center" vertical="center" wrapText="1"/>
    </xf>
    <xf numFmtId="1" fontId="5" fillId="0" borderId="277" xfId="0" applyNumberFormat="1" applyFont="1" applyFill="1" applyBorder="1" applyAlignment="1">
      <alignment horizontal="center" vertical="center" wrapText="1"/>
    </xf>
    <xf numFmtId="1" fontId="5" fillId="0" borderId="112" xfId="0" applyNumberFormat="1" applyFont="1" applyFill="1" applyBorder="1" applyAlignment="1">
      <alignment horizontal="center" vertical="center" wrapText="1"/>
    </xf>
    <xf numFmtId="1" fontId="5" fillId="0" borderId="113" xfId="0" applyNumberFormat="1" applyFont="1" applyFill="1" applyBorder="1" applyAlignment="1">
      <alignment horizontal="center" vertical="center" wrapText="1"/>
    </xf>
    <xf numFmtId="0" fontId="1" fillId="0" borderId="111" xfId="0" applyFont="1" applyFill="1" applyBorder="1" applyAlignment="1">
      <alignment horizontal="center" vertical="center"/>
    </xf>
    <xf numFmtId="0" fontId="1" fillId="0" borderId="293" xfId="0" applyFont="1" applyFill="1" applyBorder="1" applyAlignment="1">
      <alignment horizontal="center" vertical="center"/>
    </xf>
    <xf numFmtId="0" fontId="1" fillId="0" borderId="113" xfId="0" applyFont="1" applyFill="1" applyBorder="1" applyAlignment="1">
      <alignment horizontal="center" vertical="center" wrapText="1"/>
    </xf>
    <xf numFmtId="0" fontId="1" fillId="0" borderId="277" xfId="0" applyFont="1" applyFill="1" applyBorder="1" applyAlignment="1">
      <alignment horizontal="center" vertical="center" wrapText="1"/>
    </xf>
    <xf numFmtId="0" fontId="1" fillId="0" borderId="29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165" fontId="5" fillId="0" borderId="290" xfId="0" applyNumberFormat="1" applyFont="1" applyFill="1" applyBorder="1" applyAlignment="1">
      <alignment horizontal="left" vertical="center" wrapText="1"/>
    </xf>
    <xf numFmtId="165" fontId="1" fillId="0" borderId="121" xfId="0" applyNumberFormat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167" fontId="5" fillId="0" borderId="294" xfId="0" applyNumberFormat="1" applyFont="1" applyFill="1" applyBorder="1" applyAlignment="1">
      <alignment horizontal="center" vertical="center"/>
    </xf>
    <xf numFmtId="1" fontId="5" fillId="0" borderId="294" xfId="0" applyNumberFormat="1" applyFont="1" applyFill="1" applyBorder="1" applyAlignment="1">
      <alignment horizontal="center" vertical="center"/>
    </xf>
    <xf numFmtId="1" fontId="5" fillId="0" borderId="23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/>
    </xf>
    <xf numFmtId="165" fontId="1" fillId="0" borderId="35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1" fillId="0" borderId="36" xfId="0" applyNumberFormat="1" applyFont="1" applyFill="1" applyBorder="1" applyAlignment="1">
      <alignment horizontal="center" vertical="center"/>
    </xf>
    <xf numFmtId="165" fontId="1" fillId="0" borderId="10" xfId="0" applyNumberFormat="1" applyFont="1" applyFill="1" applyBorder="1" applyAlignment="1">
      <alignment horizontal="center" vertical="center"/>
    </xf>
    <xf numFmtId="165" fontId="1" fillId="0" borderId="49" xfId="0" applyNumberFormat="1" applyFont="1" applyFill="1" applyBorder="1" applyAlignment="1">
      <alignment horizontal="center" vertical="center"/>
    </xf>
    <xf numFmtId="165" fontId="1" fillId="0" borderId="11" xfId="0" applyNumberFormat="1" applyFont="1" applyFill="1" applyBorder="1" applyAlignment="1">
      <alignment horizontal="center" vertical="center"/>
    </xf>
    <xf numFmtId="165" fontId="1" fillId="0" borderId="12" xfId="0" applyNumberFormat="1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 vertical="center"/>
    </xf>
    <xf numFmtId="49" fontId="5" fillId="0" borderId="291" xfId="0" applyNumberFormat="1" applyFont="1" applyFill="1" applyBorder="1" applyAlignment="1">
      <alignment vertical="center" wrapText="1"/>
    </xf>
    <xf numFmtId="0" fontId="5" fillId="0" borderId="233" xfId="0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5" fontId="1" fillId="0" borderId="30" xfId="0" applyNumberFormat="1" applyFont="1" applyFill="1" applyBorder="1" applyAlignment="1">
      <alignment horizontal="center" vertical="center"/>
    </xf>
    <xf numFmtId="166" fontId="1" fillId="0" borderId="294" xfId="0" applyNumberFormat="1" applyFont="1" applyFill="1" applyBorder="1" applyAlignment="1">
      <alignment horizontal="center" vertical="center"/>
    </xf>
    <xf numFmtId="1" fontId="1" fillId="0" borderId="294" xfId="0" applyNumberFormat="1" applyFont="1" applyFill="1" applyBorder="1" applyAlignment="1">
      <alignment horizontal="center" vertical="center"/>
    </xf>
    <xf numFmtId="165" fontId="5" fillId="0" borderId="23" xfId="0" applyNumberFormat="1" applyFont="1" applyFill="1" applyBorder="1" applyAlignment="1">
      <alignment horizontal="center" vertical="center"/>
    </xf>
    <xf numFmtId="165" fontId="5" fillId="0" borderId="8" xfId="0" applyNumberFormat="1" applyFont="1" applyFill="1" applyBorder="1" applyAlignment="1">
      <alignment horizontal="center" vertical="center"/>
    </xf>
    <xf numFmtId="165" fontId="5" fillId="0" borderId="11" xfId="0" applyNumberFormat="1" applyFont="1" applyFill="1" applyBorder="1" applyAlignment="1">
      <alignment horizontal="center" vertical="center"/>
    </xf>
    <xf numFmtId="166" fontId="5" fillId="0" borderId="294" xfId="0" applyNumberFormat="1" applyFont="1" applyFill="1" applyBorder="1" applyAlignment="1">
      <alignment horizontal="center" vertical="center"/>
    </xf>
    <xf numFmtId="165" fontId="5" fillId="0" borderId="295" xfId="0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165" fontId="5" fillId="0" borderId="109" xfId="0" applyNumberFormat="1" applyFont="1" applyFill="1" applyBorder="1" applyAlignment="1">
      <alignment horizontal="center" vertical="center"/>
    </xf>
    <xf numFmtId="165" fontId="1" fillId="0" borderId="109" xfId="0" applyNumberFormat="1" applyFont="1" applyFill="1" applyBorder="1" applyAlignment="1">
      <alignment horizontal="center" vertical="center"/>
    </xf>
    <xf numFmtId="165" fontId="5" fillId="0" borderId="20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16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22" xfId="0" applyFont="1" applyFill="1" applyBorder="1" applyAlignment="1">
      <alignment horizontal="center" vertical="center"/>
    </xf>
    <xf numFmtId="164" fontId="5" fillId="0" borderId="234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" fontId="5" fillId="0" borderId="226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1" fillId="0" borderId="122" xfId="0" applyNumberFormat="1" applyFont="1" applyFill="1" applyBorder="1" applyAlignment="1">
      <alignment horizontal="center" vertical="center"/>
    </xf>
    <xf numFmtId="170" fontId="5" fillId="0" borderId="200" xfId="0" applyNumberFormat="1" applyFont="1" applyFill="1" applyBorder="1" applyAlignment="1">
      <alignment horizontal="center" vertical="center"/>
    </xf>
    <xf numFmtId="0" fontId="5" fillId="0" borderId="200" xfId="0" applyFont="1" applyFill="1" applyBorder="1" applyAlignment="1">
      <alignment horizontal="center" vertical="center"/>
    </xf>
    <xf numFmtId="1" fontId="5" fillId="0" borderId="10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" fontId="5" fillId="0" borderId="122" xfId="0" applyNumberFormat="1" applyFont="1" applyFill="1" applyBorder="1" applyAlignment="1">
      <alignment horizontal="center" vertical="center" wrapText="1"/>
    </xf>
    <xf numFmtId="1" fontId="5" fillId="0" borderId="121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/>
    </xf>
    <xf numFmtId="1" fontId="5" fillId="0" borderId="122" xfId="0" applyNumberFormat="1" applyFont="1" applyFill="1" applyBorder="1" applyAlignment="1">
      <alignment horizontal="center" vertical="center"/>
    </xf>
    <xf numFmtId="0" fontId="1" fillId="0" borderId="200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/>
    </xf>
    <xf numFmtId="0" fontId="1" fillId="0" borderId="121" xfId="0" applyFont="1" applyFill="1" applyBorder="1" applyAlignment="1">
      <alignment horizontal="center" vertical="center"/>
    </xf>
    <xf numFmtId="0" fontId="5" fillId="0" borderId="233" xfId="0" applyFont="1" applyFill="1" applyBorder="1" applyAlignment="1">
      <alignment horizontal="center" vertical="center"/>
    </xf>
    <xf numFmtId="164" fontId="5" fillId="0" borderId="234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226" xfId="0" applyNumberFormat="1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122" xfId="0" applyFont="1" applyFill="1" applyBorder="1" applyAlignment="1">
      <alignment horizontal="center" vertical="center" wrapText="1"/>
    </xf>
    <xf numFmtId="49" fontId="1" fillId="0" borderId="296" xfId="0" applyNumberFormat="1" applyFont="1" applyFill="1" applyBorder="1" applyAlignment="1">
      <alignment horizontal="right" vertical="center" wrapText="1"/>
    </xf>
    <xf numFmtId="0" fontId="0" fillId="0" borderId="204" xfId="0" applyFill="1" applyBorder="1" applyAlignment="1">
      <alignment horizontal="center"/>
    </xf>
    <xf numFmtId="0" fontId="1" fillId="0" borderId="63" xfId="0" applyFont="1" applyFill="1" applyBorder="1" applyAlignment="1">
      <alignment horizontal="center" vertical="center" wrapText="1"/>
    </xf>
    <xf numFmtId="0" fontId="1" fillId="0" borderId="205" xfId="0" applyFont="1" applyFill="1" applyBorder="1" applyAlignment="1">
      <alignment horizontal="center" vertical="center" wrapText="1"/>
    </xf>
    <xf numFmtId="166" fontId="5" fillId="0" borderId="296" xfId="0" applyNumberFormat="1" applyFont="1" applyFill="1" applyBorder="1" applyAlignment="1">
      <alignment horizontal="center" vertical="center"/>
    </xf>
    <xf numFmtId="1" fontId="5" fillId="0" borderId="296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center" wrapText="1"/>
    </xf>
    <xf numFmtId="1" fontId="5" fillId="0" borderId="26" xfId="0" applyNumberFormat="1" applyFont="1" applyFill="1" applyBorder="1" applyAlignment="1">
      <alignment horizontal="center" vertical="center" wrapText="1"/>
    </xf>
    <xf numFmtId="1" fontId="5" fillId="0" borderId="27" xfId="0" applyNumberFormat="1" applyFont="1" applyFill="1" applyBorder="1" applyAlignment="1">
      <alignment horizontal="center" vertical="center" wrapText="1"/>
    </xf>
    <xf numFmtId="1" fontId="1" fillId="0" borderId="18" xfId="0" applyNumberFormat="1" applyFont="1" applyFill="1" applyBorder="1" applyAlignment="1">
      <alignment horizontal="center" vertical="center" wrapText="1"/>
    </xf>
    <xf numFmtId="1" fontId="1" fillId="0" borderId="31" xfId="0" applyNumberFormat="1" applyFont="1" applyFill="1" applyBorder="1" applyAlignment="1">
      <alignment horizontal="center" vertical="center" wrapText="1"/>
    </xf>
    <xf numFmtId="1" fontId="1" fillId="0" borderId="27" xfId="0" applyNumberFormat="1" applyFont="1" applyFill="1" applyBorder="1" applyAlignment="1">
      <alignment horizontal="center" vertical="center" wrapText="1"/>
    </xf>
    <xf numFmtId="49" fontId="5" fillId="0" borderId="300" xfId="0" applyNumberFormat="1" applyFont="1" applyFill="1" applyBorder="1" applyAlignment="1">
      <alignment horizontal="left" vertical="center" wrapText="1"/>
    </xf>
    <xf numFmtId="0" fontId="0" fillId="0" borderId="155" xfId="0" applyFill="1" applyBorder="1" applyAlignment="1">
      <alignment horizontal="center"/>
    </xf>
    <xf numFmtId="0" fontId="1" fillId="0" borderId="156" xfId="0" applyFont="1" applyFill="1" applyBorder="1" applyAlignment="1">
      <alignment horizontal="center" vertical="center" wrapText="1"/>
    </xf>
    <xf numFmtId="0" fontId="1" fillId="0" borderId="157" xfId="0" applyFont="1" applyFill="1" applyBorder="1" applyAlignment="1">
      <alignment horizontal="center" vertical="center" wrapText="1"/>
    </xf>
    <xf numFmtId="166" fontId="5" fillId="0" borderId="300" xfId="0" applyNumberFormat="1" applyFont="1" applyFill="1" applyBorder="1" applyAlignment="1">
      <alignment horizontal="center" vertical="center"/>
    </xf>
    <xf numFmtId="1" fontId="5" fillId="0" borderId="300" xfId="0" applyNumberFormat="1" applyFont="1" applyFill="1" applyBorder="1" applyAlignment="1">
      <alignment horizontal="center" vertical="center" wrapText="1"/>
    </xf>
    <xf numFmtId="1" fontId="5" fillId="0" borderId="351" xfId="0" applyNumberFormat="1" applyFont="1" applyFill="1" applyBorder="1" applyAlignment="1">
      <alignment horizontal="center" vertical="center" wrapText="1"/>
    </xf>
    <xf numFmtId="1" fontId="5" fillId="0" borderId="352" xfId="0" applyNumberFormat="1" applyFont="1" applyFill="1" applyBorder="1" applyAlignment="1">
      <alignment horizontal="center" vertical="center" wrapText="1"/>
    </xf>
    <xf numFmtId="1" fontId="5" fillId="0" borderId="353" xfId="0" applyNumberFormat="1" applyFont="1" applyFill="1" applyBorder="1" applyAlignment="1">
      <alignment horizontal="center" vertical="center" wrapText="1"/>
    </xf>
    <xf numFmtId="1" fontId="1" fillId="0" borderId="354" xfId="0" applyNumberFormat="1" applyFont="1" applyFill="1" applyBorder="1" applyAlignment="1">
      <alignment horizontal="center" vertical="center" wrapText="1"/>
    </xf>
    <xf numFmtId="1" fontId="1" fillId="0" borderId="179" xfId="0" applyNumberFormat="1" applyFont="1" applyFill="1" applyBorder="1" applyAlignment="1">
      <alignment horizontal="center" vertical="center" wrapText="1"/>
    </xf>
    <xf numFmtId="1" fontId="1" fillId="0" borderId="39" xfId="0" applyNumberFormat="1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179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166" fontId="5" fillId="0" borderId="77" xfId="0" applyNumberFormat="1" applyFont="1" applyFill="1" applyBorder="1" applyAlignment="1">
      <alignment horizontal="center" vertical="center"/>
    </xf>
    <xf numFmtId="1" fontId="5" fillId="0" borderId="77" xfId="0" applyNumberFormat="1" applyFont="1" applyFill="1" applyBorder="1" applyAlignment="1">
      <alignment horizontal="center" vertical="center" wrapText="1"/>
    </xf>
    <xf numFmtId="1" fontId="5" fillId="0" borderId="73" xfId="0" applyNumberFormat="1" applyFont="1" applyFill="1" applyBorder="1" applyAlignment="1">
      <alignment horizontal="center" vertical="center" wrapText="1"/>
    </xf>
    <xf numFmtId="1" fontId="5" fillId="0" borderId="41" xfId="0" applyNumberFormat="1" applyFont="1" applyFill="1" applyBorder="1" applyAlignment="1">
      <alignment horizontal="center" vertical="center" wrapText="1"/>
    </xf>
    <xf numFmtId="1" fontId="5" fillId="0" borderId="78" xfId="0" applyNumberFormat="1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horizontal="center" vertical="center" wrapText="1"/>
    </xf>
    <xf numFmtId="0" fontId="1" fillId="0" borderId="14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166" fontId="5" fillId="0" borderId="79" xfId="0" applyNumberFormat="1" applyFont="1" applyFill="1" applyBorder="1" applyAlignment="1">
      <alignment horizontal="center" vertical="center"/>
    </xf>
    <xf numFmtId="1" fontId="5" fillId="0" borderId="35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6" fontId="5" fillId="0" borderId="180" xfId="0" applyNumberFormat="1" applyFont="1" applyFill="1" applyBorder="1" applyAlignment="1">
      <alignment horizontal="center" vertical="center"/>
    </xf>
    <xf numFmtId="165" fontId="5" fillId="0" borderId="54" xfId="0" applyNumberFormat="1" applyFont="1" applyFill="1" applyBorder="1" applyAlignment="1">
      <alignment horizontal="center" vertical="center"/>
    </xf>
    <xf numFmtId="165" fontId="5" fillId="0" borderId="153" xfId="0" applyNumberFormat="1" applyFont="1" applyFill="1" applyBorder="1" applyAlignment="1">
      <alignment horizontal="center" vertical="center"/>
    </xf>
    <xf numFmtId="165" fontId="5" fillId="0" borderId="56" xfId="0" applyNumberFormat="1" applyFont="1" applyFill="1" applyBorder="1" applyAlignment="1">
      <alignment horizontal="center" vertical="center" wrapText="1"/>
    </xf>
    <xf numFmtId="165" fontId="5" fillId="0" borderId="153" xfId="0" applyNumberFormat="1" applyFont="1" applyFill="1" applyBorder="1" applyAlignment="1">
      <alignment horizontal="center" vertical="center" wrapText="1"/>
    </xf>
    <xf numFmtId="165" fontId="5" fillId="0" borderId="298" xfId="0" applyNumberFormat="1" applyFont="1" applyFill="1" applyBorder="1" applyAlignment="1">
      <alignment horizontal="center" vertical="center" wrapText="1"/>
    </xf>
    <xf numFmtId="165" fontId="5" fillId="0" borderId="54" xfId="0" applyNumberFormat="1" applyFont="1" applyFill="1" applyBorder="1" applyAlignment="1">
      <alignment horizontal="center" vertical="center" wrapText="1"/>
    </xf>
    <xf numFmtId="165" fontId="5" fillId="0" borderId="299" xfId="0" applyNumberFormat="1" applyFont="1" applyFill="1" applyBorder="1" applyAlignment="1">
      <alignment horizontal="center" vertical="center"/>
    </xf>
    <xf numFmtId="0" fontId="5" fillId="0" borderId="194" xfId="0" applyFont="1" applyFill="1" applyBorder="1"/>
    <xf numFmtId="0" fontId="1" fillId="0" borderId="133" xfId="0" applyFont="1" applyFill="1" applyBorder="1" applyAlignment="1">
      <alignment horizontal="center"/>
    </xf>
    <xf numFmtId="0" fontId="1" fillId="0" borderId="59" xfId="0" applyFont="1" applyFill="1" applyBorder="1" applyAlignment="1">
      <alignment horizontal="center"/>
    </xf>
    <xf numFmtId="0" fontId="1" fillId="0" borderId="198" xfId="0" applyFont="1" applyFill="1" applyBorder="1" applyAlignment="1">
      <alignment horizontal="center"/>
    </xf>
    <xf numFmtId="166" fontId="5" fillId="0" borderId="194" xfId="0" applyNumberFormat="1" applyFont="1" applyFill="1" applyBorder="1" applyAlignment="1">
      <alignment horizontal="center"/>
    </xf>
    <xf numFmtId="0" fontId="5" fillId="0" borderId="194" xfId="0" applyFont="1" applyFill="1" applyBorder="1" applyAlignment="1">
      <alignment horizontal="center"/>
    </xf>
    <xf numFmtId="0" fontId="5" fillId="0" borderId="133" xfId="0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/>
    </xf>
    <xf numFmtId="0" fontId="5" fillId="0" borderId="198" xfId="0" applyFont="1" applyFill="1" applyBorder="1" applyAlignment="1">
      <alignment horizontal="center"/>
    </xf>
    <xf numFmtId="0" fontId="1" fillId="0" borderId="59" xfId="0" applyFont="1" applyFill="1" applyBorder="1"/>
    <xf numFmtId="0" fontId="1" fillId="0" borderId="198" xfId="0" applyFont="1" applyFill="1" applyBorder="1"/>
    <xf numFmtId="1" fontId="1" fillId="0" borderId="133" xfId="0" applyNumberFormat="1" applyFont="1" applyFill="1" applyBorder="1"/>
    <xf numFmtId="1" fontId="1" fillId="0" borderId="59" xfId="0" applyNumberFormat="1" applyFont="1" applyFill="1" applyBorder="1"/>
    <xf numFmtId="1" fontId="1" fillId="0" borderId="198" xfId="0" applyNumberFormat="1" applyFont="1" applyFill="1" applyBorder="1"/>
    <xf numFmtId="1" fontId="1" fillId="0" borderId="209" xfId="0" applyNumberFormat="1" applyFont="1" applyFill="1" applyBorder="1"/>
    <xf numFmtId="49" fontId="1" fillId="0" borderId="200" xfId="0" applyNumberFormat="1" applyFont="1" applyFill="1" applyBorder="1" applyAlignment="1">
      <alignment horizontal="right" vertical="center" wrapText="1"/>
    </xf>
    <xf numFmtId="0" fontId="1" fillId="0" borderId="10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22" xfId="0" applyFont="1" applyFill="1" applyBorder="1" applyAlignment="1">
      <alignment horizontal="center"/>
    </xf>
    <xf numFmtId="166" fontId="5" fillId="0" borderId="200" xfId="0" applyNumberFormat="1" applyFont="1" applyFill="1" applyBorder="1" applyAlignment="1">
      <alignment horizontal="center"/>
    </xf>
    <xf numFmtId="0" fontId="5" fillId="0" borderId="200" xfId="0" applyFont="1" applyFill="1" applyBorder="1" applyAlignment="1">
      <alignment horizontal="center"/>
    </xf>
    <xf numFmtId="1" fontId="5" fillId="0" borderId="109" xfId="0" applyNumberFormat="1" applyFont="1" applyFill="1" applyBorder="1" applyAlignment="1">
      <alignment horizontal="center" vertical="center" wrapText="1"/>
    </xf>
    <xf numFmtId="0" fontId="5" fillId="0" borderId="122" xfId="0" applyFont="1" applyFill="1" applyBorder="1" applyAlignment="1">
      <alignment horizontal="center" vertical="center" wrapText="1"/>
    </xf>
    <xf numFmtId="0" fontId="1" fillId="0" borderId="109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122" xfId="0" applyFont="1" applyFill="1" applyBorder="1"/>
    <xf numFmtId="1" fontId="1" fillId="0" borderId="109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122" xfId="0" applyNumberFormat="1" applyFont="1" applyFill="1" applyBorder="1" applyAlignment="1">
      <alignment horizontal="center" vertical="center" wrapText="1"/>
    </xf>
    <xf numFmtId="1" fontId="1" fillId="0" borderId="109" xfId="0" applyNumberFormat="1" applyFont="1" applyFill="1" applyBorder="1"/>
    <xf numFmtId="1" fontId="1" fillId="0" borderId="122" xfId="0" applyNumberFormat="1" applyFont="1" applyFill="1" applyBorder="1"/>
    <xf numFmtId="0" fontId="5" fillId="0" borderId="109" xfId="0" applyFont="1" applyFill="1" applyBorder="1" applyAlignment="1">
      <alignment horizontal="center" vertical="center" wrapText="1"/>
    </xf>
    <xf numFmtId="49" fontId="5" fillId="0" borderId="200" xfId="0" applyNumberFormat="1" applyFont="1" applyFill="1" applyBorder="1" applyAlignment="1">
      <alignment horizontal="left" vertical="center" wrapText="1"/>
    </xf>
    <xf numFmtId="1" fontId="5" fillId="0" borderId="201" xfId="0" applyNumberFormat="1" applyFont="1" applyFill="1" applyBorder="1" applyAlignment="1">
      <alignment horizontal="center" vertical="center" wrapText="1"/>
    </xf>
    <xf numFmtId="0" fontId="1" fillId="0" borderId="121" xfId="0" applyFont="1" applyFill="1" applyBorder="1" applyAlignment="1">
      <alignment horizontal="center"/>
    </xf>
    <xf numFmtId="1" fontId="1" fillId="0" borderId="109" xfId="0" applyNumberFormat="1" applyFont="1" applyFill="1" applyBorder="1" applyAlignment="1">
      <alignment horizontal="center"/>
    </xf>
    <xf numFmtId="0" fontId="5" fillId="0" borderId="200" xfId="0" applyFont="1" applyFill="1" applyBorder="1" applyAlignment="1">
      <alignment wrapText="1"/>
    </xf>
    <xf numFmtId="166" fontId="5" fillId="0" borderId="200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/>
    <xf numFmtId="169" fontId="8" fillId="0" borderId="122" xfId="0" applyNumberFormat="1" applyFont="1" applyFill="1" applyBorder="1" applyAlignment="1">
      <alignment horizontal="center" vertical="center"/>
    </xf>
    <xf numFmtId="166" fontId="1" fillId="0" borderId="200" xfId="0" applyNumberFormat="1" applyFont="1" applyFill="1" applyBorder="1" applyAlignment="1">
      <alignment horizontal="center" vertical="center"/>
    </xf>
    <xf numFmtId="171" fontId="1" fillId="0" borderId="200" xfId="0" applyNumberFormat="1" applyFont="1" applyFill="1" applyBorder="1" applyAlignment="1">
      <alignment horizontal="center" vertical="center"/>
    </xf>
    <xf numFmtId="1" fontId="1" fillId="0" borderId="122" xfId="0" applyNumberFormat="1" applyFont="1" applyFill="1" applyBorder="1" applyAlignment="1">
      <alignment horizontal="center" vertical="center"/>
    </xf>
    <xf numFmtId="171" fontId="5" fillId="0" borderId="200" xfId="0" applyNumberFormat="1" applyFont="1" applyFill="1" applyBorder="1" applyAlignment="1">
      <alignment horizontal="center" vertical="center"/>
    </xf>
    <xf numFmtId="169" fontId="7" fillId="0" borderId="12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5" fillId="0" borderId="109" xfId="0" applyFont="1" applyFill="1" applyBorder="1" applyAlignment="1">
      <alignment horizontal="center"/>
    </xf>
    <xf numFmtId="0" fontId="5" fillId="0" borderId="200" xfId="0" applyFont="1" applyFill="1" applyBorder="1"/>
    <xf numFmtId="0" fontId="5" fillId="0" borderId="122" xfId="0" applyFont="1" applyFill="1" applyBorder="1" applyAlignment="1">
      <alignment horizontal="center"/>
    </xf>
    <xf numFmtId="0" fontId="1" fillId="0" borderId="109" xfId="0" applyFont="1" applyFill="1" applyBorder="1"/>
    <xf numFmtId="49" fontId="5" fillId="0" borderId="200" xfId="0" applyNumberFormat="1" applyFont="1" applyFill="1" applyBorder="1" applyAlignment="1">
      <alignment vertical="center" wrapText="1"/>
    </xf>
    <xf numFmtId="0" fontId="5" fillId="0" borderId="109" xfId="0" applyFont="1" applyFill="1" applyBorder="1" applyAlignment="1">
      <alignment horizontal="center" vertical="center"/>
    </xf>
    <xf numFmtId="0" fontId="5" fillId="0" borderId="122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210" xfId="0" applyFont="1" applyFill="1" applyBorder="1"/>
    <xf numFmtId="164" fontId="1" fillId="0" borderId="109" xfId="0" applyNumberFormat="1" applyFont="1" applyFill="1" applyBorder="1" applyAlignment="1">
      <alignment horizontal="center" vertical="center"/>
    </xf>
    <xf numFmtId="0" fontId="1" fillId="0" borderId="210" xfId="0" applyFont="1" applyFill="1" applyBorder="1" applyAlignment="1">
      <alignment horizontal="right"/>
    </xf>
    <xf numFmtId="166" fontId="5" fillId="0" borderId="210" xfId="0" applyNumberFormat="1" applyFont="1" applyFill="1" applyBorder="1" applyAlignment="1">
      <alignment horizontal="center"/>
    </xf>
    <xf numFmtId="0" fontId="5" fillId="0" borderId="210" xfId="0" applyFont="1" applyFill="1" applyBorder="1" applyAlignment="1">
      <alignment horizontal="left"/>
    </xf>
    <xf numFmtId="0" fontId="5" fillId="0" borderId="200" xfId="0" applyFont="1" applyFill="1" applyBorder="1" applyAlignment="1">
      <alignment horizontal="center" vertical="center" wrapText="1"/>
    </xf>
    <xf numFmtId="1" fontId="5" fillId="0" borderId="200" xfId="0" applyNumberFormat="1" applyFont="1" applyFill="1" applyBorder="1" applyAlignment="1">
      <alignment horizontal="center" vertical="center"/>
    </xf>
    <xf numFmtId="166" fontId="5" fillId="0" borderId="109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 wrapText="1"/>
    </xf>
    <xf numFmtId="49" fontId="5" fillId="0" borderId="210" xfId="0" applyNumberFormat="1" applyFont="1" applyFill="1" applyBorder="1" applyAlignment="1">
      <alignment vertical="center" wrapText="1"/>
    </xf>
    <xf numFmtId="0" fontId="1" fillId="0" borderId="200" xfId="0" applyFont="1" applyFill="1" applyBorder="1" applyAlignment="1">
      <alignment horizontal="center"/>
    </xf>
    <xf numFmtId="49" fontId="1" fillId="0" borderId="210" xfId="0" applyNumberFormat="1" applyFont="1" applyFill="1" applyBorder="1" applyAlignment="1">
      <alignment horizontal="right" vertical="center" wrapText="1"/>
    </xf>
    <xf numFmtId="0" fontId="1" fillId="0" borderId="210" xfId="0" applyFont="1" applyFill="1" applyBorder="1" applyAlignment="1">
      <alignment horizontal="right" vertical="center" wrapText="1"/>
    </xf>
    <xf numFmtId="0" fontId="5" fillId="0" borderId="200" xfId="0" applyFont="1" applyFill="1" applyBorder="1" applyAlignment="1">
      <alignment horizontal="left"/>
    </xf>
    <xf numFmtId="0" fontId="5" fillId="0" borderId="122" xfId="0" applyFont="1" applyFill="1" applyBorder="1"/>
    <xf numFmtId="1" fontId="1" fillId="0" borderId="109" xfId="0" applyNumberFormat="1" applyFont="1" applyFill="1" applyBorder="1" applyAlignment="1">
      <alignment vertical="center"/>
    </xf>
    <xf numFmtId="1" fontId="1" fillId="0" borderId="122" xfId="0" applyNumberFormat="1" applyFont="1" applyFill="1" applyBorder="1" applyAlignment="1">
      <alignment vertical="center"/>
    </xf>
    <xf numFmtId="49" fontId="1" fillId="0" borderId="202" xfId="0" applyNumberFormat="1" applyFont="1" applyFill="1" applyBorder="1" applyAlignment="1">
      <alignment horizontal="right" vertical="center" wrapText="1"/>
    </xf>
    <xf numFmtId="0" fontId="1" fillId="0" borderId="245" xfId="0" applyFont="1" applyFill="1" applyBorder="1" applyAlignment="1">
      <alignment horizontal="center"/>
    </xf>
    <xf numFmtId="0" fontId="1" fillId="0" borderId="63" xfId="0" applyFont="1" applyFill="1" applyBorder="1" applyAlignment="1">
      <alignment horizontal="center"/>
    </xf>
    <xf numFmtId="0" fontId="1" fillId="0" borderId="205" xfId="0" applyFont="1" applyFill="1" applyBorder="1"/>
    <xf numFmtId="166" fontId="5" fillId="0" borderId="300" xfId="0" applyNumberFormat="1" applyFont="1" applyFill="1" applyBorder="1" applyAlignment="1">
      <alignment horizontal="center"/>
    </xf>
    <xf numFmtId="0" fontId="5" fillId="0" borderId="202" xfId="0" applyFont="1" applyFill="1" applyBorder="1" applyAlignment="1">
      <alignment horizontal="center"/>
    </xf>
    <xf numFmtId="0" fontId="5" fillId="0" borderId="245" xfId="0" applyFont="1" applyFill="1" applyBorder="1" applyAlignment="1">
      <alignment horizontal="center"/>
    </xf>
    <xf numFmtId="0" fontId="5" fillId="0" borderId="156" xfId="0" applyFont="1" applyFill="1" applyBorder="1" applyAlignment="1">
      <alignment horizontal="center"/>
    </xf>
    <xf numFmtId="0" fontId="5" fillId="0" borderId="157" xfId="0" applyFont="1" applyFill="1" applyBorder="1" applyAlignment="1">
      <alignment horizontal="center"/>
    </xf>
    <xf numFmtId="0" fontId="1" fillId="0" borderId="311" xfId="0" applyFont="1" applyFill="1" applyBorder="1"/>
    <xf numFmtId="0" fontId="1" fillId="0" borderId="156" xfId="0" applyFont="1" applyFill="1" applyBorder="1"/>
    <xf numFmtId="0" fontId="1" fillId="0" borderId="157" xfId="0" applyFont="1" applyFill="1" applyBorder="1"/>
    <xf numFmtId="1" fontId="1" fillId="0" borderId="311" xfId="0" applyNumberFormat="1" applyFont="1" applyFill="1" applyBorder="1"/>
    <xf numFmtId="1" fontId="1" fillId="0" borderId="156" xfId="0" applyNumberFormat="1" applyFont="1" applyFill="1" applyBorder="1" applyAlignment="1">
      <alignment horizontal="center" vertical="center" wrapText="1"/>
    </xf>
    <xf numFmtId="1" fontId="1" fillId="0" borderId="157" xfId="0" applyNumberFormat="1" applyFont="1" applyFill="1" applyBorder="1" applyAlignment="1">
      <alignment horizontal="center" vertical="center" wrapText="1"/>
    </xf>
    <xf numFmtId="0" fontId="9" fillId="0" borderId="155" xfId="0" applyFont="1" applyFill="1" applyBorder="1" applyAlignment="1">
      <alignment horizontal="center" vertical="center"/>
    </xf>
    <xf numFmtId="1" fontId="1" fillId="0" borderId="205" xfId="0" applyNumberFormat="1" applyFont="1" applyFill="1" applyBorder="1" applyAlignment="1">
      <alignment horizontal="center" vertical="center"/>
    </xf>
    <xf numFmtId="166" fontId="5" fillId="0" borderId="170" xfId="0" applyNumberFormat="1" applyFont="1" applyFill="1" applyBorder="1" applyAlignment="1">
      <alignment horizontal="center" vertical="center"/>
    </xf>
    <xf numFmtId="1" fontId="5" fillId="0" borderId="170" xfId="0" applyNumberFormat="1" applyFont="1" applyFill="1" applyBorder="1" applyAlignment="1">
      <alignment horizontal="center" vertical="center"/>
    </xf>
    <xf numFmtId="1" fontId="5" fillId="0" borderId="140" xfId="0" applyNumberFormat="1" applyFont="1" applyFill="1" applyBorder="1" applyAlignment="1">
      <alignment horizontal="center" vertical="center" wrapText="1"/>
    </xf>
    <xf numFmtId="0" fontId="1" fillId="0" borderId="144" xfId="0" applyFont="1" applyFill="1" applyBorder="1" applyAlignment="1">
      <alignment horizontal="center" vertical="center" wrapText="1"/>
    </xf>
    <xf numFmtId="1" fontId="1" fillId="0" borderId="164" xfId="0" applyNumberFormat="1" applyFont="1" applyFill="1" applyBorder="1" applyAlignment="1">
      <alignment horizontal="center" vertical="center" wrapText="1"/>
    </xf>
    <xf numFmtId="1" fontId="1" fillId="0" borderId="165" xfId="0" applyNumberFormat="1" applyFont="1" applyFill="1" applyBorder="1" applyAlignment="1">
      <alignment horizontal="center" vertical="center" wrapText="1"/>
    </xf>
    <xf numFmtId="1" fontId="1" fillId="0" borderId="166" xfId="0" applyNumberFormat="1" applyFont="1" applyFill="1" applyBorder="1" applyAlignment="1">
      <alignment horizontal="center" vertical="center" wrapText="1"/>
    </xf>
    <xf numFmtId="1" fontId="1" fillId="0" borderId="143" xfId="0" applyNumberFormat="1" applyFont="1" applyFill="1" applyBorder="1" applyAlignment="1">
      <alignment horizontal="center" vertical="center" wrapText="1"/>
    </xf>
    <xf numFmtId="1" fontId="1" fillId="0" borderId="142" xfId="0" applyNumberFormat="1" applyFont="1" applyFill="1" applyBorder="1" applyAlignment="1">
      <alignment horizontal="center" vertical="center" wrapText="1"/>
    </xf>
    <xf numFmtId="1" fontId="5" fillId="0" borderId="79" xfId="0" applyNumberFormat="1" applyFont="1" applyFill="1" applyBorder="1" applyAlignment="1">
      <alignment horizontal="center" vertical="center"/>
    </xf>
    <xf numFmtId="0" fontId="0" fillId="0" borderId="54" xfId="0" applyFill="1" applyBorder="1"/>
    <xf numFmtId="0" fontId="1" fillId="0" borderId="55" xfId="0" applyFont="1" applyFill="1" applyBorder="1" applyAlignment="1">
      <alignment horizontal="center" vertical="center"/>
    </xf>
    <xf numFmtId="1" fontId="1" fillId="0" borderId="5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1" fontId="1" fillId="0" borderId="36" xfId="0" applyNumberFormat="1" applyFont="1" applyFill="1" applyBorder="1" applyAlignment="1">
      <alignment horizontal="center" vertical="center" wrapText="1"/>
    </xf>
    <xf numFmtId="1" fontId="1" fillId="0" borderId="35" xfId="0" applyNumberFormat="1" applyFont="1" applyFill="1" applyBorder="1" applyAlignment="1">
      <alignment horizontal="center" vertical="center" wrapText="1"/>
    </xf>
    <xf numFmtId="166" fontId="5" fillId="0" borderId="47" xfId="0" applyNumberFormat="1" applyFont="1" applyFill="1" applyBorder="1" applyAlignment="1">
      <alignment horizontal="center" vertical="center"/>
    </xf>
    <xf numFmtId="1" fontId="5" fillId="0" borderId="4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5" fontId="5" fillId="0" borderId="45" xfId="0" applyNumberFormat="1" applyFont="1" applyFill="1" applyBorder="1" applyAlignment="1">
      <alignment horizontal="center" vertical="center" wrapText="1"/>
    </xf>
    <xf numFmtId="1" fontId="5" fillId="0" borderId="45" xfId="0" applyNumberFormat="1" applyFont="1" applyFill="1" applyBorder="1" applyAlignment="1">
      <alignment horizontal="center" vertical="center" wrapText="1"/>
    </xf>
    <xf numFmtId="0" fontId="5" fillId="0" borderId="244" xfId="0" applyFont="1" applyFill="1" applyBorder="1" applyAlignment="1">
      <alignment wrapText="1"/>
    </xf>
    <xf numFmtId="0" fontId="0" fillId="0" borderId="196" xfId="0" applyFill="1" applyBorder="1"/>
    <xf numFmtId="0" fontId="1" fillId="0" borderId="59" xfId="0" applyFont="1" applyFill="1" applyBorder="1" applyAlignment="1">
      <alignment horizontal="center" vertical="center"/>
    </xf>
    <xf numFmtId="0" fontId="1" fillId="0" borderId="198" xfId="0" applyFont="1" applyFill="1" applyBorder="1" applyAlignment="1">
      <alignment horizontal="center" vertical="center"/>
    </xf>
    <xf numFmtId="166" fontId="5" fillId="0" borderId="194" xfId="0" applyNumberFormat="1" applyFont="1" applyFill="1" applyBorder="1" applyAlignment="1">
      <alignment horizontal="center" vertical="center"/>
    </xf>
    <xf numFmtId="0" fontId="5" fillId="0" borderId="194" xfId="0" applyFont="1" applyFill="1" applyBorder="1" applyAlignment="1">
      <alignment horizontal="center" vertical="center"/>
    </xf>
    <xf numFmtId="0" fontId="0" fillId="0" borderId="133" xfId="0" applyFill="1" applyBorder="1"/>
    <xf numFmtId="0" fontId="0" fillId="0" borderId="59" xfId="0" applyFill="1" applyBorder="1"/>
    <xf numFmtId="0" fontId="0" fillId="0" borderId="198" xfId="0" applyFill="1" applyBorder="1"/>
    <xf numFmtId="0" fontId="0" fillId="0" borderId="134" xfId="0" applyFill="1" applyBorder="1"/>
    <xf numFmtId="0" fontId="5" fillId="0" borderId="49" xfId="0" applyFont="1" applyFill="1" applyBorder="1" applyAlignment="1">
      <alignment horizontal="left" vertical="center" wrapText="1"/>
    </xf>
    <xf numFmtId="0" fontId="1" fillId="0" borderId="308" xfId="0" applyFont="1" applyFill="1" applyBorder="1" applyAlignment="1">
      <alignment horizontal="center" vertical="center" wrapText="1"/>
    </xf>
    <xf numFmtId="0" fontId="1" fillId="0" borderId="279" xfId="0" applyFont="1" applyFill="1" applyBorder="1" applyAlignment="1">
      <alignment horizontal="center" vertical="center" wrapText="1"/>
    </xf>
    <xf numFmtId="0" fontId="1" fillId="0" borderId="307" xfId="0" applyFont="1" applyFill="1" applyBorder="1" applyAlignment="1">
      <alignment horizontal="center" vertical="center" wrapText="1"/>
    </xf>
    <xf numFmtId="1" fontId="5" fillId="0" borderId="309" xfId="0" applyNumberFormat="1" applyFont="1" applyFill="1" applyBorder="1" applyAlignment="1">
      <alignment horizontal="center" vertical="center"/>
    </xf>
    <xf numFmtId="1" fontId="5" fillId="0" borderId="279" xfId="0" applyNumberFormat="1" applyFont="1" applyFill="1" applyBorder="1" applyAlignment="1">
      <alignment horizontal="center" vertical="center"/>
    </xf>
    <xf numFmtId="1" fontId="5" fillId="0" borderId="307" xfId="0" applyNumberFormat="1" applyFont="1" applyFill="1" applyBorder="1" applyAlignment="1">
      <alignment horizontal="center" vertical="center"/>
    </xf>
    <xf numFmtId="0" fontId="5" fillId="0" borderId="309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307" xfId="0" applyFont="1" applyFill="1" applyBorder="1" applyAlignment="1">
      <alignment horizontal="center" vertical="center"/>
    </xf>
    <xf numFmtId="164" fontId="5" fillId="0" borderId="309" xfId="0" applyNumberFormat="1" applyFont="1" applyFill="1" applyBorder="1" applyAlignment="1">
      <alignment horizontal="center" vertical="center"/>
    </xf>
    <xf numFmtId="164" fontId="5" fillId="0" borderId="49" xfId="0" applyNumberFormat="1" applyFont="1" applyFill="1" applyBorder="1" applyAlignment="1">
      <alignment horizontal="center" vertical="center"/>
    </xf>
    <xf numFmtId="164" fontId="5" fillId="0" borderId="280" xfId="0" applyNumberFormat="1" applyFont="1" applyFill="1" applyBorder="1" applyAlignment="1">
      <alignment horizontal="center" vertical="center"/>
    </xf>
    <xf numFmtId="164" fontId="5" fillId="0" borderId="308" xfId="0" applyNumberFormat="1" applyFont="1" applyFill="1" applyBorder="1" applyAlignment="1">
      <alignment horizontal="center" vertical="center"/>
    </xf>
    <xf numFmtId="164" fontId="5" fillId="0" borderId="310" xfId="0" applyNumberFormat="1" applyFont="1" applyFill="1" applyBorder="1" applyAlignment="1">
      <alignment horizontal="center" vertical="center"/>
    </xf>
    <xf numFmtId="0" fontId="5" fillId="0" borderId="240" xfId="0" applyFont="1" applyFill="1" applyBorder="1" applyAlignment="1">
      <alignment horizontal="left" vertical="center" wrapText="1"/>
    </xf>
    <xf numFmtId="0" fontId="1" fillId="0" borderId="158" xfId="0" applyFont="1" applyFill="1" applyBorder="1" applyAlignment="1">
      <alignment horizontal="center" vertical="center" wrapText="1"/>
    </xf>
    <xf numFmtId="0" fontId="1" fillId="0" borderId="159" xfId="0" applyFont="1" applyFill="1" applyBorder="1" applyAlignment="1">
      <alignment horizontal="center" vertical="center" wrapText="1"/>
    </xf>
    <xf numFmtId="0" fontId="1" fillId="0" borderId="160" xfId="0" applyFont="1" applyFill="1" applyBorder="1" applyAlignment="1">
      <alignment horizontal="center" vertical="center" wrapText="1"/>
    </xf>
    <xf numFmtId="166" fontId="5" fillId="0" borderId="238" xfId="0" applyNumberFormat="1" applyFont="1" applyFill="1" applyBorder="1" applyAlignment="1">
      <alignment horizontal="center" vertical="center"/>
    </xf>
    <xf numFmtId="1" fontId="5" fillId="0" borderId="238" xfId="0" applyNumberFormat="1" applyFont="1" applyFill="1" applyBorder="1" applyAlignment="1">
      <alignment horizontal="center" vertical="center"/>
    </xf>
    <xf numFmtId="1" fontId="5" fillId="0" borderId="239" xfId="0" applyNumberFormat="1" applyFont="1" applyFill="1" applyBorder="1" applyAlignment="1">
      <alignment horizontal="center" vertical="center"/>
    </xf>
    <xf numFmtId="1" fontId="5" fillId="0" borderId="159" xfId="0" applyNumberFormat="1" applyFont="1" applyFill="1" applyBorder="1" applyAlignment="1">
      <alignment horizontal="center" vertical="center"/>
    </xf>
    <xf numFmtId="1" fontId="5" fillId="0" borderId="160" xfId="0" applyNumberFormat="1" applyFont="1" applyFill="1" applyBorder="1" applyAlignment="1">
      <alignment horizontal="center" vertical="center"/>
    </xf>
    <xf numFmtId="0" fontId="5" fillId="0" borderId="239" xfId="0" applyFont="1" applyFill="1" applyBorder="1" applyAlignment="1">
      <alignment horizontal="center" vertical="center"/>
    </xf>
    <xf numFmtId="0" fontId="5" fillId="0" borderId="240" xfId="0" applyFont="1" applyFill="1" applyBorder="1" applyAlignment="1">
      <alignment horizontal="center" vertical="center"/>
    </xf>
    <xf numFmtId="0" fontId="5" fillId="0" borderId="160" xfId="0" applyFont="1" applyFill="1" applyBorder="1" applyAlignment="1">
      <alignment horizontal="center" vertical="center"/>
    </xf>
    <xf numFmtId="164" fontId="5" fillId="0" borderId="239" xfId="0" applyNumberFormat="1" applyFont="1" applyFill="1" applyBorder="1" applyAlignment="1">
      <alignment horizontal="center" vertical="center"/>
    </xf>
    <xf numFmtId="164" fontId="5" fillId="0" borderId="240" xfId="0" applyNumberFormat="1" applyFont="1" applyFill="1" applyBorder="1" applyAlignment="1">
      <alignment horizontal="center" vertical="center"/>
    </xf>
    <xf numFmtId="164" fontId="5" fillId="0" borderId="241" xfId="0" applyNumberFormat="1" applyFont="1" applyFill="1" applyBorder="1" applyAlignment="1">
      <alignment horizontal="center" vertical="center"/>
    </xf>
    <xf numFmtId="164" fontId="5" fillId="0" borderId="158" xfId="0" applyNumberFormat="1" applyFont="1" applyFill="1" applyBorder="1" applyAlignment="1">
      <alignment horizontal="center" vertical="center"/>
    </xf>
    <xf numFmtId="164" fontId="5" fillId="0" borderId="242" xfId="0" applyNumberFormat="1" applyFont="1" applyFill="1" applyBorder="1" applyAlignment="1">
      <alignment horizontal="center" vertical="center"/>
    </xf>
    <xf numFmtId="166" fontId="5" fillId="0" borderId="215" xfId="0" applyNumberFormat="1" applyFont="1" applyFill="1" applyBorder="1" applyAlignment="1">
      <alignment horizontal="center" vertical="center"/>
    </xf>
    <xf numFmtId="1" fontId="5" fillId="0" borderId="215" xfId="0" applyNumberFormat="1" applyFont="1" applyFill="1" applyBorder="1" applyAlignment="1">
      <alignment horizontal="center" vertical="center"/>
    </xf>
    <xf numFmtId="1" fontId="5" fillId="0" borderId="167" xfId="0" applyNumberFormat="1" applyFont="1" applyFill="1" applyBorder="1" applyAlignment="1">
      <alignment horizontal="center" vertical="center"/>
    </xf>
    <xf numFmtId="1" fontId="5" fillId="0" borderId="165" xfId="0" applyNumberFormat="1" applyFont="1" applyFill="1" applyBorder="1" applyAlignment="1">
      <alignment horizontal="center" vertical="center"/>
    </xf>
    <xf numFmtId="1" fontId="5" fillId="0" borderId="166" xfId="0" applyNumberFormat="1" applyFont="1" applyFill="1" applyBorder="1" applyAlignment="1">
      <alignment horizontal="center" vertical="center"/>
    </xf>
    <xf numFmtId="0" fontId="5" fillId="0" borderId="167" xfId="0" applyFont="1" applyFill="1" applyBorder="1" applyAlignment="1">
      <alignment horizontal="center" vertical="center"/>
    </xf>
    <xf numFmtId="0" fontId="5" fillId="0" borderId="213" xfId="0" applyFont="1" applyFill="1" applyBorder="1" applyAlignment="1">
      <alignment horizontal="center" vertical="center"/>
    </xf>
    <xf numFmtId="0" fontId="5" fillId="0" borderId="166" xfId="0" applyFont="1" applyFill="1" applyBorder="1" applyAlignment="1">
      <alignment horizontal="center" vertical="center"/>
    </xf>
    <xf numFmtId="164" fontId="5" fillId="0" borderId="167" xfId="0" applyNumberFormat="1" applyFont="1" applyFill="1" applyBorder="1" applyAlignment="1">
      <alignment horizontal="center" vertical="center"/>
    </xf>
    <xf numFmtId="164" fontId="5" fillId="0" borderId="213" xfId="0" applyNumberFormat="1" applyFont="1" applyFill="1" applyBorder="1" applyAlignment="1">
      <alignment horizontal="center" vertical="center"/>
    </xf>
    <xf numFmtId="164" fontId="5" fillId="0" borderId="101" xfId="0" applyNumberFormat="1" applyFont="1" applyFill="1" applyBorder="1" applyAlignment="1">
      <alignment horizontal="center" vertical="center"/>
    </xf>
    <xf numFmtId="164" fontId="5" fillId="0" borderId="164" xfId="0" applyNumberFormat="1" applyFont="1" applyFill="1" applyBorder="1" applyAlignment="1">
      <alignment horizontal="center" vertical="center"/>
    </xf>
    <xf numFmtId="164" fontId="5" fillId="0" borderId="168" xfId="0" applyNumberFormat="1" applyFont="1" applyFill="1" applyBorder="1" applyAlignment="1">
      <alignment horizontal="center" vertical="center"/>
    </xf>
    <xf numFmtId="166" fontId="5" fillId="0" borderId="169" xfId="0" applyNumberFormat="1" applyFont="1" applyFill="1" applyBorder="1" applyAlignment="1">
      <alignment horizontal="center" vertical="center"/>
    </xf>
    <xf numFmtId="1" fontId="5" fillId="0" borderId="169" xfId="0" applyNumberFormat="1" applyFont="1" applyFill="1" applyBorder="1" applyAlignment="1">
      <alignment horizontal="center" vertical="center"/>
    </xf>
    <xf numFmtId="1" fontId="5" fillId="0" borderId="249" xfId="0" applyNumberFormat="1" applyFont="1" applyFill="1" applyBorder="1" applyAlignment="1">
      <alignment horizontal="center" vertical="center"/>
    </xf>
    <xf numFmtId="1" fontId="5" fillId="0" borderId="37" xfId="0" applyNumberFormat="1" applyFont="1" applyFill="1" applyBorder="1" applyAlignment="1">
      <alignment horizontal="center" vertical="center"/>
    </xf>
    <xf numFmtId="1" fontId="5" fillId="0" borderId="163" xfId="0" applyNumberFormat="1" applyFont="1" applyFill="1" applyBorder="1" applyAlignment="1">
      <alignment horizontal="center" vertical="center"/>
    </xf>
    <xf numFmtId="0" fontId="5" fillId="0" borderId="249" xfId="0" applyFont="1" applyFill="1" applyBorder="1" applyAlignment="1">
      <alignment horizontal="center" vertical="center"/>
    </xf>
    <xf numFmtId="0" fontId="5" fillId="0" borderId="87" xfId="0" applyFont="1" applyFill="1" applyBorder="1" applyAlignment="1">
      <alignment horizontal="center" vertical="center"/>
    </xf>
    <xf numFmtId="0" fontId="5" fillId="0" borderId="163" xfId="0" applyFont="1" applyFill="1" applyBorder="1" applyAlignment="1">
      <alignment horizontal="center" vertical="center"/>
    </xf>
    <xf numFmtId="164" fontId="5" fillId="0" borderId="249" xfId="0" applyNumberFormat="1" applyFont="1" applyFill="1" applyBorder="1" applyAlignment="1">
      <alignment horizontal="center" vertical="center"/>
    </xf>
    <xf numFmtId="164" fontId="5" fillId="0" borderId="87" xfId="0" applyNumberFormat="1" applyFont="1" applyFill="1" applyBorder="1" applyAlignment="1">
      <alignment horizontal="center" vertical="center"/>
    </xf>
    <xf numFmtId="164" fontId="5" fillId="0" borderId="227" xfId="0" applyNumberFormat="1" applyFont="1" applyFill="1" applyBorder="1" applyAlignment="1">
      <alignment horizontal="center" vertical="center"/>
    </xf>
    <xf numFmtId="164" fontId="5" fillId="0" borderId="162" xfId="0" applyNumberFormat="1" applyFont="1" applyFill="1" applyBorder="1" applyAlignment="1">
      <alignment horizontal="center" vertical="center"/>
    </xf>
    <xf numFmtId="164" fontId="5" fillId="0" borderId="98" xfId="0" applyNumberFormat="1" applyFont="1" applyFill="1" applyBorder="1" applyAlignment="1">
      <alignment horizontal="center" vertical="center"/>
    </xf>
    <xf numFmtId="0" fontId="1" fillId="0" borderId="169" xfId="0" applyFont="1" applyFill="1" applyBorder="1" applyAlignment="1">
      <alignment horizontal="left" vertical="center" wrapText="1"/>
    </xf>
    <xf numFmtId="0" fontId="1" fillId="0" borderId="249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right" vertical="center" wrapText="1"/>
    </xf>
    <xf numFmtId="0" fontId="5" fillId="0" borderId="227" xfId="0" applyFont="1" applyFill="1" applyBorder="1" applyAlignment="1">
      <alignment horizontal="right" vertical="center" wrapText="1"/>
    </xf>
    <xf numFmtId="1" fontId="5" fillId="0" borderId="227" xfId="0" applyNumberFormat="1" applyFont="1" applyFill="1" applyBorder="1" applyAlignment="1">
      <alignment horizontal="center" vertical="center"/>
    </xf>
    <xf numFmtId="0" fontId="5" fillId="0" borderId="162" xfId="0" applyFont="1" applyFill="1" applyBorder="1" applyAlignment="1">
      <alignment horizontal="center" vertical="center"/>
    </xf>
    <xf numFmtId="164" fontId="5" fillId="0" borderId="163" xfId="0" applyNumberFormat="1" applyFont="1" applyFill="1" applyBorder="1" applyAlignment="1">
      <alignment horizontal="center" vertical="center"/>
    </xf>
    <xf numFmtId="1" fontId="5" fillId="0" borderId="162" xfId="0" applyNumberFormat="1" applyFont="1" applyFill="1" applyBorder="1" applyAlignment="1">
      <alignment horizontal="center" vertical="center"/>
    </xf>
    <xf numFmtId="0" fontId="5" fillId="0" borderId="254" xfId="0" applyFont="1" applyFill="1" applyBorder="1" applyAlignment="1">
      <alignment vertical="center" wrapText="1"/>
    </xf>
    <xf numFmtId="0" fontId="5" fillId="0" borderId="255" xfId="0" applyFont="1" applyFill="1" applyBorder="1" applyAlignment="1">
      <alignment horizontal="center" vertical="center"/>
    </xf>
    <xf numFmtId="0" fontId="5" fillId="0" borderId="256" xfId="0" applyFont="1" applyFill="1" applyBorder="1" applyAlignment="1">
      <alignment horizontal="center" vertical="center"/>
    </xf>
    <xf numFmtId="0" fontId="5" fillId="0" borderId="257" xfId="0" applyFont="1" applyFill="1" applyBorder="1" applyAlignment="1">
      <alignment horizontal="center" vertical="center"/>
    </xf>
    <xf numFmtId="166" fontId="5" fillId="0" borderId="251" xfId="0" applyNumberFormat="1" applyFont="1" applyFill="1" applyBorder="1" applyAlignment="1">
      <alignment horizontal="center" vertical="center"/>
    </xf>
    <xf numFmtId="0" fontId="5" fillId="0" borderId="254" xfId="0" applyFont="1" applyFill="1" applyBorder="1" applyAlignment="1">
      <alignment horizontal="center" vertical="center"/>
    </xf>
    <xf numFmtId="0" fontId="5" fillId="0" borderId="259" xfId="0" applyFont="1" applyFill="1" applyBorder="1" applyAlignment="1">
      <alignment horizontal="center" vertical="center"/>
    </xf>
    <xf numFmtId="0" fontId="5" fillId="0" borderId="260" xfId="0" applyFont="1" applyFill="1" applyBorder="1" applyAlignment="1">
      <alignment horizontal="center" vertical="center"/>
    </xf>
    <xf numFmtId="0" fontId="5" fillId="0" borderId="26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166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6" fontId="1" fillId="0" borderId="25" xfId="0" applyNumberFormat="1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55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177" xfId="0" applyFont="1" applyFill="1" applyBorder="1" applyAlignment="1">
      <alignment vertical="center"/>
    </xf>
    <xf numFmtId="0" fontId="1" fillId="0" borderId="303" xfId="0" applyFont="1" applyFill="1" applyBorder="1" applyAlignment="1">
      <alignment vertical="center"/>
    </xf>
    <xf numFmtId="166" fontId="1" fillId="0" borderId="28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169" xfId="0" applyFont="1" applyFill="1" applyBorder="1"/>
    <xf numFmtId="0" fontId="1" fillId="0" borderId="139" xfId="0" applyFont="1" applyFill="1" applyBorder="1"/>
    <xf numFmtId="0" fontId="1" fillId="0" borderId="227" xfId="0" applyFont="1" applyFill="1" applyBorder="1" applyAlignment="1">
      <alignment horizontal="center"/>
    </xf>
    <xf numFmtId="0" fontId="1" fillId="0" borderId="227" xfId="0" applyFont="1" applyFill="1" applyBorder="1"/>
    <xf numFmtId="0" fontId="1" fillId="0" borderId="163" xfId="0" applyFont="1" applyFill="1" applyBorder="1"/>
    <xf numFmtId="0" fontId="5" fillId="0" borderId="169" xfId="0" applyFont="1" applyFill="1" applyBorder="1" applyAlignment="1">
      <alignment horizontal="center" vertical="center"/>
    </xf>
    <xf numFmtId="0" fontId="1" fillId="0" borderId="169" xfId="0" applyFont="1" applyFill="1" applyBorder="1" applyAlignment="1">
      <alignment horizontal="center"/>
    </xf>
    <xf numFmtId="0" fontId="1" fillId="0" borderId="162" xfId="0" applyFont="1" applyFill="1" applyBorder="1" applyAlignment="1">
      <alignment horizontal="center"/>
    </xf>
    <xf numFmtId="0" fontId="1" fillId="0" borderId="87" xfId="0" applyFont="1" applyFill="1" applyBorder="1" applyAlignment="1">
      <alignment horizontal="center"/>
    </xf>
    <xf numFmtId="0" fontId="1" fillId="0" borderId="163" xfId="0" applyFont="1" applyFill="1" applyBorder="1" applyAlignment="1">
      <alignment horizontal="center"/>
    </xf>
    <xf numFmtId="0" fontId="1" fillId="0" borderId="162" xfId="0" applyFont="1" applyFill="1" applyBorder="1"/>
    <xf numFmtId="0" fontId="1" fillId="0" borderId="37" xfId="0" applyFont="1" applyFill="1" applyBorder="1"/>
    <xf numFmtId="0" fontId="1" fillId="0" borderId="211" xfId="0" applyFont="1" applyFill="1" applyBorder="1"/>
    <xf numFmtId="0" fontId="1" fillId="0" borderId="139" xfId="0" applyFont="1" applyFill="1" applyBorder="1" applyAlignment="1">
      <alignment horizontal="center"/>
    </xf>
    <xf numFmtId="0" fontId="0" fillId="0" borderId="163" xfId="0" applyFill="1" applyBorder="1"/>
    <xf numFmtId="0" fontId="1" fillId="0" borderId="304" xfId="0" applyFont="1" applyFill="1" applyBorder="1" applyAlignment="1">
      <alignment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166" fontId="1" fillId="0" borderId="79" xfId="0" applyNumberFormat="1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01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 wrapText="1"/>
    </xf>
    <xf numFmtId="0" fontId="5" fillId="0" borderId="106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184" xfId="5" applyFont="1" applyFill="1" applyBorder="1" applyAlignment="1">
      <alignment horizontal="left" vertical="center" wrapText="1"/>
    </xf>
    <xf numFmtId="0" fontId="7" fillId="0" borderId="102" xfId="5" applyFont="1" applyFill="1" applyBorder="1" applyAlignment="1">
      <alignment horizontal="center" vertical="center"/>
    </xf>
    <xf numFmtId="0" fontId="5" fillId="0" borderId="103" xfId="5" applyFont="1" applyFill="1" applyBorder="1" applyAlignment="1">
      <alignment horizontal="center" vertical="center"/>
    </xf>
    <xf numFmtId="0" fontId="7" fillId="0" borderId="146" xfId="5" applyFont="1" applyFill="1" applyBorder="1" applyAlignment="1">
      <alignment horizontal="center" vertical="center"/>
    </xf>
    <xf numFmtId="170" fontId="5" fillId="0" borderId="184" xfId="5" applyNumberFormat="1" applyFont="1" applyFill="1" applyBorder="1" applyAlignment="1">
      <alignment horizontal="center" vertical="center"/>
    </xf>
    <xf numFmtId="170" fontId="5" fillId="0" borderId="227" xfId="5" applyNumberFormat="1" applyFont="1" applyFill="1" applyBorder="1" applyAlignment="1">
      <alignment horizontal="center" vertical="center"/>
    </xf>
    <xf numFmtId="170" fontId="5" fillId="0" borderId="37" xfId="5" applyNumberFormat="1" applyFont="1" applyFill="1" applyBorder="1" applyAlignment="1">
      <alignment horizontal="center" vertical="center"/>
    </xf>
    <xf numFmtId="170" fontId="5" fillId="0" borderId="163" xfId="5" applyNumberFormat="1" applyFont="1" applyFill="1" applyBorder="1" applyAlignment="1">
      <alignment horizontal="center" vertical="center"/>
    </xf>
    <xf numFmtId="49" fontId="1" fillId="0" borderId="102" xfId="0" applyNumberFormat="1" applyFont="1" applyFill="1" applyBorder="1" applyAlignment="1">
      <alignment horizontal="center" vertical="center" wrapText="1"/>
    </xf>
    <xf numFmtId="49" fontId="1" fillId="0" borderId="103" xfId="0" applyNumberFormat="1" applyFont="1" applyFill="1" applyBorder="1" applyAlignment="1">
      <alignment horizontal="center" vertical="center" wrapText="1"/>
    </xf>
    <xf numFmtId="49" fontId="1" fillId="0" borderId="146" xfId="0" applyNumberFormat="1" applyFont="1" applyFill="1" applyBorder="1" applyAlignment="1">
      <alignment horizontal="center" vertical="center" wrapText="1"/>
    </xf>
    <xf numFmtId="49" fontId="5" fillId="0" borderId="162" xfId="0" applyNumberFormat="1" applyFont="1" applyFill="1" applyBorder="1" applyAlignment="1">
      <alignment horizontal="center" vertical="center" wrapText="1"/>
    </xf>
    <xf numFmtId="49" fontId="1" fillId="0" borderId="37" xfId="0" applyNumberFormat="1" applyFont="1" applyFill="1" applyBorder="1" applyAlignment="1">
      <alignment horizontal="center" vertical="center" wrapText="1"/>
    </xf>
    <xf numFmtId="49" fontId="1" fillId="0" borderId="227" xfId="0" applyNumberFormat="1" applyFont="1" applyFill="1" applyBorder="1" applyAlignment="1">
      <alignment horizontal="center" vertical="center" wrapText="1"/>
    </xf>
    <xf numFmtId="49" fontId="1" fillId="0" borderId="162" xfId="0" applyNumberFormat="1" applyFont="1" applyFill="1" applyBorder="1" applyAlignment="1">
      <alignment horizontal="center" vertical="center" wrapText="1"/>
    </xf>
    <xf numFmtId="49" fontId="1" fillId="0" borderId="163" xfId="0" applyNumberFormat="1" applyFont="1" applyFill="1" applyBorder="1" applyAlignment="1">
      <alignment horizontal="center" vertical="center" wrapText="1"/>
    </xf>
    <xf numFmtId="49" fontId="66" fillId="0" borderId="244" xfId="0" applyNumberFormat="1" applyFont="1" applyFill="1" applyBorder="1" applyAlignment="1">
      <alignment vertical="center" wrapText="1"/>
    </xf>
    <xf numFmtId="0" fontId="23" fillId="0" borderId="196" xfId="0" applyFont="1" applyFill="1" applyBorder="1" applyAlignment="1">
      <alignment horizontal="center" vertical="center"/>
    </xf>
    <xf numFmtId="49" fontId="23" fillId="0" borderId="197" xfId="0" applyNumberFormat="1" applyFont="1" applyFill="1" applyBorder="1" applyAlignment="1">
      <alignment horizontal="center" vertical="center"/>
    </xf>
    <xf numFmtId="0" fontId="23" fillId="0" borderId="198" xfId="0" applyFont="1" applyFill="1" applyBorder="1" applyAlignment="1">
      <alignment horizontal="center" vertical="center"/>
    </xf>
    <xf numFmtId="166" fontId="26" fillId="0" borderId="194" xfId="0" applyNumberFormat="1" applyFont="1" applyFill="1" applyBorder="1" applyAlignment="1">
      <alignment horizontal="center" vertical="center"/>
    </xf>
    <xf numFmtId="166" fontId="26" fillId="0" borderId="244" xfId="0" applyNumberFormat="1" applyFont="1" applyFill="1" applyBorder="1" applyAlignment="1">
      <alignment horizontal="center" vertical="center"/>
    </xf>
    <xf numFmtId="1" fontId="26" fillId="0" borderId="196" xfId="0" applyNumberFormat="1" applyFont="1" applyFill="1" applyBorder="1" applyAlignment="1">
      <alignment horizontal="center" vertical="center"/>
    </xf>
    <xf numFmtId="1" fontId="26" fillId="0" borderId="197" xfId="0" applyNumberFormat="1" applyFont="1" applyFill="1" applyBorder="1" applyAlignment="1">
      <alignment horizontal="center" vertical="center"/>
    </xf>
    <xf numFmtId="1" fontId="26" fillId="0" borderId="198" xfId="0" applyNumberFormat="1" applyFont="1" applyFill="1" applyBorder="1" applyAlignment="1">
      <alignment horizontal="center" vertical="center"/>
    </xf>
    <xf numFmtId="0" fontId="26" fillId="0" borderId="246" xfId="0" applyFont="1" applyFill="1" applyBorder="1" applyAlignment="1">
      <alignment horizontal="center" vertical="center" wrapText="1"/>
    </xf>
    <xf numFmtId="0" fontId="26" fillId="0" borderId="197" xfId="0" applyFont="1" applyFill="1" applyBorder="1" applyAlignment="1">
      <alignment horizontal="center" vertical="center" wrapText="1"/>
    </xf>
    <xf numFmtId="0" fontId="66" fillId="0" borderId="198" xfId="0" applyFont="1" applyFill="1" applyBorder="1" applyAlignment="1">
      <alignment horizontal="center" vertical="center" wrapText="1"/>
    </xf>
    <xf numFmtId="49" fontId="1" fillId="0" borderId="133" xfId="0" applyNumberFormat="1" applyFont="1" applyFill="1" applyBorder="1" applyAlignment="1">
      <alignment horizontal="center" vertical="center" wrapText="1"/>
    </xf>
    <xf numFmtId="49" fontId="1" fillId="0" borderId="198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vertical="center"/>
    </xf>
    <xf numFmtId="49" fontId="1" fillId="0" borderId="209" xfId="0" applyNumberFormat="1" applyFont="1" applyFill="1" applyBorder="1" applyAlignment="1">
      <alignment horizontal="center" vertical="center" wrapText="1"/>
    </xf>
    <xf numFmtId="49" fontId="26" fillId="0" borderId="224" xfId="0" applyNumberFormat="1" applyFont="1" applyFill="1" applyBorder="1" applyAlignment="1">
      <alignment horizontal="left" vertical="center" wrapText="1"/>
    </xf>
    <xf numFmtId="0" fontId="23" fillId="0" borderId="121" xfId="0" applyFont="1" applyFill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/>
    </xf>
    <xf numFmtId="0" fontId="23" fillId="0" borderId="122" xfId="0" applyFont="1" applyFill="1" applyBorder="1" applyAlignment="1">
      <alignment horizontal="center" vertical="center"/>
    </xf>
    <xf numFmtId="166" fontId="26" fillId="0" borderId="200" xfId="0" applyNumberFormat="1" applyFont="1" applyFill="1" applyBorder="1" applyAlignment="1">
      <alignment horizontal="center" vertical="center"/>
    </xf>
    <xf numFmtId="1" fontId="26" fillId="0" borderId="224" xfId="0" applyNumberFormat="1" applyFont="1" applyFill="1" applyBorder="1" applyAlignment="1">
      <alignment horizontal="center" vertical="center"/>
    </xf>
    <xf numFmtId="1" fontId="26" fillId="0" borderId="121" xfId="0" applyNumberFormat="1" applyFont="1" applyFill="1" applyBorder="1" applyAlignment="1">
      <alignment horizontal="center" vertical="center" wrapText="1"/>
    </xf>
    <xf numFmtId="1" fontId="26" fillId="0" borderId="3" xfId="0" applyNumberFormat="1" applyFont="1" applyFill="1" applyBorder="1" applyAlignment="1">
      <alignment horizontal="center" vertical="center"/>
    </xf>
    <xf numFmtId="1" fontId="26" fillId="0" borderId="122" xfId="0" applyNumberFormat="1" applyFont="1" applyFill="1" applyBorder="1" applyAlignment="1">
      <alignment horizontal="center" vertical="center" wrapText="1"/>
    </xf>
    <xf numFmtId="0" fontId="23" fillId="0" borderId="109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67" fillId="0" borderId="122" xfId="0" applyFont="1" applyFill="1" applyBorder="1" applyAlignment="1">
      <alignment horizontal="center" vertical="center" wrapText="1"/>
    </xf>
    <xf numFmtId="49" fontId="1" fillId="0" borderId="109" xfId="0" applyNumberFormat="1" applyFont="1" applyFill="1" applyBorder="1" applyAlignment="1">
      <alignment horizontal="center" vertical="center" wrapText="1"/>
    </xf>
    <xf numFmtId="49" fontId="1" fillId="0" borderId="122" xfId="0" applyNumberFormat="1" applyFont="1" applyFill="1" applyBorder="1" applyAlignment="1">
      <alignment horizontal="center" vertical="center" wrapText="1"/>
    </xf>
    <xf numFmtId="164" fontId="1" fillId="0" borderId="204" xfId="0" applyNumberFormat="1" applyFont="1" applyFill="1" applyBorder="1" applyAlignment="1">
      <alignment vertical="center"/>
    </xf>
    <xf numFmtId="169" fontId="23" fillId="0" borderId="121" xfId="0" applyNumberFormat="1" applyFont="1" applyFill="1" applyBorder="1" applyAlignment="1">
      <alignment horizontal="center" vertical="center"/>
    </xf>
    <xf numFmtId="49" fontId="23" fillId="0" borderId="224" xfId="0" applyNumberFormat="1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/>
    </xf>
    <xf numFmtId="0" fontId="23" fillId="0" borderId="122" xfId="0" applyFont="1" applyFill="1" applyBorder="1" applyAlignment="1">
      <alignment horizontal="center" vertical="center" wrapText="1"/>
    </xf>
    <xf numFmtId="166" fontId="23" fillId="0" borderId="200" xfId="0" applyNumberFormat="1" applyFont="1" applyFill="1" applyBorder="1" applyAlignment="1">
      <alignment horizontal="center" vertical="center"/>
    </xf>
    <xf numFmtId="1" fontId="23" fillId="0" borderId="224" xfId="0" applyNumberFormat="1" applyFont="1" applyFill="1" applyBorder="1" applyAlignment="1">
      <alignment horizontal="center" vertical="center"/>
    </xf>
    <xf numFmtId="1" fontId="23" fillId="0" borderId="121" xfId="0" applyNumberFormat="1" applyFont="1" applyFill="1" applyBorder="1" applyAlignment="1">
      <alignment horizontal="center" vertical="center" wrapText="1"/>
    </xf>
    <xf numFmtId="1" fontId="23" fillId="0" borderId="3" xfId="0" applyNumberFormat="1" applyFont="1" applyFill="1" applyBorder="1" applyAlignment="1">
      <alignment horizontal="center" vertical="center"/>
    </xf>
    <xf numFmtId="1" fontId="23" fillId="0" borderId="122" xfId="0" applyNumberFormat="1" applyFont="1" applyFill="1" applyBorder="1" applyAlignment="1">
      <alignment horizontal="center" vertical="center" wrapText="1"/>
    </xf>
    <xf numFmtId="166" fontId="23" fillId="0" borderId="109" xfId="0" applyNumberFormat="1" applyFont="1" applyFill="1" applyBorder="1" applyAlignment="1">
      <alignment horizontal="center" vertical="center" wrapText="1"/>
    </xf>
    <xf numFmtId="166" fontId="23" fillId="0" borderId="3" xfId="0" applyNumberFormat="1" applyFont="1" applyFill="1" applyBorder="1" applyAlignment="1">
      <alignment horizontal="center" vertical="center" wrapText="1"/>
    </xf>
    <xf numFmtId="166" fontId="67" fillId="0" borderId="122" xfId="0" applyNumberFormat="1" applyFont="1" applyFill="1" applyBorder="1" applyAlignment="1">
      <alignment horizontal="center" vertical="center" wrapText="1"/>
    </xf>
    <xf numFmtId="166" fontId="1" fillId="0" borderId="220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26" fillId="0" borderId="109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66" fillId="0" borderId="122" xfId="0" applyFont="1" applyFill="1" applyBorder="1" applyAlignment="1">
      <alignment horizontal="center" vertical="center" wrapText="1"/>
    </xf>
    <xf numFmtId="49" fontId="23" fillId="0" borderId="305" xfId="0" applyNumberFormat="1" applyFont="1" applyFill="1" applyBorder="1" applyAlignment="1">
      <alignment horizontal="left" vertical="center" wrapText="1"/>
    </xf>
    <xf numFmtId="0" fontId="23" fillId="0" borderId="204" xfId="0" applyFont="1" applyFill="1" applyBorder="1" applyAlignment="1">
      <alignment horizontal="center" vertical="center"/>
    </xf>
    <xf numFmtId="49" fontId="23" fillId="0" borderId="63" xfId="0" applyNumberFormat="1" applyFont="1" applyFill="1" applyBorder="1" applyAlignment="1">
      <alignment horizontal="center" vertical="center"/>
    </xf>
    <xf numFmtId="0" fontId="23" fillId="0" borderId="205" xfId="0" applyFont="1" applyFill="1" applyBorder="1" applyAlignment="1">
      <alignment horizontal="center" vertical="center"/>
    </xf>
    <xf numFmtId="166" fontId="23" fillId="0" borderId="202" xfId="0" applyNumberFormat="1" applyFont="1" applyFill="1" applyBorder="1" applyAlignment="1">
      <alignment horizontal="center" vertical="center"/>
    </xf>
    <xf numFmtId="1" fontId="23" fillId="0" borderId="305" xfId="0" applyNumberFormat="1" applyFont="1" applyFill="1" applyBorder="1" applyAlignment="1">
      <alignment horizontal="center" vertical="center"/>
    </xf>
    <xf numFmtId="1" fontId="23" fillId="0" borderId="305" xfId="0" applyNumberFormat="1" applyFont="1" applyFill="1" applyBorder="1" applyAlignment="1">
      <alignment horizontal="center" vertical="center" wrapText="1"/>
    </xf>
    <xf numFmtId="1" fontId="23" fillId="0" borderId="63" xfId="0" applyNumberFormat="1" applyFont="1" applyFill="1" applyBorder="1" applyAlignment="1">
      <alignment horizontal="center" vertical="center"/>
    </xf>
    <xf numFmtId="1" fontId="23" fillId="0" borderId="205" xfId="0" applyNumberFormat="1" applyFont="1" applyFill="1" applyBorder="1" applyAlignment="1">
      <alignment horizontal="center" vertical="center" wrapText="1"/>
    </xf>
    <xf numFmtId="0" fontId="23" fillId="0" borderId="245" xfId="0" applyFont="1" applyFill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67" fillId="0" borderId="205" xfId="0" applyFont="1" applyFill="1" applyBorder="1" applyAlignment="1">
      <alignment horizontal="center" vertical="center" wrapText="1"/>
    </xf>
    <xf numFmtId="49" fontId="1" fillId="0" borderId="245" xfId="0" applyNumberFormat="1" applyFont="1" applyFill="1" applyBorder="1" applyAlignment="1">
      <alignment horizontal="center" vertical="center" wrapText="1"/>
    </xf>
    <xf numFmtId="49" fontId="1" fillId="0" borderId="63" xfId="0" applyNumberFormat="1" applyFont="1" applyFill="1" applyBorder="1" applyAlignment="1">
      <alignment horizontal="center" vertical="center" wrapText="1"/>
    </xf>
    <xf numFmtId="49" fontId="1" fillId="0" borderId="205" xfId="0" applyNumberFormat="1" applyFont="1" applyFill="1" applyBorder="1" applyAlignment="1">
      <alignment horizontal="center" vertical="center" wrapText="1"/>
    </xf>
    <xf numFmtId="164" fontId="1" fillId="0" borderId="155" xfId="0" applyNumberFormat="1" applyFont="1" applyFill="1" applyBorder="1" applyAlignment="1">
      <alignment vertical="center"/>
    </xf>
    <xf numFmtId="0" fontId="5" fillId="0" borderId="139" xfId="5" applyFont="1" applyFill="1" applyBorder="1" applyAlignment="1">
      <alignment horizontal="left" vertical="center" wrapText="1"/>
    </xf>
    <xf numFmtId="0" fontId="7" fillId="0" borderId="162" xfId="5" applyFont="1" applyFill="1" applyBorder="1" applyAlignment="1">
      <alignment horizontal="center" vertical="center"/>
    </xf>
    <xf numFmtId="0" fontId="5" fillId="0" borderId="37" xfId="5" applyFont="1" applyFill="1" applyBorder="1" applyAlignment="1">
      <alignment horizontal="center" vertical="center"/>
    </xf>
    <xf numFmtId="0" fontId="7" fillId="0" borderId="227" xfId="5" applyFont="1" applyFill="1" applyBorder="1" applyAlignment="1">
      <alignment horizontal="center" vertical="center"/>
    </xf>
    <xf numFmtId="170" fontId="5" fillId="0" borderId="169" xfId="5" applyNumberFormat="1" applyFont="1" applyFill="1" applyBorder="1" applyAlignment="1">
      <alignment horizontal="center" vertical="center"/>
    </xf>
    <xf numFmtId="170" fontId="5" fillId="0" borderId="211" xfId="5" applyNumberFormat="1" applyFont="1" applyFill="1" applyBorder="1" applyAlignment="1">
      <alignment horizontal="center" vertical="center"/>
    </xf>
    <xf numFmtId="0" fontId="5" fillId="0" borderId="139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49" fontId="1" fillId="0" borderId="185" xfId="0" applyNumberFormat="1" applyFont="1" applyFill="1" applyBorder="1" applyAlignment="1">
      <alignment horizontal="center" vertical="center" wrapText="1"/>
    </xf>
    <xf numFmtId="49" fontId="5" fillId="0" borderId="37" xfId="0" applyNumberFormat="1" applyFont="1" applyFill="1" applyBorder="1" applyAlignment="1">
      <alignment horizontal="center" vertical="center" wrapText="1"/>
    </xf>
    <xf numFmtId="49" fontId="5" fillId="0" borderId="227" xfId="0" applyNumberFormat="1" applyFont="1" applyFill="1" applyBorder="1" applyAlignment="1">
      <alignment horizontal="center" vertical="center" wrapText="1"/>
    </xf>
    <xf numFmtId="49" fontId="66" fillId="0" borderId="247" xfId="0" applyNumberFormat="1" applyFont="1" applyFill="1" applyBorder="1" applyAlignment="1">
      <alignment vertical="center" wrapText="1"/>
    </xf>
    <xf numFmtId="0" fontId="1" fillId="0" borderId="196" xfId="0" applyFont="1" applyFill="1" applyBorder="1" applyAlignment="1" applyProtection="1">
      <alignment horizontal="center" vertical="center" wrapText="1"/>
      <protection locked="0"/>
    </xf>
    <xf numFmtId="0" fontId="1" fillId="0" borderId="197" xfId="0" applyFont="1" applyFill="1" applyBorder="1" applyAlignment="1" applyProtection="1">
      <alignment horizontal="center" vertical="center" wrapText="1"/>
      <protection locked="0"/>
    </xf>
    <xf numFmtId="0" fontId="7" fillId="0" borderId="197" xfId="0" applyFont="1" applyFill="1" applyBorder="1" applyAlignment="1" applyProtection="1">
      <alignment horizontal="center" vertical="center"/>
      <protection locked="0"/>
    </xf>
    <xf numFmtId="0" fontId="1" fillId="0" borderId="198" xfId="0" applyFont="1" applyFill="1" applyBorder="1" applyAlignment="1" applyProtection="1">
      <alignment horizontal="center" vertical="center"/>
      <protection locked="0"/>
    </xf>
    <xf numFmtId="0" fontId="5" fillId="0" borderId="208" xfId="0" applyFont="1" applyFill="1" applyBorder="1" applyAlignment="1">
      <alignment horizontal="center"/>
    </xf>
    <xf numFmtId="0" fontId="26" fillId="0" borderId="197" xfId="0" applyFont="1" applyFill="1" applyBorder="1" applyAlignment="1">
      <alignment horizontal="center" vertical="center"/>
    </xf>
    <xf numFmtId="0" fontId="26" fillId="0" borderId="110" xfId="0" applyFont="1" applyFill="1" applyBorder="1" applyAlignment="1">
      <alignment horizontal="center" vertical="center" wrapText="1"/>
    </xf>
    <xf numFmtId="0" fontId="1" fillId="0" borderId="196" xfId="0" applyFont="1" applyFill="1" applyBorder="1" applyAlignment="1">
      <alignment horizontal="center"/>
    </xf>
    <xf numFmtId="1" fontId="1" fillId="0" borderId="197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198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133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59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134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135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209" xfId="0" applyNumberFormat="1" applyFont="1" applyFill="1" applyBorder="1" applyAlignment="1" applyProtection="1">
      <alignment horizontal="center" vertical="center" wrapText="1"/>
      <protection hidden="1"/>
    </xf>
    <xf numFmtId="49" fontId="67" fillId="0" borderId="224" xfId="0" applyNumberFormat="1" applyFont="1" applyFill="1" applyBorder="1" applyAlignment="1">
      <alignment horizontal="right" vertical="center" wrapText="1"/>
    </xf>
    <xf numFmtId="0" fontId="1" fillId="0" borderId="12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1" fillId="0" borderId="122" xfId="0" applyFont="1" applyFill="1" applyBorder="1" applyAlignment="1" applyProtection="1">
      <alignment horizontal="center" vertical="center"/>
      <protection locked="0"/>
    </xf>
    <xf numFmtId="0" fontId="1" fillId="0" borderId="210" xfId="0" applyFont="1" applyFill="1" applyBorder="1" applyAlignment="1">
      <alignment horizontal="center"/>
    </xf>
    <xf numFmtId="0" fontId="23" fillId="0" borderId="110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122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21" xfId="5" applyFont="1" applyFill="1" applyBorder="1" applyAlignment="1">
      <alignment horizontal="center" vertical="center" wrapText="1"/>
    </xf>
    <xf numFmtId="0" fontId="1" fillId="0" borderId="3" xfId="5" applyFont="1" applyFill="1" applyBorder="1" applyAlignment="1">
      <alignment horizontal="center" vertical="center" wrapText="1"/>
    </xf>
    <xf numFmtId="0" fontId="7" fillId="0" borderId="122" xfId="0" applyFont="1" applyFill="1" applyBorder="1" applyAlignment="1">
      <alignment horizontal="center" vertical="center"/>
    </xf>
    <xf numFmtId="1" fontId="1" fillId="0" borderId="110" xfId="0" applyNumberFormat="1" applyFont="1" applyFill="1" applyBorder="1" applyAlignment="1">
      <alignment horizontal="center" vertical="center" wrapText="1"/>
    </xf>
    <xf numFmtId="49" fontId="5" fillId="0" borderId="224" xfId="6" applyNumberFormat="1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26" fillId="0" borderId="200" xfId="0" applyFont="1" applyFill="1" applyBorder="1" applyAlignment="1">
      <alignment horizontal="center" vertical="center"/>
    </xf>
    <xf numFmtId="0" fontId="5" fillId="0" borderId="210" xfId="0" applyFont="1" applyFill="1" applyBorder="1" applyAlignment="1">
      <alignment horizontal="center"/>
    </xf>
    <xf numFmtId="49" fontId="23" fillId="0" borderId="224" xfId="0" applyNumberFormat="1" applyFont="1" applyFill="1" applyBorder="1" applyAlignment="1">
      <alignment horizontal="right" vertical="center" wrapText="1"/>
    </xf>
    <xf numFmtId="0" fontId="7" fillId="0" borderId="122" xfId="0" applyFont="1" applyFill="1" applyBorder="1" applyAlignment="1" applyProtection="1">
      <alignment horizontal="center" vertical="center"/>
      <protection locked="0"/>
    </xf>
    <xf numFmtId="1" fontId="1" fillId="0" borderId="121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109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110" xfId="0" applyNumberFormat="1" applyFont="1" applyFill="1" applyBorder="1" applyAlignment="1" applyProtection="1">
      <alignment horizontal="center" vertical="center" wrapText="1"/>
      <protection hidden="1"/>
    </xf>
    <xf numFmtId="1" fontId="23" fillId="0" borderId="3" xfId="0" applyNumberFormat="1" applyFont="1" applyFill="1" applyBorder="1" applyAlignment="1">
      <alignment horizontal="center" vertical="center" wrapText="1"/>
    </xf>
    <xf numFmtId="0" fontId="5" fillId="0" borderId="202" xfId="0" applyFont="1" applyFill="1" applyBorder="1" applyAlignment="1">
      <alignment horizontal="center" vertical="center"/>
    </xf>
    <xf numFmtId="0" fontId="5" fillId="0" borderId="210" xfId="0" applyFont="1" applyFill="1" applyBorder="1" applyAlignment="1">
      <alignment horizontal="center" vertical="center"/>
    </xf>
    <xf numFmtId="0" fontId="26" fillId="0" borderId="63" xfId="0" applyFont="1" applyFill="1" applyBorder="1" applyAlignment="1">
      <alignment horizontal="center" vertical="center" wrapText="1"/>
    </xf>
    <xf numFmtId="1" fontId="26" fillId="0" borderId="63" xfId="0" applyNumberFormat="1" applyFont="1" applyFill="1" applyBorder="1" applyAlignment="1">
      <alignment horizontal="center" vertical="center" wrapText="1"/>
    </xf>
    <xf numFmtId="0" fontId="23" fillId="0" borderId="121" xfId="0" applyFont="1" applyFill="1" applyBorder="1" applyAlignment="1">
      <alignment horizontal="center" vertical="center" wrapText="1"/>
    </xf>
    <xf numFmtId="0" fontId="26" fillId="0" borderId="59" xfId="0" applyFont="1" applyFill="1" applyBorder="1" applyAlignment="1">
      <alignment horizontal="center" vertical="center"/>
    </xf>
    <xf numFmtId="49" fontId="68" fillId="0" borderId="224" xfId="0" applyNumberFormat="1" applyFont="1" applyFill="1" applyBorder="1" applyAlignment="1">
      <alignment horizontal="right" vertical="center" wrapText="1"/>
    </xf>
    <xf numFmtId="165" fontId="1" fillId="0" borderId="3" xfId="0" applyNumberFormat="1" applyFont="1" applyFill="1" applyBorder="1" applyAlignment="1" applyProtection="1">
      <alignment horizontal="center" vertical="center"/>
      <protection locked="0"/>
    </xf>
    <xf numFmtId="165" fontId="1" fillId="0" borderId="110" xfId="0" applyNumberFormat="1" applyFont="1" applyFill="1" applyBorder="1" applyAlignment="1" applyProtection="1">
      <alignment horizontal="center" vertical="center"/>
      <protection locked="0"/>
    </xf>
    <xf numFmtId="0" fontId="26" fillId="0" borderId="122" xfId="0" applyFont="1" applyFill="1" applyBorder="1" applyAlignment="1">
      <alignment horizontal="center" vertical="center" wrapText="1"/>
    </xf>
    <xf numFmtId="0" fontId="1" fillId="0" borderId="201" xfId="0" applyFont="1" applyFill="1" applyBorder="1" applyAlignment="1">
      <alignment horizontal="center" vertical="center" wrapText="1"/>
    </xf>
    <xf numFmtId="0" fontId="1" fillId="0" borderId="210" xfId="0" applyFont="1" applyFill="1" applyBorder="1" applyAlignment="1">
      <alignment horizontal="center" vertical="center" wrapText="1"/>
    </xf>
    <xf numFmtId="0" fontId="1" fillId="0" borderId="110" xfId="0" applyFont="1" applyFill="1" applyBorder="1" applyAlignment="1" applyProtection="1">
      <alignment horizontal="center" vertical="center"/>
      <protection locked="0"/>
    </xf>
    <xf numFmtId="49" fontId="1" fillId="0" borderId="305" xfId="5" applyNumberFormat="1" applyFont="1" applyFill="1" applyBorder="1" applyAlignment="1">
      <alignment vertical="center" wrapText="1"/>
    </xf>
    <xf numFmtId="0" fontId="1" fillId="0" borderId="204" xfId="5" applyFont="1" applyFill="1" applyBorder="1" applyAlignment="1">
      <alignment horizontal="center" vertical="center" wrapText="1"/>
    </xf>
    <xf numFmtId="0" fontId="1" fillId="0" borderId="63" xfId="5" applyFont="1" applyFill="1" applyBorder="1" applyAlignment="1">
      <alignment horizontal="center" vertical="center" wrapText="1"/>
    </xf>
    <xf numFmtId="165" fontId="1" fillId="0" borderId="63" xfId="0" applyNumberFormat="1" applyFont="1" applyFill="1" applyBorder="1" applyAlignment="1" applyProtection="1">
      <alignment horizontal="center" vertical="center"/>
      <protection locked="0"/>
    </xf>
    <xf numFmtId="165" fontId="1" fillId="0" borderId="207" xfId="0" applyNumberFormat="1" applyFont="1" applyFill="1" applyBorder="1" applyAlignment="1" applyProtection="1">
      <alignment horizontal="center" vertical="center"/>
      <protection locked="0"/>
    </xf>
    <xf numFmtId="166" fontId="5" fillId="0" borderId="202" xfId="6" applyNumberFormat="1" applyFont="1" applyFill="1" applyBorder="1" applyAlignment="1" applyProtection="1">
      <alignment horizontal="center" vertical="center"/>
      <protection locked="0"/>
    </xf>
    <xf numFmtId="0" fontId="1" fillId="0" borderId="217" xfId="0" applyFont="1" applyFill="1" applyBorder="1" applyAlignment="1">
      <alignment horizontal="center"/>
    </xf>
    <xf numFmtId="164" fontId="1" fillId="0" borderId="204" xfId="0" applyNumberFormat="1" applyFont="1" applyFill="1" applyBorder="1" applyAlignment="1">
      <alignment horizontal="center" vertical="center" wrapText="1"/>
    </xf>
    <xf numFmtId="0" fontId="1" fillId="0" borderId="63" xfId="0" applyFont="1" applyFill="1" applyBorder="1" applyAlignment="1" applyProtection="1">
      <alignment horizontal="center" vertical="center" wrapText="1"/>
      <protection locked="0"/>
    </xf>
    <xf numFmtId="0" fontId="1" fillId="0" borderId="205" xfId="0" applyFont="1" applyFill="1" applyBorder="1" applyAlignment="1">
      <alignment horizontal="center"/>
    </xf>
    <xf numFmtId="1" fontId="1" fillId="0" borderId="63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205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245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207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204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193" xfId="5" applyNumberFormat="1" applyFont="1" applyFill="1" applyBorder="1" applyAlignment="1">
      <alignment vertical="center" wrapText="1"/>
    </xf>
    <xf numFmtId="0" fontId="1" fillId="0" borderId="249" xfId="5" applyFont="1" applyFill="1" applyBorder="1" applyAlignment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  <protection locked="0"/>
    </xf>
    <xf numFmtId="165" fontId="1" fillId="0" borderId="37" xfId="0" applyNumberFormat="1" applyFont="1" applyFill="1" applyBorder="1" applyAlignment="1" applyProtection="1">
      <alignment horizontal="center" vertical="center"/>
      <protection locked="0"/>
    </xf>
    <xf numFmtId="165" fontId="1" fillId="0" borderId="227" xfId="0" applyNumberFormat="1" applyFont="1" applyFill="1" applyBorder="1" applyAlignment="1" applyProtection="1">
      <alignment horizontal="center" vertical="center"/>
      <protection locked="0"/>
    </xf>
    <xf numFmtId="0" fontId="5" fillId="0" borderId="37" xfId="0" applyFont="1" applyFill="1" applyBorder="1" applyAlignment="1">
      <alignment horizontal="center"/>
    </xf>
    <xf numFmtId="0" fontId="5" fillId="0" borderId="163" xfId="0" applyFont="1" applyFill="1" applyBorder="1" applyAlignment="1">
      <alignment horizontal="center"/>
    </xf>
    <xf numFmtId="1" fontId="1" fillId="0" borderId="249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37" xfId="0" applyNumberFormat="1" applyFont="1" applyFill="1" applyBorder="1" applyAlignment="1" applyProtection="1">
      <alignment horizontal="center" vertical="center" wrapText="1"/>
      <protection hidden="1"/>
    </xf>
    <xf numFmtId="1" fontId="1" fillId="0" borderId="163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249" xfId="0" applyFont="1" applyFill="1" applyBorder="1" applyAlignment="1">
      <alignment horizontal="center"/>
    </xf>
    <xf numFmtId="0" fontId="66" fillId="0" borderId="194" xfId="0" applyFont="1" applyFill="1" applyBorder="1" applyAlignment="1">
      <alignment horizontal="left" vertical="center" wrapText="1"/>
    </xf>
    <xf numFmtId="168" fontId="1" fillId="0" borderId="133" xfId="5" applyNumberFormat="1" applyFont="1" applyFill="1" applyBorder="1" applyAlignment="1">
      <alignment horizontal="center" vertical="center"/>
    </xf>
    <xf numFmtId="0" fontId="1" fillId="0" borderId="59" xfId="5" applyFont="1" applyFill="1" applyBorder="1" applyAlignment="1">
      <alignment horizontal="center" vertical="center" wrapText="1"/>
    </xf>
    <xf numFmtId="0" fontId="1" fillId="0" borderId="134" xfId="5" applyFont="1" applyFill="1" applyBorder="1" applyAlignment="1">
      <alignment horizontal="center" vertical="center" wrapText="1"/>
    </xf>
    <xf numFmtId="0" fontId="26" fillId="0" borderId="216" xfId="0" applyFont="1" applyFill="1" applyBorder="1" applyAlignment="1">
      <alignment horizontal="center" vertical="center"/>
    </xf>
    <xf numFmtId="0" fontId="5" fillId="0" borderId="133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26" fillId="0" borderId="59" xfId="0" applyFont="1" applyFill="1" applyBorder="1" applyAlignment="1">
      <alignment horizontal="center" vertical="center" wrapText="1"/>
    </xf>
    <xf numFmtId="0" fontId="5" fillId="0" borderId="209" xfId="0" applyFont="1" applyFill="1" applyBorder="1" applyAlignment="1">
      <alignment horizontal="center" vertical="center"/>
    </xf>
    <xf numFmtId="0" fontId="1" fillId="0" borderId="133" xfId="5" applyFont="1" applyFill="1" applyBorder="1" applyAlignment="1">
      <alignment horizontal="center" vertical="center" wrapText="1"/>
    </xf>
    <xf numFmtId="0" fontId="1" fillId="0" borderId="209" xfId="5" applyFont="1" applyFill="1" applyBorder="1" applyAlignment="1">
      <alignment horizontal="center" vertical="center" wrapText="1"/>
    </xf>
    <xf numFmtId="0" fontId="26" fillId="0" borderId="200" xfId="0" applyFont="1" applyFill="1" applyBorder="1" applyAlignment="1">
      <alignment horizontal="left" vertical="center" wrapText="1"/>
    </xf>
    <xf numFmtId="168" fontId="1" fillId="0" borderId="109" xfId="5" applyNumberFormat="1" applyFont="1" applyFill="1" applyBorder="1" applyAlignment="1">
      <alignment horizontal="center" vertical="center"/>
    </xf>
    <xf numFmtId="0" fontId="1" fillId="0" borderId="110" xfId="5" applyFont="1" applyFill="1" applyBorder="1" applyAlignment="1">
      <alignment horizontal="center" vertical="center" wrapText="1"/>
    </xf>
    <xf numFmtId="0" fontId="1" fillId="0" borderId="122" xfId="5" applyFont="1" applyFill="1" applyBorder="1" applyAlignment="1">
      <alignment horizontal="center" vertical="center" wrapText="1"/>
    </xf>
    <xf numFmtId="0" fontId="1" fillId="0" borderId="245" xfId="0" applyFont="1" applyFill="1" applyBorder="1"/>
    <xf numFmtId="0" fontId="1" fillId="0" borderId="63" xfId="0" applyFont="1" applyFill="1" applyBorder="1"/>
    <xf numFmtId="0" fontId="1" fillId="0" borderId="207" xfId="0" applyFont="1" applyFill="1" applyBorder="1"/>
    <xf numFmtId="0" fontId="23" fillId="0" borderId="300" xfId="0" applyFont="1" applyFill="1" applyBorder="1" applyAlignment="1">
      <alignment horizontal="center" vertical="center"/>
    </xf>
    <xf numFmtId="0" fontId="1" fillId="0" borderId="157" xfId="0" applyFont="1" applyFill="1" applyBorder="1" applyAlignment="1">
      <alignment horizontal="center"/>
    </xf>
    <xf numFmtId="1" fontId="1" fillId="0" borderId="157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49" xfId="0" applyFont="1" applyFill="1" applyBorder="1"/>
    <xf numFmtId="0" fontId="5" fillId="0" borderId="211" xfId="0" applyFont="1" applyFill="1" applyBorder="1" applyAlignment="1">
      <alignment horizontal="center" vertical="center"/>
    </xf>
    <xf numFmtId="0" fontId="5" fillId="0" borderId="216" xfId="0" applyFont="1" applyFill="1" applyBorder="1"/>
    <xf numFmtId="0" fontId="1" fillId="0" borderId="133" xfId="0" applyFont="1" applyFill="1" applyBorder="1"/>
    <xf numFmtId="0" fontId="1" fillId="0" borderId="209" xfId="0" applyFont="1" applyFill="1" applyBorder="1" applyAlignment="1">
      <alignment horizontal="center" vertical="center"/>
    </xf>
    <xf numFmtId="0" fontId="1" fillId="0" borderId="216" xfId="0" applyFont="1" applyFill="1" applyBorder="1" applyAlignment="1">
      <alignment horizontal="center"/>
    </xf>
    <xf numFmtId="0" fontId="5" fillId="0" borderId="306" xfId="0" applyFont="1" applyFill="1" applyBorder="1" applyAlignment="1">
      <alignment horizontal="center" vertical="center"/>
    </xf>
    <xf numFmtId="0" fontId="1" fillId="0" borderId="197" xfId="0" applyFont="1" applyFill="1" applyBorder="1" applyAlignment="1">
      <alignment horizontal="center" vertical="center"/>
    </xf>
    <xf numFmtId="0" fontId="1" fillId="0" borderId="209" xfId="0" applyFont="1" applyFill="1" applyBorder="1" applyAlignment="1">
      <alignment horizontal="center"/>
    </xf>
    <xf numFmtId="164" fontId="5" fillId="0" borderId="200" xfId="0" applyNumberFormat="1" applyFont="1" applyFill="1" applyBorder="1" applyAlignment="1">
      <alignment vertical="center"/>
    </xf>
    <xf numFmtId="164" fontId="1" fillId="0" borderId="3" xfId="0" applyNumberFormat="1" applyFont="1" applyFill="1" applyBorder="1" applyAlignment="1">
      <alignment horizontal="center" vertical="center"/>
    </xf>
    <xf numFmtId="0" fontId="1" fillId="0" borderId="109" xfId="0" applyFont="1" applyFill="1" applyBorder="1" applyAlignment="1" applyProtection="1">
      <alignment horizontal="center" vertical="center" wrapText="1"/>
      <protection locked="0"/>
    </xf>
    <xf numFmtId="49" fontId="1" fillId="0" borderId="3" xfId="5" applyNumberFormat="1" applyFont="1" applyFill="1" applyBorder="1" applyAlignment="1">
      <alignment horizontal="center" vertical="center" wrapText="1"/>
    </xf>
    <xf numFmtId="0" fontId="1" fillId="0" borderId="200" xfId="0" applyFont="1" applyFill="1" applyBorder="1"/>
    <xf numFmtId="0" fontId="1" fillId="0" borderId="202" xfId="0" applyFont="1" applyFill="1" applyBorder="1"/>
    <xf numFmtId="0" fontId="1" fillId="0" borderId="155" xfId="0" applyFont="1" applyFill="1" applyBorder="1" applyAlignment="1">
      <alignment horizontal="center"/>
    </xf>
    <xf numFmtId="0" fontId="1" fillId="0" borderId="156" xfId="0" applyFont="1" applyFill="1" applyBorder="1" applyAlignment="1">
      <alignment horizontal="center"/>
    </xf>
    <xf numFmtId="0" fontId="1" fillId="0" borderId="211" xfId="0" applyFont="1" applyFill="1" applyBorder="1" applyAlignment="1">
      <alignment horizontal="center"/>
    </xf>
    <xf numFmtId="0" fontId="1" fillId="0" borderId="249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1" fillId="0" borderId="218" xfId="0" applyFont="1" applyFill="1" applyBorder="1" applyAlignment="1">
      <alignment horizontal="center"/>
    </xf>
    <xf numFmtId="0" fontId="1" fillId="0" borderId="223" xfId="0" applyFont="1" applyFill="1" applyBorder="1"/>
    <xf numFmtId="1" fontId="5" fillId="0" borderId="89" xfId="0" applyNumberFormat="1" applyFont="1" applyFill="1" applyBorder="1" applyAlignment="1">
      <alignment horizontal="center" vertical="center"/>
    </xf>
    <xf numFmtId="1" fontId="5" fillId="0" borderId="297" xfId="0" applyNumberFormat="1" applyFont="1" applyFill="1" applyBorder="1" applyAlignment="1">
      <alignment horizontal="center" vertical="center"/>
    </xf>
    <xf numFmtId="1" fontId="5" fillId="0" borderId="223" xfId="0" applyNumberFormat="1" applyFont="1" applyFill="1" applyBorder="1" applyAlignment="1">
      <alignment horizontal="center" vertical="center"/>
    </xf>
    <xf numFmtId="0" fontId="1" fillId="0" borderId="297" xfId="0" applyFont="1" applyFill="1" applyBorder="1"/>
    <xf numFmtId="1" fontId="5" fillId="0" borderId="248" xfId="0" applyNumberFormat="1" applyFont="1" applyFill="1" applyBorder="1" applyAlignment="1">
      <alignment horizontal="center" vertical="center"/>
    </xf>
    <xf numFmtId="166" fontId="5" fillId="0" borderId="348" xfId="0" applyNumberFormat="1" applyFont="1" applyFill="1" applyBorder="1" applyAlignment="1">
      <alignment horizontal="center" vertical="center"/>
    </xf>
    <xf numFmtId="1" fontId="5" fillId="0" borderId="349" xfId="0" applyNumberFormat="1" applyFont="1" applyFill="1" applyBorder="1" applyAlignment="1">
      <alignment horizontal="center" vertical="center"/>
    </xf>
    <xf numFmtId="1" fontId="5" fillId="0" borderId="211" xfId="0" applyNumberFormat="1" applyFont="1" applyFill="1" applyBorder="1" applyAlignment="1">
      <alignment horizontal="center" vertical="center"/>
    </xf>
    <xf numFmtId="1" fontId="5" fillId="0" borderId="87" xfId="0" applyNumberFormat="1" applyFont="1" applyFill="1" applyBorder="1" applyAlignment="1">
      <alignment horizontal="center" vertical="center"/>
    </xf>
    <xf numFmtId="1" fontId="5" fillId="0" borderId="88" xfId="0" applyNumberFormat="1" applyFont="1" applyFill="1" applyBorder="1" applyAlignment="1">
      <alignment horizontal="center" vertical="center"/>
    </xf>
    <xf numFmtId="1" fontId="5" fillId="0" borderId="86" xfId="0" applyNumberFormat="1" applyFont="1" applyFill="1" applyBorder="1" applyAlignment="1">
      <alignment horizontal="center" vertical="center"/>
    </xf>
    <xf numFmtId="1" fontId="5" fillId="0" borderId="84" xfId="0" applyNumberFormat="1" applyFont="1" applyFill="1" applyBorder="1" applyAlignment="1">
      <alignment horizontal="center" vertical="center"/>
    </xf>
    <xf numFmtId="1" fontId="5" fillId="0" borderId="350" xfId="0" applyNumberFormat="1" applyFont="1" applyFill="1" applyBorder="1" applyAlignment="1">
      <alignment horizontal="center" vertical="center"/>
    </xf>
    <xf numFmtId="166" fontId="5" fillId="0" borderId="77" xfId="0" applyNumberFormat="1" applyFont="1" applyFill="1" applyBorder="1" applyAlignment="1">
      <alignment horizontal="center" vertical="center" wrapText="1"/>
    </xf>
    <xf numFmtId="1" fontId="5" fillId="0" borderId="96" xfId="0" applyNumberFormat="1" applyFont="1" applyFill="1" applyBorder="1" applyAlignment="1">
      <alignment horizontal="center" vertical="center" wrapText="1"/>
    </xf>
    <xf numFmtId="1" fontId="5" fillId="0" borderId="90" xfId="0" applyNumberFormat="1" applyFont="1" applyFill="1" applyBorder="1" applyAlignment="1">
      <alignment horizontal="center" vertical="center" wrapText="1"/>
    </xf>
    <xf numFmtId="1" fontId="5" fillId="0" borderId="165" xfId="0" applyNumberFormat="1" applyFont="1" applyFill="1" applyBorder="1" applyAlignment="1">
      <alignment horizontal="center" vertical="center" wrapText="1"/>
    </xf>
    <xf numFmtId="1" fontId="5" fillId="0" borderId="168" xfId="0" applyNumberFormat="1" applyFont="1" applyFill="1" applyBorder="1" applyAlignment="1">
      <alignment horizontal="center" vertical="center" wrapText="1"/>
    </xf>
    <xf numFmtId="1" fontId="5" fillId="0" borderId="95" xfId="0" applyNumberFormat="1" applyFont="1" applyFill="1" applyBorder="1" applyAlignment="1">
      <alignment horizontal="center" vertical="center" wrapText="1"/>
    </xf>
    <xf numFmtId="1" fontId="5" fillId="0" borderId="147" xfId="0" applyNumberFormat="1" applyFont="1" applyFill="1" applyBorder="1" applyAlignment="1">
      <alignment horizontal="center" vertical="center"/>
    </xf>
    <xf numFmtId="1" fontId="5" fillId="0" borderId="203" xfId="0" applyNumberFormat="1" applyFont="1" applyFill="1" applyBorder="1" applyAlignment="1">
      <alignment horizontal="center" vertical="center"/>
    </xf>
    <xf numFmtId="1" fontId="5" fillId="0" borderId="149" xfId="0" applyNumberFormat="1" applyFont="1" applyFill="1" applyBorder="1" applyAlignment="1">
      <alignment horizontal="center" vertical="center"/>
    </xf>
    <xf numFmtId="0" fontId="5" fillId="0" borderId="121" xfId="0" applyFont="1" applyFill="1" applyBorder="1" applyAlignment="1">
      <alignment horizontal="center"/>
    </xf>
    <xf numFmtId="0" fontId="5" fillId="0" borderId="217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55" xfId="0" applyFont="1" applyFill="1" applyBorder="1" applyAlignment="1">
      <alignment horizontal="center"/>
    </xf>
    <xf numFmtId="0" fontId="5" fillId="0" borderId="91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0" fontId="5" fillId="0" borderId="218" xfId="0" applyFont="1" applyFill="1" applyBorder="1" applyAlignment="1">
      <alignment horizontal="right" vertical="center" wrapText="1"/>
    </xf>
    <xf numFmtId="0" fontId="1" fillId="0" borderId="228" xfId="0" applyFont="1" applyFill="1" applyBorder="1" applyAlignment="1">
      <alignment vertical="center" wrapText="1"/>
    </xf>
    <xf numFmtId="0" fontId="5" fillId="0" borderId="128" xfId="0" applyFont="1" applyFill="1" applyBorder="1" applyAlignment="1">
      <alignment horizontal="right" vertical="center" wrapText="1"/>
    </xf>
    <xf numFmtId="0" fontId="5" fillId="0" borderId="129" xfId="0" applyFont="1" applyFill="1" applyBorder="1" applyAlignment="1">
      <alignment horizontal="right" vertical="center" wrapText="1"/>
    </xf>
    <xf numFmtId="0" fontId="5" fillId="0" borderId="130" xfId="0" applyFont="1" applyFill="1" applyBorder="1" applyAlignment="1">
      <alignment horizontal="right" vertical="center" wrapText="1"/>
    </xf>
    <xf numFmtId="166" fontId="5" fillId="0" borderId="229" xfId="0" applyNumberFormat="1" applyFont="1" applyFill="1" applyBorder="1" applyAlignment="1">
      <alignment horizontal="center" vertical="center" wrapText="1"/>
    </xf>
    <xf numFmtId="0" fontId="5" fillId="0" borderId="229" xfId="0" applyFont="1" applyFill="1" applyBorder="1" applyAlignment="1">
      <alignment horizontal="center" vertical="center" wrapText="1"/>
    </xf>
    <xf numFmtId="0" fontId="5" fillId="0" borderId="230" xfId="0" applyFont="1" applyFill="1" applyBorder="1" applyAlignment="1">
      <alignment horizontal="center" vertical="center" wrapText="1"/>
    </xf>
    <xf numFmtId="0" fontId="5" fillId="0" borderId="129" xfId="0" applyFont="1" applyFill="1" applyBorder="1" applyAlignment="1">
      <alignment horizontal="center" vertical="center" wrapText="1"/>
    </xf>
    <xf numFmtId="0" fontId="5" fillId="0" borderId="130" xfId="0" applyFont="1" applyFill="1" applyBorder="1" applyAlignment="1">
      <alignment horizontal="center" vertical="center" wrapText="1"/>
    </xf>
    <xf numFmtId="166" fontId="1" fillId="0" borderId="230" xfId="0" applyNumberFormat="1" applyFont="1" applyFill="1" applyBorder="1" applyAlignment="1">
      <alignment horizontal="center" vertical="center" wrapText="1"/>
    </xf>
    <xf numFmtId="166" fontId="1" fillId="0" borderId="228" xfId="0" applyNumberFormat="1" applyFont="1" applyFill="1" applyBorder="1" applyAlignment="1">
      <alignment horizontal="center" vertical="center" wrapText="1"/>
    </xf>
    <xf numFmtId="0" fontId="1" fillId="0" borderId="130" xfId="0" applyFont="1" applyFill="1" applyBorder="1" applyAlignment="1">
      <alignment horizontal="center" vertical="center" wrapText="1"/>
    </xf>
    <xf numFmtId="0" fontId="1" fillId="0" borderId="230" xfId="0" applyFont="1" applyFill="1" applyBorder="1" applyAlignment="1">
      <alignment horizontal="center" vertical="center" wrapText="1"/>
    </xf>
    <xf numFmtId="0" fontId="1" fillId="0" borderId="228" xfId="0" applyFont="1" applyFill="1" applyBorder="1" applyAlignment="1">
      <alignment horizontal="center" vertical="center" wrapText="1"/>
    </xf>
    <xf numFmtId="0" fontId="1" fillId="0" borderId="231" xfId="0" applyFont="1" applyFill="1" applyBorder="1" applyAlignment="1">
      <alignment horizontal="center" vertical="center" wrapText="1"/>
    </xf>
    <xf numFmtId="0" fontId="1" fillId="0" borderId="128" xfId="0" applyFont="1" applyFill="1" applyBorder="1" applyAlignment="1">
      <alignment horizontal="center" vertical="center" wrapText="1"/>
    </xf>
    <xf numFmtId="0" fontId="1" fillId="0" borderId="13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vertical="center" wrapText="1"/>
    </xf>
    <xf numFmtId="0" fontId="1" fillId="0" borderId="225" xfId="5" applyFont="1" applyFill="1" applyBorder="1" applyAlignment="1">
      <alignment horizontal="center" vertical="center" wrapText="1"/>
    </xf>
    <xf numFmtId="0" fontId="1" fillId="0" borderId="6" xfId="5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5" fillId="0" borderId="226" xfId="0" applyFont="1" applyFill="1" applyBorder="1" applyAlignment="1">
      <alignment horizontal="right" vertical="center" wrapText="1"/>
    </xf>
    <xf numFmtId="166" fontId="1" fillId="0" borderId="233" xfId="0" applyNumberFormat="1" applyFont="1" applyFill="1" applyBorder="1" applyAlignment="1">
      <alignment horizontal="center" vertical="center" wrapText="1"/>
    </xf>
    <xf numFmtId="0" fontId="1" fillId="0" borderId="233" xfId="0" applyFont="1" applyFill="1" applyBorder="1" applyAlignment="1">
      <alignment horizontal="center" vertical="center" wrapText="1"/>
    </xf>
    <xf numFmtId="0" fontId="1" fillId="0" borderId="23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26" xfId="0" applyFont="1" applyFill="1" applyBorder="1" applyAlignment="1">
      <alignment horizontal="center" vertical="center" wrapText="1"/>
    </xf>
    <xf numFmtId="1" fontId="1" fillId="0" borderId="234" xfId="0" applyNumberFormat="1" applyFont="1" applyFill="1" applyBorder="1" applyAlignment="1">
      <alignment horizontal="center" vertical="center" wrapText="1"/>
    </xf>
    <xf numFmtId="0" fontId="1" fillId="0" borderId="235" xfId="0" applyFont="1" applyFill="1" applyBorder="1" applyAlignment="1">
      <alignment horizontal="center" vertical="center" wrapText="1"/>
    </xf>
    <xf numFmtId="0" fontId="1" fillId="0" borderId="225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5" fillId="0" borderId="225" xfId="0" applyFont="1" applyFill="1" applyBorder="1" applyAlignment="1">
      <alignment horizontal="right" vertical="center" wrapText="1"/>
    </xf>
    <xf numFmtId="166" fontId="1" fillId="0" borderId="234" xfId="0" applyNumberFormat="1" applyFont="1" applyFill="1" applyBorder="1" applyAlignment="1">
      <alignment horizontal="center" vertical="center" wrapText="1"/>
    </xf>
    <xf numFmtId="166" fontId="1" fillId="0" borderId="30" xfId="0" applyNumberFormat="1" applyFont="1" applyFill="1" applyBorder="1" applyAlignment="1">
      <alignment horizontal="center" vertical="center" wrapText="1"/>
    </xf>
    <xf numFmtId="166" fontId="5" fillId="0" borderId="233" xfId="0" applyNumberFormat="1" applyFont="1" applyFill="1" applyBorder="1" applyAlignment="1">
      <alignment horizontal="center" vertical="center" wrapText="1"/>
    </xf>
    <xf numFmtId="0" fontId="5" fillId="0" borderId="23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26" xfId="0" applyFont="1" applyFill="1" applyBorder="1" applyAlignment="1">
      <alignment horizontal="center" vertical="center" wrapText="1"/>
    </xf>
    <xf numFmtId="0" fontId="1" fillId="0" borderId="137" xfId="0" applyFont="1" applyFill="1" applyBorder="1" applyAlignment="1">
      <alignment horizontal="center" vertical="center" wrapText="1"/>
    </xf>
    <xf numFmtId="0" fontId="1" fillId="0" borderId="236" xfId="0" applyFont="1" applyFill="1" applyBorder="1" applyAlignment="1">
      <alignment horizontal="center" vertical="center" wrapText="1"/>
    </xf>
    <xf numFmtId="0" fontId="1" fillId="0" borderId="238" xfId="0" applyFont="1" applyFill="1" applyBorder="1" applyAlignment="1">
      <alignment vertical="center" wrapText="1"/>
    </xf>
    <xf numFmtId="166" fontId="1" fillId="0" borderId="238" xfId="0" applyNumberFormat="1" applyFont="1" applyFill="1" applyBorder="1" applyAlignment="1">
      <alignment horizontal="center" vertical="center" wrapText="1"/>
    </xf>
    <xf numFmtId="0" fontId="1" fillId="0" borderId="238" xfId="0" applyFont="1" applyFill="1" applyBorder="1" applyAlignment="1">
      <alignment horizontal="center" vertical="center" wrapText="1"/>
    </xf>
    <xf numFmtId="0" fontId="1" fillId="0" borderId="239" xfId="0" applyFont="1" applyFill="1" applyBorder="1" applyAlignment="1">
      <alignment horizontal="center" vertical="center" wrapText="1"/>
    </xf>
    <xf numFmtId="166" fontId="1" fillId="0" borderId="239" xfId="0" applyNumberFormat="1" applyFont="1" applyFill="1" applyBorder="1" applyAlignment="1">
      <alignment horizontal="center" vertical="center" wrapText="1"/>
    </xf>
    <xf numFmtId="166" fontId="1" fillId="0" borderId="240" xfId="0" applyNumberFormat="1" applyFont="1" applyFill="1" applyBorder="1" applyAlignment="1">
      <alignment horizontal="center" vertical="center" wrapText="1"/>
    </xf>
    <xf numFmtId="0" fontId="1" fillId="0" borderId="240" xfId="0" applyFont="1" applyFill="1" applyBorder="1" applyAlignment="1">
      <alignment horizontal="center" vertical="center" wrapText="1"/>
    </xf>
    <xf numFmtId="0" fontId="1" fillId="0" borderId="241" xfId="0" applyFont="1" applyFill="1" applyBorder="1" applyAlignment="1">
      <alignment horizontal="center" vertical="center" wrapText="1"/>
    </xf>
    <xf numFmtId="0" fontId="1" fillId="0" borderId="242" xfId="0" applyFont="1" applyFill="1" applyBorder="1" applyAlignment="1">
      <alignment horizontal="center" vertical="center" wrapText="1"/>
    </xf>
    <xf numFmtId="164" fontId="1" fillId="0" borderId="203" xfId="0" applyNumberFormat="1" applyFont="1" applyFill="1" applyBorder="1" applyAlignment="1">
      <alignment vertical="center"/>
    </xf>
    <xf numFmtId="0" fontId="5" fillId="0" borderId="203" xfId="0" applyFont="1" applyFill="1" applyBorder="1" applyAlignment="1">
      <alignment horizontal="left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7" fontId="5" fillId="0" borderId="0" xfId="0" applyNumberFormat="1" applyFont="1" applyFill="1" applyAlignment="1">
      <alignment vertical="center"/>
    </xf>
    <xf numFmtId="164" fontId="18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vertical="center"/>
    </xf>
    <xf numFmtId="49" fontId="1" fillId="0" borderId="300" xfId="0" applyNumberFormat="1" applyFont="1" applyFill="1" applyBorder="1" applyAlignment="1">
      <alignment horizontal="center" vertical="center"/>
    </xf>
    <xf numFmtId="49" fontId="1" fillId="0" borderId="252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25" xfId="0" applyNumberFormat="1" applyFont="1" applyFill="1" applyBorder="1" applyAlignment="1">
      <alignment horizontal="center" vertical="center"/>
    </xf>
    <xf numFmtId="49" fontId="1" fillId="0" borderId="220" xfId="0" applyNumberFormat="1" applyFont="1" applyFill="1" applyBorder="1" applyAlignment="1">
      <alignment horizontal="center" vertical="center"/>
    </xf>
    <xf numFmtId="49" fontId="1" fillId="0" borderId="302" xfId="0" applyNumberFormat="1" applyFont="1" applyFill="1" applyBorder="1" applyAlignment="1">
      <alignment horizontal="center" vertical="center"/>
    </xf>
    <xf numFmtId="49" fontId="1" fillId="0" borderId="72" xfId="0" applyNumberFormat="1" applyFont="1" applyFill="1" applyBorder="1" applyAlignment="1">
      <alignment horizontal="center" vertical="center"/>
    </xf>
    <xf numFmtId="49" fontId="66" fillId="0" borderId="169" xfId="5" applyNumberFormat="1" applyFont="1" applyFill="1" applyBorder="1" applyAlignment="1">
      <alignment horizontal="center" vertical="center"/>
    </xf>
    <xf numFmtId="0" fontId="0" fillId="0" borderId="193" xfId="0" applyFill="1" applyBorder="1" applyAlignment="1">
      <alignment horizontal="center"/>
    </xf>
    <xf numFmtId="0" fontId="0" fillId="0" borderId="200" xfId="0" applyFill="1" applyBorder="1" applyAlignment="1">
      <alignment horizontal="center"/>
    </xf>
    <xf numFmtId="49" fontId="23" fillId="0" borderId="200" xfId="0" applyNumberFormat="1" applyFont="1" applyFill="1" applyBorder="1" applyAlignment="1">
      <alignment horizontal="center" vertical="center" wrapText="1"/>
    </xf>
    <xf numFmtId="49" fontId="23" fillId="0" borderId="219" xfId="0" applyNumberFormat="1" applyFont="1" applyFill="1" applyBorder="1" applyAlignment="1">
      <alignment horizontal="center" vertical="center" wrapText="1"/>
    </xf>
    <xf numFmtId="49" fontId="69" fillId="0" borderId="193" xfId="5" applyNumberFormat="1" applyFont="1" applyFill="1" applyBorder="1" applyAlignment="1">
      <alignment horizontal="center" vertical="center"/>
    </xf>
    <xf numFmtId="0" fontId="0" fillId="0" borderId="0" xfId="0" applyFill="1"/>
    <xf numFmtId="49" fontId="1" fillId="0" borderId="224" xfId="0" applyNumberFormat="1" applyFont="1" applyFill="1" applyBorder="1" applyAlignment="1" applyProtection="1">
      <alignment horizontal="center" vertical="center"/>
      <protection locked="0"/>
    </xf>
    <xf numFmtId="49" fontId="1" fillId="0" borderId="200" xfId="0" applyNumberFormat="1" applyFont="1" applyFill="1" applyBorder="1" applyAlignment="1" applyProtection="1">
      <alignment horizontal="center" vertical="center"/>
      <protection locked="0"/>
    </xf>
    <xf numFmtId="49" fontId="23" fillId="0" borderId="247" xfId="0" applyNumberFormat="1" applyFont="1" applyFill="1" applyBorder="1" applyAlignment="1">
      <alignment horizontal="center" vertical="center" wrapText="1"/>
    </xf>
    <xf numFmtId="49" fontId="69" fillId="0" borderId="219" xfId="0" applyNumberFormat="1" applyFont="1" applyFill="1" applyBorder="1" applyAlignment="1">
      <alignment horizontal="center" vertical="center" wrapText="1"/>
    </xf>
    <xf numFmtId="49" fontId="5" fillId="0" borderId="169" xfId="0" applyNumberFormat="1" applyFont="1" applyFill="1" applyBorder="1" applyAlignment="1" applyProtection="1">
      <alignment horizontal="center" vertical="center"/>
      <protection locked="0"/>
    </xf>
    <xf numFmtId="49" fontId="23" fillId="0" borderId="63" xfId="0" applyNumberFormat="1" applyFont="1" applyFill="1" applyBorder="1" applyAlignment="1">
      <alignment horizontal="center" vertical="center" wrapText="1"/>
    </xf>
    <xf numFmtId="0" fontId="1" fillId="0" borderId="163" xfId="0" applyFont="1" applyFill="1" applyBorder="1" applyAlignment="1">
      <alignment horizontal="center" vertical="center"/>
    </xf>
    <xf numFmtId="0" fontId="3" fillId="0" borderId="146" xfId="2" applyFont="1" applyBorder="1" applyAlignment="1">
      <alignment horizontal="center" vertical="center" wrapText="1"/>
    </xf>
    <xf numFmtId="0" fontId="3" fillId="0" borderId="203" xfId="2" applyFont="1" applyBorder="1" applyAlignment="1">
      <alignment horizontal="center" vertical="center" wrapText="1"/>
    </xf>
    <xf numFmtId="0" fontId="3" fillId="0" borderId="185" xfId="2" applyFont="1" applyBorder="1" applyAlignment="1">
      <alignment horizontal="center" vertical="center" wrapText="1"/>
    </xf>
    <xf numFmtId="0" fontId="3" fillId="0" borderId="248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223" xfId="2" applyFont="1" applyBorder="1" applyAlignment="1">
      <alignment horizontal="center" vertical="center" wrapText="1"/>
    </xf>
    <xf numFmtId="0" fontId="3" fillId="0" borderId="101" xfId="2" applyFont="1" applyBorder="1" applyAlignment="1">
      <alignment horizontal="center" vertical="center" wrapText="1"/>
    </xf>
    <xf numFmtId="0" fontId="3" fillId="0" borderId="213" xfId="2" applyFont="1" applyBorder="1" applyAlignment="1">
      <alignment horizontal="center" vertical="center" wrapText="1"/>
    </xf>
    <xf numFmtId="0" fontId="3" fillId="0" borderId="167" xfId="2" applyFont="1" applyBorder="1" applyAlignment="1">
      <alignment horizontal="center" vertical="center" wrapText="1"/>
    </xf>
    <xf numFmtId="0" fontId="1" fillId="0" borderId="312" xfId="4" applyFont="1" applyBorder="1" applyAlignment="1">
      <alignment horizontal="center" vertical="center" wrapText="1"/>
    </xf>
    <xf numFmtId="0" fontId="1" fillId="0" borderId="313" xfId="4" applyFont="1" applyBorder="1" applyAlignment="1">
      <alignment horizontal="center" vertical="center" wrapText="1"/>
    </xf>
    <xf numFmtId="0" fontId="1" fillId="0" borderId="314" xfId="4" applyFont="1" applyBorder="1" applyAlignment="1">
      <alignment horizontal="center" vertical="center" wrapText="1"/>
    </xf>
    <xf numFmtId="0" fontId="3" fillId="0" borderId="184" xfId="4" applyFont="1" applyBorder="1" applyAlignment="1">
      <alignment horizontal="center" vertical="center" wrapText="1"/>
    </xf>
    <xf numFmtId="0" fontId="3" fillId="0" borderId="203" xfId="4" applyFont="1" applyBorder="1" applyAlignment="1">
      <alignment horizontal="center" vertical="center" wrapText="1"/>
    </xf>
    <xf numFmtId="0" fontId="3" fillId="0" borderId="185" xfId="4" applyFont="1" applyBorder="1" applyAlignment="1">
      <alignment horizontal="center" vertical="center" wrapText="1"/>
    </xf>
    <xf numFmtId="0" fontId="3" fillId="0" borderId="219" xfId="4" applyFont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3" fillId="0" borderId="223" xfId="4" applyFont="1" applyBorder="1" applyAlignment="1">
      <alignment horizontal="center" vertical="center" wrapText="1"/>
    </xf>
    <xf numFmtId="0" fontId="3" fillId="0" borderId="214" xfId="4" applyFont="1" applyBorder="1" applyAlignment="1">
      <alignment horizontal="center" vertical="center" wrapText="1"/>
    </xf>
    <xf numFmtId="0" fontId="3" fillId="0" borderId="213" xfId="4" applyFont="1" applyBorder="1" applyAlignment="1">
      <alignment horizontal="center" vertical="center" wrapText="1"/>
    </xf>
    <xf numFmtId="0" fontId="3" fillId="0" borderId="167" xfId="4" applyFont="1" applyBorder="1" applyAlignment="1">
      <alignment horizontal="center" vertical="center" wrapText="1"/>
    </xf>
    <xf numFmtId="0" fontId="3" fillId="0" borderId="315" xfId="2" applyFont="1" applyBorder="1" applyAlignment="1">
      <alignment horizontal="center" vertical="center" wrapText="1"/>
    </xf>
    <xf numFmtId="0" fontId="3" fillId="0" borderId="218" xfId="2" applyFont="1" applyBorder="1" applyAlignment="1">
      <alignment horizontal="center" vertical="center" wrapText="1"/>
    </xf>
    <xf numFmtId="0" fontId="3" fillId="0" borderId="212" xfId="2" applyFont="1" applyBorder="1" applyAlignment="1">
      <alignment horizontal="center" vertical="center" wrapText="1"/>
    </xf>
    <xf numFmtId="0" fontId="3" fillId="0" borderId="146" xfId="4" applyFont="1" applyBorder="1" applyAlignment="1">
      <alignment horizontal="center" vertical="center" wrapText="1"/>
    </xf>
    <xf numFmtId="0" fontId="3" fillId="0" borderId="315" xfId="4" applyFont="1" applyBorder="1" applyAlignment="1">
      <alignment horizontal="center" vertical="center" wrapText="1"/>
    </xf>
    <xf numFmtId="0" fontId="3" fillId="0" borderId="248" xfId="4" applyFont="1" applyBorder="1" applyAlignment="1">
      <alignment horizontal="center" vertical="center" wrapText="1"/>
    </xf>
    <xf numFmtId="0" fontId="3" fillId="0" borderId="218" xfId="4" applyFont="1" applyBorder="1" applyAlignment="1">
      <alignment horizontal="center" vertical="center" wrapText="1"/>
    </xf>
    <xf numFmtId="0" fontId="3" fillId="0" borderId="101" xfId="4" applyFont="1" applyBorder="1" applyAlignment="1">
      <alignment horizontal="center" vertical="center" wrapText="1"/>
    </xf>
    <xf numFmtId="0" fontId="3" fillId="0" borderId="212" xfId="4" applyFont="1" applyBorder="1" applyAlignment="1">
      <alignment horizontal="center" vertical="center" wrapText="1"/>
    </xf>
    <xf numFmtId="0" fontId="2" fillId="0" borderId="146" xfId="4" applyFont="1" applyBorder="1" applyAlignment="1">
      <alignment horizontal="center" vertical="center" wrapText="1"/>
    </xf>
    <xf numFmtId="0" fontId="0" fillId="0" borderId="203" xfId="0" applyBorder="1" applyAlignment="1">
      <alignment horizontal="center" vertical="center" wrapText="1"/>
    </xf>
    <xf numFmtId="0" fontId="0" fillId="0" borderId="185" xfId="0" applyBorder="1" applyAlignment="1">
      <alignment horizontal="center" vertical="center" wrapText="1"/>
    </xf>
    <xf numFmtId="0" fontId="0" fillId="0" borderId="24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23" xfId="0" applyBorder="1" applyAlignment="1">
      <alignment horizontal="center" vertical="center" wrapText="1"/>
    </xf>
    <xf numFmtId="0" fontId="0" fillId="0" borderId="134" xfId="0" applyBorder="1" applyAlignment="1">
      <alignment horizontal="center" vertical="center" wrapText="1"/>
    </xf>
    <xf numFmtId="0" fontId="0" fillId="0" borderId="324" xfId="0" applyBorder="1" applyAlignment="1">
      <alignment horizontal="center" vertical="center" wrapText="1"/>
    </xf>
    <xf numFmtId="0" fontId="0" fillId="0" borderId="133" xfId="0" applyBorder="1" applyAlignment="1">
      <alignment horizontal="center" vertical="center" wrapText="1"/>
    </xf>
    <xf numFmtId="0" fontId="0" fillId="0" borderId="315" xfId="0" applyBorder="1" applyAlignment="1">
      <alignment horizontal="center" vertical="center" wrapText="1"/>
    </xf>
    <xf numFmtId="0" fontId="0" fillId="0" borderId="218" xfId="0" applyBorder="1" applyAlignment="1">
      <alignment horizontal="center" vertical="center" wrapText="1"/>
    </xf>
    <xf numFmtId="0" fontId="0" fillId="0" borderId="306" xfId="0" applyBorder="1" applyAlignment="1">
      <alignment horizontal="center" vertical="center" wrapText="1"/>
    </xf>
    <xf numFmtId="0" fontId="28" fillId="0" borderId="322" xfId="2" applyFont="1" applyBorder="1" applyAlignment="1">
      <alignment horizontal="center" vertical="center" wrapText="1"/>
    </xf>
    <xf numFmtId="0" fontId="28" fillId="0" borderId="293" xfId="2" applyFont="1" applyBorder="1" applyAlignment="1">
      <alignment horizontal="center" vertical="center" wrapText="1"/>
    </xf>
    <xf numFmtId="0" fontId="28" fillId="0" borderId="295" xfId="2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1" fontId="2" fillId="0" borderId="316" xfId="2" applyNumberFormat="1" applyFont="1" applyBorder="1" applyAlignment="1">
      <alignment horizontal="center" vertical="center" wrapText="1"/>
    </xf>
    <xf numFmtId="1" fontId="2" fillId="0" borderId="317" xfId="2" applyNumberFormat="1" applyFont="1" applyBorder="1" applyAlignment="1">
      <alignment horizontal="center" vertical="center" wrapText="1"/>
    </xf>
    <xf numFmtId="1" fontId="2" fillId="0" borderId="318" xfId="2" applyNumberFormat="1" applyFont="1" applyBorder="1" applyAlignment="1">
      <alignment horizontal="center" vertical="center" wrapText="1"/>
    </xf>
    <xf numFmtId="0" fontId="2" fillId="0" borderId="319" xfId="4" applyFont="1" applyBorder="1" applyAlignment="1">
      <alignment horizontal="center" vertical="center" wrapText="1"/>
    </xf>
    <xf numFmtId="0" fontId="2" fillId="0" borderId="239" xfId="4" applyFont="1" applyBorder="1" applyAlignment="1">
      <alignment horizontal="center" vertical="center" wrapText="1"/>
    </xf>
    <xf numFmtId="0" fontId="2" fillId="0" borderId="258" xfId="4" applyFont="1" applyBorder="1" applyAlignment="1">
      <alignment horizontal="center" vertical="center" wrapText="1"/>
    </xf>
    <xf numFmtId="0" fontId="2" fillId="0" borderId="320" xfId="4" applyFont="1" applyBorder="1" applyAlignment="1">
      <alignment horizontal="center" vertical="center" wrapText="1"/>
    </xf>
    <xf numFmtId="0" fontId="2" fillId="0" borderId="311" xfId="4" applyFont="1" applyBorder="1" applyAlignment="1">
      <alignment horizontal="center" vertical="center" wrapText="1"/>
    </xf>
    <xf numFmtId="0" fontId="2" fillId="0" borderId="291" xfId="4" applyFont="1" applyBorder="1" applyAlignment="1">
      <alignment horizontal="center" vertical="center" wrapText="1"/>
    </xf>
    <xf numFmtId="0" fontId="2" fillId="0" borderId="234" xfId="4" applyFont="1" applyBorder="1" applyAlignment="1">
      <alignment horizontal="center" vertical="center" wrapText="1"/>
    </xf>
    <xf numFmtId="0" fontId="2" fillId="0" borderId="241" xfId="4" applyFont="1" applyBorder="1" applyAlignment="1">
      <alignment horizontal="center" vertical="center" wrapText="1"/>
    </xf>
    <xf numFmtId="0" fontId="2" fillId="0" borderId="240" xfId="4" applyFont="1" applyBorder="1" applyAlignment="1">
      <alignment horizontal="center" vertical="center" wrapText="1"/>
    </xf>
    <xf numFmtId="0" fontId="2" fillId="0" borderId="258" xfId="2" applyFont="1" applyBorder="1" applyAlignment="1">
      <alignment horizontal="center" vertical="center" wrapText="1"/>
    </xf>
    <xf numFmtId="0" fontId="2" fillId="0" borderId="320" xfId="2" applyFont="1" applyBorder="1" applyAlignment="1">
      <alignment horizontal="center" vertical="center" wrapText="1"/>
    </xf>
    <xf numFmtId="0" fontId="2" fillId="0" borderId="311" xfId="2" applyFont="1" applyBorder="1" applyAlignment="1">
      <alignment horizontal="center" vertical="center" wrapText="1"/>
    </xf>
    <xf numFmtId="0" fontId="2" fillId="0" borderId="110" xfId="2" applyFont="1" applyBorder="1" applyAlignment="1">
      <alignment horizontal="center" vertical="center" wrapText="1"/>
    </xf>
    <xf numFmtId="0" fontId="2" fillId="0" borderId="201" xfId="2" applyFont="1" applyBorder="1" applyAlignment="1">
      <alignment horizontal="center" vertical="center" wrapText="1"/>
    </xf>
    <xf numFmtId="0" fontId="2" fillId="0" borderId="109" xfId="2" applyFont="1" applyBorder="1" applyAlignment="1">
      <alignment horizontal="center" vertical="center" wrapText="1"/>
    </xf>
    <xf numFmtId="0" fontId="2" fillId="0" borderId="0" xfId="4" applyFont="1" applyAlignment="1">
      <alignment horizontal="left" wrapText="1"/>
    </xf>
    <xf numFmtId="0" fontId="2" fillId="0" borderId="110" xfId="4" applyFont="1" applyBorder="1" applyAlignment="1">
      <alignment horizontal="center" vertical="center" wrapText="1"/>
    </xf>
    <xf numFmtId="0" fontId="2" fillId="0" borderId="201" xfId="4" applyFont="1" applyBorder="1" applyAlignment="1">
      <alignment horizontal="center" vertical="center" wrapText="1"/>
    </xf>
    <xf numFmtId="0" fontId="2" fillId="0" borderId="109" xfId="4" applyFont="1" applyBorder="1" applyAlignment="1">
      <alignment horizontal="center" vertical="center" wrapText="1"/>
    </xf>
    <xf numFmtId="0" fontId="2" fillId="0" borderId="316" xfId="2" applyFont="1" applyBorder="1" applyAlignment="1">
      <alignment horizontal="center" vertical="center" wrapText="1"/>
    </xf>
    <xf numFmtId="0" fontId="2" fillId="0" borderId="317" xfId="2" applyFont="1" applyBorder="1" applyAlignment="1">
      <alignment horizontal="center" vertical="center" wrapText="1"/>
    </xf>
    <xf numFmtId="0" fontId="2" fillId="0" borderId="321" xfId="2" applyFont="1" applyBorder="1" applyAlignment="1">
      <alignment horizontal="center" vertical="center" wrapText="1"/>
    </xf>
    <xf numFmtId="0" fontId="2" fillId="0" borderId="322" xfId="2" applyFont="1" applyBorder="1" applyAlignment="1">
      <alignment horizontal="center" vertical="center" wrapText="1"/>
    </xf>
    <xf numFmtId="0" fontId="2" fillId="0" borderId="293" xfId="2" applyFont="1" applyBorder="1" applyAlignment="1">
      <alignment horizontal="center" vertical="center" wrapText="1"/>
    </xf>
    <xf numFmtId="0" fontId="2" fillId="0" borderId="323" xfId="2" applyFont="1" applyBorder="1" applyAlignment="1">
      <alignment horizontal="center" vertical="center" wrapText="1"/>
    </xf>
    <xf numFmtId="0" fontId="16" fillId="0" borderId="110" xfId="2" applyFont="1" applyBorder="1" applyAlignment="1">
      <alignment horizontal="center" vertical="center" wrapText="1"/>
    </xf>
    <xf numFmtId="0" fontId="16" fillId="0" borderId="201" xfId="2" applyFont="1" applyBorder="1" applyAlignment="1">
      <alignment horizontal="center" vertical="center" wrapText="1"/>
    </xf>
    <xf numFmtId="0" fontId="16" fillId="0" borderId="109" xfId="2" applyFont="1" applyBorder="1" applyAlignment="1">
      <alignment horizontal="center" vertical="center" wrapText="1"/>
    </xf>
    <xf numFmtId="1" fontId="2" fillId="0" borderId="241" xfId="4" applyNumberFormat="1" applyFont="1" applyBorder="1" applyAlignment="1">
      <alignment horizontal="center" vertical="center" wrapText="1"/>
    </xf>
    <xf numFmtId="1" fontId="2" fillId="0" borderId="240" xfId="4" applyNumberFormat="1" applyFont="1" applyBorder="1" applyAlignment="1">
      <alignment horizontal="center" vertical="center" wrapText="1"/>
    </xf>
    <xf numFmtId="1" fontId="2" fillId="0" borderId="329" xfId="4" applyNumberFormat="1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231" xfId="4" applyFont="1" applyBorder="1" applyAlignment="1">
      <alignment horizontal="center" vertical="center" wrapText="1"/>
    </xf>
    <xf numFmtId="0" fontId="2" fillId="0" borderId="228" xfId="4" applyFont="1" applyBorder="1" applyAlignment="1">
      <alignment horizontal="center" vertical="center" wrapText="1"/>
    </xf>
    <xf numFmtId="0" fontId="2" fillId="0" borderId="230" xfId="4" applyFont="1" applyBorder="1" applyAlignment="1">
      <alignment horizontal="center" vertical="center" wrapText="1"/>
    </xf>
    <xf numFmtId="0" fontId="28" fillId="0" borderId="110" xfId="2" applyFont="1" applyBorder="1" applyAlignment="1">
      <alignment horizontal="center" vertical="center" wrapText="1"/>
    </xf>
    <xf numFmtId="0" fontId="28" fillId="0" borderId="201" xfId="2" applyFont="1" applyBorder="1" applyAlignment="1">
      <alignment horizontal="center" vertical="center" wrapText="1"/>
    </xf>
    <xf numFmtId="0" fontId="28" fillId="0" borderId="109" xfId="2" applyFont="1" applyBorder="1" applyAlignment="1">
      <alignment horizontal="center" vertical="center" wrapText="1"/>
    </xf>
    <xf numFmtId="0" fontId="64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5" fillId="0" borderId="327" xfId="4" applyFont="1" applyBorder="1" applyAlignment="1">
      <alignment horizontal="center" vertical="center"/>
    </xf>
    <xf numFmtId="0" fontId="5" fillId="0" borderId="298" xfId="4" applyFont="1" applyBorder="1" applyAlignment="1">
      <alignment horizontal="center" vertical="center"/>
    </xf>
    <xf numFmtId="0" fontId="5" fillId="0" borderId="328" xfId="4" applyFont="1" applyBorder="1" applyAlignment="1">
      <alignment horizontal="center" vertical="center"/>
    </xf>
    <xf numFmtId="0" fontId="3" fillId="0" borderId="184" xfId="2" applyFont="1" applyBorder="1" applyAlignment="1">
      <alignment horizontal="center" vertical="center" wrapText="1"/>
    </xf>
    <xf numFmtId="0" fontId="3" fillId="0" borderId="219" xfId="2" applyFont="1" applyBorder="1" applyAlignment="1">
      <alignment horizontal="center" vertical="center" wrapText="1"/>
    </xf>
    <xf numFmtId="0" fontId="3" fillId="0" borderId="214" xfId="2" applyFont="1" applyBorder="1" applyAlignment="1">
      <alignment horizontal="center" vertical="center" wrapText="1"/>
    </xf>
    <xf numFmtId="49" fontId="2" fillId="0" borderId="253" xfId="2" applyNumberFormat="1" applyFont="1" applyBorder="1" applyAlignment="1">
      <alignment vertical="center" wrapText="1"/>
    </xf>
    <xf numFmtId="49" fontId="2" fillId="0" borderId="320" xfId="2" applyNumberFormat="1" applyFont="1" applyBorder="1" applyAlignment="1">
      <alignment vertical="center" wrapText="1"/>
    </xf>
    <xf numFmtId="49" fontId="2" fillId="0" borderId="311" xfId="2" applyNumberFormat="1" applyFont="1" applyBorder="1" applyAlignment="1">
      <alignment vertical="center" wrapText="1"/>
    </xf>
    <xf numFmtId="0" fontId="2" fillId="0" borderId="235" xfId="4" applyFont="1" applyBorder="1" applyAlignment="1">
      <alignment horizontal="center" vertical="center" wrapText="1"/>
    </xf>
    <xf numFmtId="0" fontId="2" fillId="0" borderId="30" xfId="4" applyFont="1" applyBorder="1" applyAlignment="1">
      <alignment horizontal="center" vertical="center" wrapText="1"/>
    </xf>
    <xf numFmtId="0" fontId="2" fillId="0" borderId="330" xfId="4" applyFont="1" applyBorder="1" applyAlignment="1">
      <alignment horizontal="center" vertical="center" wrapText="1"/>
    </xf>
    <xf numFmtId="49" fontId="3" fillId="0" borderId="184" xfId="2" applyNumberFormat="1" applyFont="1" applyBorder="1" applyAlignment="1">
      <alignment horizontal="center" vertical="center" wrapText="1"/>
    </xf>
    <xf numFmtId="49" fontId="3" fillId="0" borderId="203" xfId="2" applyNumberFormat="1" applyFont="1" applyBorder="1" applyAlignment="1">
      <alignment horizontal="center" vertical="center" wrapText="1"/>
    </xf>
    <xf numFmtId="49" fontId="3" fillId="0" borderId="185" xfId="2" applyNumberFormat="1" applyFont="1" applyBorder="1" applyAlignment="1">
      <alignment horizontal="center" vertical="center" wrapText="1"/>
    </xf>
    <xf numFmtId="49" fontId="3" fillId="0" borderId="219" xfId="2" applyNumberFormat="1" applyFont="1" applyBorder="1" applyAlignment="1">
      <alignment horizontal="center" vertical="center" wrapText="1"/>
    </xf>
    <xf numFmtId="49" fontId="3" fillId="0" borderId="0" xfId="2" applyNumberFormat="1" applyFont="1" applyAlignment="1">
      <alignment horizontal="center" vertical="center" wrapText="1"/>
    </xf>
    <xf numFmtId="49" fontId="3" fillId="0" borderId="223" xfId="2" applyNumberFormat="1" applyFont="1" applyBorder="1" applyAlignment="1">
      <alignment horizontal="center" vertical="center" wrapText="1"/>
    </xf>
    <xf numFmtId="49" fontId="3" fillId="0" borderId="214" xfId="2" applyNumberFormat="1" applyFont="1" applyBorder="1" applyAlignment="1">
      <alignment horizontal="center" vertical="center" wrapText="1"/>
    </xf>
    <xf numFmtId="49" fontId="3" fillId="0" borderId="213" xfId="2" applyNumberFormat="1" applyFont="1" applyBorder="1" applyAlignment="1">
      <alignment horizontal="center" vertical="center" wrapText="1"/>
    </xf>
    <xf numFmtId="49" fontId="3" fillId="0" borderId="167" xfId="2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" fillId="0" borderId="199" xfId="4" applyFont="1" applyBorder="1" applyAlignment="1">
      <alignment horizontal="center" vertical="center" wrapText="1"/>
    </xf>
    <xf numFmtId="0" fontId="2" fillId="0" borderId="195" xfId="4" applyFont="1" applyBorder="1" applyAlignment="1">
      <alignment horizontal="center" vertical="center" wrapText="1"/>
    </xf>
    <xf numFmtId="0" fontId="2" fillId="0" borderId="246" xfId="4" applyFont="1" applyBorder="1" applyAlignment="1">
      <alignment horizontal="center" vertical="center" wrapText="1"/>
    </xf>
    <xf numFmtId="43" fontId="2" fillId="0" borderId="184" xfId="8" applyFont="1" applyFill="1" applyBorder="1" applyAlignment="1" applyProtection="1">
      <alignment vertical="center" wrapText="1"/>
      <protection locked="0"/>
    </xf>
    <xf numFmtId="0" fontId="0" fillId="0" borderId="203" xfId="0" applyBorder="1" applyAlignment="1">
      <alignment vertical="center" wrapText="1"/>
    </xf>
    <xf numFmtId="0" fontId="0" fillId="0" borderId="185" xfId="0" applyBorder="1" applyAlignment="1">
      <alignment vertical="center" wrapText="1"/>
    </xf>
    <xf numFmtId="0" fontId="0" fillId="0" borderId="21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23" xfId="0" applyBorder="1" applyAlignment="1">
      <alignment vertical="center" wrapText="1"/>
    </xf>
    <xf numFmtId="0" fontId="0" fillId="0" borderId="247" xfId="0" applyBorder="1" applyAlignment="1">
      <alignment vertical="center" wrapText="1"/>
    </xf>
    <xf numFmtId="0" fontId="0" fillId="0" borderId="324" xfId="0" applyBorder="1" applyAlignment="1">
      <alignment vertical="center" wrapText="1"/>
    </xf>
    <xf numFmtId="0" fontId="0" fillId="0" borderId="133" xfId="0" applyBorder="1" applyAlignment="1">
      <alignment vertical="center" wrapText="1"/>
    </xf>
    <xf numFmtId="43" fontId="3" fillId="0" borderId="146" xfId="8" applyFont="1" applyFill="1" applyBorder="1" applyAlignment="1">
      <alignment horizontal="center" vertical="center" wrapText="1"/>
    </xf>
    <xf numFmtId="43" fontId="3" fillId="0" borderId="203" xfId="8" applyFont="1" applyFill="1" applyBorder="1" applyAlignment="1">
      <alignment horizontal="center" vertical="center" wrapText="1"/>
    </xf>
    <xf numFmtId="43" fontId="3" fillId="0" borderId="185" xfId="8" applyFont="1" applyFill="1" applyBorder="1" applyAlignment="1">
      <alignment horizontal="center" vertical="center" wrapText="1"/>
    </xf>
    <xf numFmtId="43" fontId="3" fillId="0" borderId="248" xfId="8" applyFont="1" applyFill="1" applyBorder="1" applyAlignment="1">
      <alignment horizontal="center" vertical="center" wrapText="1"/>
    </xf>
    <xf numFmtId="43" fontId="3" fillId="0" borderId="0" xfId="8" applyFont="1" applyFill="1" applyBorder="1" applyAlignment="1">
      <alignment horizontal="center" vertical="center" wrapText="1"/>
    </xf>
    <xf numFmtId="43" fontId="3" fillId="0" borderId="223" xfId="8" applyFont="1" applyFill="1" applyBorder="1" applyAlignment="1">
      <alignment horizontal="center" vertical="center" wrapText="1"/>
    </xf>
    <xf numFmtId="43" fontId="3" fillId="0" borderId="101" xfId="8" applyFont="1" applyFill="1" applyBorder="1" applyAlignment="1">
      <alignment horizontal="center" vertical="center" wrapText="1"/>
    </xf>
    <xf numFmtId="43" fontId="3" fillId="0" borderId="213" xfId="8" applyFont="1" applyFill="1" applyBorder="1" applyAlignment="1">
      <alignment horizontal="center" vertical="center" wrapText="1"/>
    </xf>
    <xf numFmtId="43" fontId="3" fillId="0" borderId="167" xfId="8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25" xfId="4" applyFont="1" applyBorder="1" applyAlignment="1">
      <alignment horizontal="center" vertical="center"/>
    </xf>
    <xf numFmtId="0" fontId="5" fillId="0" borderId="77" xfId="4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46" xfId="2" applyFont="1" applyBorder="1" applyAlignment="1">
      <alignment horizontal="center" vertical="center" wrapText="1"/>
    </xf>
    <xf numFmtId="0" fontId="2" fillId="0" borderId="203" xfId="2" applyFont="1" applyBorder="1" applyAlignment="1">
      <alignment horizontal="center" vertical="center" wrapText="1"/>
    </xf>
    <xf numFmtId="0" fontId="2" fillId="0" borderId="315" xfId="2" applyFont="1" applyBorder="1" applyAlignment="1">
      <alignment horizontal="center" vertical="center" wrapText="1"/>
    </xf>
    <xf numFmtId="0" fontId="2" fillId="0" borderId="248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218" xfId="2" applyFont="1" applyBorder="1" applyAlignment="1">
      <alignment horizontal="center" vertical="center" wrapText="1"/>
    </xf>
    <xf numFmtId="0" fontId="2" fillId="0" borderId="101" xfId="2" applyFont="1" applyBorder="1" applyAlignment="1">
      <alignment horizontal="center" vertical="center" wrapText="1"/>
    </xf>
    <xf numFmtId="0" fontId="2" fillId="0" borderId="213" xfId="2" applyFont="1" applyBorder="1" applyAlignment="1">
      <alignment horizontal="center" vertical="center" wrapText="1"/>
    </xf>
    <xf numFmtId="0" fontId="2" fillId="0" borderId="212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2" fillId="0" borderId="185" xfId="2" applyFont="1" applyBorder="1" applyAlignment="1">
      <alignment horizontal="center" vertical="center" wrapText="1"/>
    </xf>
    <xf numFmtId="0" fontId="2" fillId="0" borderId="223" xfId="2" applyFont="1" applyBorder="1" applyAlignment="1">
      <alignment horizontal="center" vertical="center" wrapText="1"/>
    </xf>
    <xf numFmtId="0" fontId="2" fillId="0" borderId="167" xfId="2" applyFont="1" applyBorder="1" applyAlignment="1">
      <alignment horizontal="center" vertical="center" wrapText="1"/>
    </xf>
    <xf numFmtId="0" fontId="2" fillId="0" borderId="184" xfId="4" applyFont="1" applyBorder="1" applyAlignment="1">
      <alignment horizontal="center" vertical="center" wrapText="1"/>
    </xf>
    <xf numFmtId="0" fontId="2" fillId="0" borderId="203" xfId="4" applyFont="1" applyBorder="1" applyAlignment="1">
      <alignment horizontal="center" vertical="center" wrapText="1"/>
    </xf>
    <xf numFmtId="0" fontId="2" fillId="0" borderId="185" xfId="4" applyFont="1" applyBorder="1" applyAlignment="1">
      <alignment horizontal="center" vertical="center" wrapText="1"/>
    </xf>
    <xf numFmtId="0" fontId="2" fillId="0" borderId="219" xfId="4" applyFont="1" applyBorder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0" fontId="2" fillId="0" borderId="223" xfId="4" applyFont="1" applyBorder="1" applyAlignment="1">
      <alignment horizontal="center" vertical="center" wrapText="1"/>
    </xf>
    <xf numFmtId="0" fontId="2" fillId="0" borderId="214" xfId="4" applyFont="1" applyBorder="1" applyAlignment="1">
      <alignment horizontal="center" vertical="center" wrapText="1"/>
    </xf>
    <xf numFmtId="0" fontId="2" fillId="0" borderId="213" xfId="4" applyFont="1" applyBorder="1" applyAlignment="1">
      <alignment horizontal="center" vertical="center" wrapText="1"/>
    </xf>
    <xf numFmtId="0" fontId="2" fillId="0" borderId="167" xfId="4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5" fillId="0" borderId="332" xfId="4" applyFont="1" applyBorder="1" applyAlignment="1">
      <alignment horizontal="center" vertical="center"/>
    </xf>
    <xf numFmtId="0" fontId="5" fillId="0" borderId="14" xfId="4" applyFont="1" applyBorder="1" applyAlignment="1">
      <alignment horizontal="center" vertical="center"/>
    </xf>
    <xf numFmtId="0" fontId="5" fillId="0" borderId="326" xfId="4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0" borderId="186" xfId="4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16" xfId="4" applyFont="1" applyBorder="1" applyAlignment="1">
      <alignment horizontal="center" vertical="center" wrapText="1"/>
    </xf>
    <xf numFmtId="0" fontId="2" fillId="0" borderId="317" xfId="4" applyFont="1" applyBorder="1" applyAlignment="1">
      <alignment horizontal="center" vertical="center" wrapText="1"/>
    </xf>
    <xf numFmtId="0" fontId="2" fillId="0" borderId="321" xfId="4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2" fillId="0" borderId="331" xfId="4" applyFont="1" applyBorder="1" applyAlignment="1">
      <alignment horizontal="center" vertical="center" wrapText="1"/>
    </xf>
    <xf numFmtId="0" fontId="5" fillId="0" borderId="333" xfId="4" applyFont="1" applyBorder="1" applyAlignment="1">
      <alignment horizontal="center" vertical="center"/>
    </xf>
    <xf numFmtId="2" fontId="18" fillId="0" borderId="0" xfId="2" applyNumberFormat="1" applyFont="1" applyAlignment="1">
      <alignment horizontal="center" vertical="center" wrapText="1"/>
    </xf>
    <xf numFmtId="0" fontId="5" fillId="0" borderId="186" xfId="4" applyFont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5" fillId="0" borderId="326" xfId="4" applyFont="1" applyBorder="1" applyAlignment="1">
      <alignment horizontal="center" vertical="center" wrapText="1"/>
    </xf>
    <xf numFmtId="43" fontId="5" fillId="0" borderId="334" xfId="8" applyFont="1" applyFill="1" applyBorder="1" applyAlignment="1">
      <alignment horizontal="center" vertical="center"/>
    </xf>
    <xf numFmtId="43" fontId="5" fillId="0" borderId="91" xfId="8" applyFont="1" applyFill="1" applyBorder="1" applyAlignment="1">
      <alignment horizontal="center" vertical="center"/>
    </xf>
    <xf numFmtId="43" fontId="5" fillId="0" borderId="335" xfId="8" applyFont="1" applyFill="1" applyBorder="1" applyAlignment="1">
      <alignment horizontal="center" vertical="center"/>
    </xf>
    <xf numFmtId="0" fontId="16" fillId="0" borderId="199" xfId="4" applyFont="1" applyBorder="1" applyAlignment="1">
      <alignment horizontal="center" vertical="center" wrapText="1"/>
    </xf>
    <xf numFmtId="0" fontId="16" fillId="0" borderId="195" xfId="4" applyFont="1" applyBorder="1" applyAlignment="1">
      <alignment horizontal="center" vertical="center" wrapText="1"/>
    </xf>
    <xf numFmtId="0" fontId="16" fillId="0" borderId="246" xfId="4" applyFont="1" applyBorder="1" applyAlignment="1">
      <alignment horizontal="center" vertical="center" wrapText="1"/>
    </xf>
    <xf numFmtId="0" fontId="2" fillId="0" borderId="295" xfId="2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3" fillId="0" borderId="110" xfId="0" applyFont="1" applyBorder="1"/>
    <xf numFmtId="0" fontId="3" fillId="0" borderId="109" xfId="0" applyFont="1" applyBorder="1"/>
    <xf numFmtId="0" fontId="2" fillId="0" borderId="29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24" xfId="0" applyFont="1" applyBorder="1" applyAlignment="1">
      <alignment horizontal="center"/>
    </xf>
    <xf numFmtId="0" fontId="0" fillId="0" borderId="324" xfId="0" applyBorder="1" applyAlignment="1">
      <alignment horizontal="center"/>
    </xf>
    <xf numFmtId="0" fontId="19" fillId="0" borderId="206" xfId="0" applyFont="1" applyBorder="1" applyAlignment="1">
      <alignment wrapText="1"/>
    </xf>
    <xf numFmtId="0" fontId="2" fillId="0" borderId="110" xfId="0" applyFont="1" applyBorder="1"/>
    <xf numFmtId="0" fontId="2" fillId="0" borderId="109" xfId="0" applyFont="1" applyBorder="1"/>
    <xf numFmtId="0" fontId="2" fillId="0" borderId="110" xfId="0" applyFont="1" applyBorder="1" applyAlignment="1">
      <alignment wrapText="1"/>
    </xf>
    <xf numFmtId="0" fontId="2" fillId="0" borderId="109" xfId="0" applyFont="1" applyBorder="1" applyAlignment="1">
      <alignment wrapText="1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/>
    <xf numFmtId="0" fontId="5" fillId="0" borderId="250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5" fillId="0" borderId="33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8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26" xfId="0" applyFont="1" applyFill="1" applyBorder="1" applyAlignment="1">
      <alignment horizontal="center" vertical="center"/>
    </xf>
    <xf numFmtId="0" fontId="1" fillId="0" borderId="162" xfId="0" applyFont="1" applyFill="1" applyBorder="1"/>
    <xf numFmtId="0" fontId="1" fillId="0" borderId="37" xfId="0" applyFont="1" applyFill="1" applyBorder="1"/>
    <xf numFmtId="0" fontId="1" fillId="0" borderId="163" xfId="0" applyFont="1" applyFill="1" applyBorder="1"/>
    <xf numFmtId="49" fontId="5" fillId="0" borderId="250" xfId="0" applyNumberFormat="1" applyFont="1" applyFill="1" applyBorder="1" applyAlignment="1">
      <alignment horizontal="center" vertical="center"/>
    </xf>
    <xf numFmtId="49" fontId="5" fillId="0" borderId="87" xfId="0" applyNumberFormat="1" applyFont="1" applyFill="1" applyBorder="1" applyAlignment="1">
      <alignment horizontal="center" vertical="center"/>
    </xf>
    <xf numFmtId="49" fontId="5" fillId="0" borderId="211" xfId="0" applyNumberFormat="1" applyFont="1" applyFill="1" applyBorder="1" applyAlignment="1">
      <alignment horizontal="center" vertical="center"/>
    </xf>
    <xf numFmtId="0" fontId="5" fillId="0" borderId="89" xfId="0" applyFont="1" applyFill="1" applyBorder="1" applyAlignment="1">
      <alignment horizontal="center" vertical="center" wrapText="1"/>
    </xf>
    <xf numFmtId="0" fontId="5" fillId="0" borderId="297" xfId="0" applyFont="1" applyFill="1" applyBorder="1" applyAlignment="1">
      <alignment horizontal="center" vertical="center" wrapText="1"/>
    </xf>
    <xf numFmtId="166" fontId="5" fillId="0" borderId="139" xfId="0" applyNumberFormat="1" applyFont="1" applyFill="1" applyBorder="1" applyAlignment="1">
      <alignment horizontal="center" vertical="center" wrapText="1"/>
    </xf>
    <xf numFmtId="166" fontId="5" fillId="0" borderId="87" xfId="0" applyNumberFormat="1" applyFont="1" applyFill="1" applyBorder="1" applyAlignment="1">
      <alignment horizontal="center" vertical="center" wrapText="1"/>
    </xf>
    <xf numFmtId="166" fontId="5" fillId="0" borderId="211" xfId="0" applyNumberFormat="1" applyFont="1" applyFill="1" applyBorder="1" applyAlignment="1">
      <alignment horizontal="center" vertical="center" wrapText="1"/>
    </xf>
    <xf numFmtId="0" fontId="5" fillId="0" borderId="186" xfId="0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horizontal="right" vertical="center" wrapText="1"/>
    </xf>
    <xf numFmtId="49" fontId="23" fillId="0" borderId="139" xfId="0" applyNumberFormat="1" applyFont="1" applyFill="1" applyBorder="1" applyAlignment="1">
      <alignment horizontal="center" vertical="center" wrapText="1"/>
    </xf>
    <xf numFmtId="49" fontId="23" fillId="0" borderId="87" xfId="0" applyNumberFormat="1" applyFont="1" applyFill="1" applyBorder="1" applyAlignment="1">
      <alignment horizontal="center" vertical="center" wrapText="1"/>
    </xf>
    <xf numFmtId="49" fontId="23" fillId="0" borderId="211" xfId="0" applyNumberFormat="1" applyFont="1" applyFill="1" applyBorder="1" applyAlignment="1">
      <alignment horizontal="center" vertical="center" wrapText="1"/>
    </xf>
    <xf numFmtId="49" fontId="1" fillId="0" borderId="139" xfId="5" applyNumberFormat="1" applyFont="1" applyFill="1" applyBorder="1" applyAlignment="1">
      <alignment horizontal="center" vertical="center" wrapText="1"/>
    </xf>
    <xf numFmtId="49" fontId="1" fillId="0" borderId="87" xfId="5" applyNumberFormat="1" applyFont="1" applyFill="1" applyBorder="1" applyAlignment="1">
      <alignment horizontal="center" vertical="center" wrapText="1"/>
    </xf>
    <xf numFmtId="49" fontId="1" fillId="0" borderId="211" xfId="5" applyNumberFormat="1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/>
    </xf>
    <xf numFmtId="0" fontId="5" fillId="0" borderId="333" xfId="0" applyFont="1" applyFill="1" applyBorder="1" applyAlignment="1">
      <alignment horizontal="right" vertical="center" wrapText="1"/>
    </xf>
    <xf numFmtId="166" fontId="5" fillId="0" borderId="336" xfId="0" applyNumberFormat="1" applyFont="1" applyFill="1" applyBorder="1" applyAlignment="1">
      <alignment horizontal="center" vertical="center" wrapText="1"/>
    </xf>
    <xf numFmtId="49" fontId="1" fillId="0" borderId="138" xfId="0" applyNumberFormat="1" applyFont="1" applyFill="1" applyBorder="1" applyAlignment="1">
      <alignment horizontal="center" vertical="center" wrapText="1"/>
    </xf>
    <xf numFmtId="49" fontId="1" fillId="0" borderId="91" xfId="0" applyNumberFormat="1" applyFont="1" applyFill="1" applyBorder="1" applyAlignment="1">
      <alignment horizontal="center" vertical="center" wrapText="1"/>
    </xf>
    <xf numFmtId="49" fontId="1" fillId="0" borderId="92" xfId="0" applyNumberFormat="1" applyFont="1" applyFill="1" applyBorder="1" applyAlignment="1">
      <alignment horizontal="center" vertical="center" wrapText="1"/>
    </xf>
    <xf numFmtId="0" fontId="5" fillId="0" borderId="186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39" xfId="0" applyFont="1" applyFill="1" applyBorder="1" applyAlignment="1">
      <alignment horizontal="center" vertical="center" wrapText="1"/>
    </xf>
    <xf numFmtId="0" fontId="5" fillId="0" borderId="87" xfId="0" applyFont="1" applyFill="1" applyBorder="1" applyAlignment="1">
      <alignment horizontal="center" vertical="center" wrapText="1"/>
    </xf>
    <xf numFmtId="0" fontId="5" fillId="0" borderId="211" xfId="0" applyFont="1" applyFill="1" applyBorder="1" applyAlignment="1">
      <alignment horizontal="center" vertical="center" wrapText="1"/>
    </xf>
    <xf numFmtId="0" fontId="5" fillId="0" borderId="337" xfId="0" applyFont="1" applyBorder="1" applyAlignment="1">
      <alignment horizontal="right" vertical="center" wrapText="1"/>
    </xf>
    <xf numFmtId="0" fontId="5" fillId="0" borderId="298" xfId="0" applyFont="1" applyBorder="1" applyAlignment="1">
      <alignment horizontal="right" vertical="center" wrapText="1"/>
    </xf>
    <xf numFmtId="0" fontId="5" fillId="0" borderId="328" xfId="0" applyFont="1" applyBorder="1" applyAlignment="1">
      <alignment horizontal="right" vertical="center" wrapText="1"/>
    </xf>
    <xf numFmtId="0" fontId="5" fillId="0" borderId="18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26" xfId="0" applyFont="1" applyFill="1" applyBorder="1" applyAlignment="1">
      <alignment horizontal="center" vertical="center" wrapText="1"/>
    </xf>
    <xf numFmtId="49" fontId="5" fillId="0" borderId="186" xfId="5" applyNumberFormat="1" applyFont="1" applyBorder="1" applyAlignment="1">
      <alignment horizontal="center" vertical="center" wrapText="1"/>
    </xf>
    <xf numFmtId="49" fontId="5" fillId="0" borderId="14" xfId="5" applyNumberFormat="1" applyFont="1" applyBorder="1" applyAlignment="1">
      <alignment horizontal="center" vertical="center" wrapText="1"/>
    </xf>
    <xf numFmtId="49" fontId="5" fillId="0" borderId="333" xfId="5" applyNumberFormat="1" applyFont="1" applyBorder="1" applyAlignment="1">
      <alignment horizontal="center" vertical="center" wrapText="1"/>
    </xf>
    <xf numFmtId="49" fontId="5" fillId="0" borderId="339" xfId="0" applyNumberFormat="1" applyFont="1" applyBorder="1" applyAlignment="1">
      <alignment horizontal="center" vertical="center"/>
    </xf>
    <xf numFmtId="49" fontId="5" fillId="0" borderId="203" xfId="0" applyNumberFormat="1" applyFont="1" applyBorder="1" applyAlignment="1">
      <alignment horizontal="center" vertical="center"/>
    </xf>
    <xf numFmtId="49" fontId="5" fillId="0" borderId="315" xfId="0" applyNumberFormat="1" applyFont="1" applyBorder="1" applyAlignment="1">
      <alignment horizontal="center" vertical="center"/>
    </xf>
    <xf numFmtId="49" fontId="5" fillId="0" borderId="337" xfId="5" applyNumberFormat="1" applyFont="1" applyBorder="1" applyAlignment="1">
      <alignment horizontal="center" vertical="center" wrapText="1"/>
    </xf>
    <xf numFmtId="49" fontId="5" fillId="0" borderId="298" xfId="5" applyNumberFormat="1" applyFont="1" applyBorder="1" applyAlignment="1">
      <alignment horizontal="center" vertical="center" wrapText="1"/>
    </xf>
    <xf numFmtId="49" fontId="5" fillId="0" borderId="338" xfId="5" applyNumberFormat="1" applyFont="1" applyBorder="1" applyAlignment="1">
      <alignment horizontal="center" vertical="center" wrapText="1"/>
    </xf>
    <xf numFmtId="0" fontId="1" fillId="0" borderId="325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49" fontId="5" fillId="0" borderId="250" xfId="0" applyNumberFormat="1" applyFont="1" applyBorder="1" applyAlignment="1">
      <alignment horizontal="center" vertical="center"/>
    </xf>
    <xf numFmtId="49" fontId="5" fillId="0" borderId="87" xfId="0" applyNumberFormat="1" applyFont="1" applyBorder="1" applyAlignment="1">
      <alignment horizontal="center" vertical="center"/>
    </xf>
    <xf numFmtId="49" fontId="5" fillId="0" borderId="211" xfId="0" applyNumberFormat="1" applyFont="1" applyBorder="1" applyAlignment="1">
      <alignment horizontal="center" vertical="center"/>
    </xf>
    <xf numFmtId="0" fontId="5" fillId="0" borderId="211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97" xfId="0" applyFont="1" applyBorder="1" applyAlignment="1">
      <alignment horizontal="center" vertical="center" wrapText="1"/>
    </xf>
    <xf numFmtId="0" fontId="5" fillId="0" borderId="339" xfId="0" applyFont="1" applyBorder="1" applyAlignment="1">
      <alignment horizontal="center" vertical="center"/>
    </xf>
    <xf numFmtId="0" fontId="5" fillId="0" borderId="203" xfId="0" applyFont="1" applyBorder="1" applyAlignment="1">
      <alignment horizontal="center" vertical="center"/>
    </xf>
    <xf numFmtId="0" fontId="5" fillId="0" borderId="243" xfId="0" applyFont="1" applyBorder="1" applyAlignment="1">
      <alignment horizontal="center" vertical="center"/>
    </xf>
    <xf numFmtId="0" fontId="5" fillId="0" borderId="139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211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 wrapText="1"/>
    </xf>
    <xf numFmtId="0" fontId="1" fillId="0" borderId="211" xfId="0" applyFont="1" applyBorder="1" applyAlignment="1">
      <alignment horizontal="center" vertical="center" wrapText="1"/>
    </xf>
    <xf numFmtId="49" fontId="5" fillId="0" borderId="250" xfId="5" applyNumberFormat="1" applyFont="1" applyBorder="1" applyAlignment="1">
      <alignment horizontal="center" vertical="center" wrapText="1"/>
    </xf>
    <xf numFmtId="49" fontId="5" fillId="0" borderId="87" xfId="5" applyNumberFormat="1" applyFont="1" applyBorder="1" applyAlignment="1">
      <alignment horizontal="center" vertical="center" wrapText="1"/>
    </xf>
    <xf numFmtId="49" fontId="5" fillId="0" borderId="211" xfId="5" applyNumberFormat="1" applyFont="1" applyBorder="1" applyAlignment="1">
      <alignment horizontal="center" vertical="center" wrapText="1"/>
    </xf>
    <xf numFmtId="0" fontId="5" fillId="0" borderId="18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26" xfId="0" applyFont="1" applyBorder="1" applyAlignment="1">
      <alignment horizontal="center" vertical="center" wrapText="1"/>
    </xf>
    <xf numFmtId="164" fontId="3" fillId="0" borderId="186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326" xfId="0" applyNumberFormat="1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textRotation="90" wrapText="1"/>
    </xf>
    <xf numFmtId="164" fontId="1" fillId="0" borderId="35" xfId="0" applyNumberFormat="1" applyFont="1" applyFill="1" applyBorder="1" applyAlignment="1">
      <alignment horizontal="center" textRotation="90" wrapText="1"/>
    </xf>
    <xf numFmtId="164" fontId="1" fillId="0" borderId="73" xfId="0" applyNumberFormat="1" applyFont="1" applyFill="1" applyBorder="1" applyAlignment="1">
      <alignment horizontal="center" textRotation="90" wrapText="1"/>
    </xf>
    <xf numFmtId="164" fontId="1" fillId="0" borderId="138" xfId="0" applyNumberFormat="1" applyFont="1" applyFill="1" applyBorder="1" applyAlignment="1">
      <alignment horizontal="center" vertical="center"/>
    </xf>
    <xf numFmtId="164" fontId="1" fillId="0" borderId="92" xfId="0" applyNumberFormat="1" applyFont="1" applyFill="1" applyBorder="1" applyAlignment="1">
      <alignment horizontal="center" vertical="center"/>
    </xf>
    <xf numFmtId="164" fontId="1" fillId="0" borderId="114" xfId="0" applyNumberFormat="1" applyFont="1" applyFill="1" applyBorder="1" applyAlignment="1">
      <alignment horizontal="center" vertical="center"/>
    </xf>
    <xf numFmtId="164" fontId="1" fillId="0" borderId="340" xfId="0" applyNumberFormat="1" applyFont="1" applyFill="1" applyBorder="1" applyAlignment="1">
      <alignment horizontal="center" vertical="center"/>
    </xf>
    <xf numFmtId="164" fontId="1" fillId="0" borderId="91" xfId="0" applyNumberFormat="1" applyFont="1" applyFill="1" applyBorder="1" applyAlignment="1">
      <alignment horizontal="center" vertical="center"/>
    </xf>
    <xf numFmtId="164" fontId="1" fillId="0" borderId="49" xfId="0" applyNumberFormat="1" applyFont="1" applyFill="1" applyBorder="1" applyAlignment="1">
      <alignment horizontal="center" vertical="center"/>
    </xf>
    <xf numFmtId="164" fontId="1" fillId="0" borderId="325" xfId="0" applyNumberFormat="1" applyFont="1" applyFill="1" applyBorder="1" applyAlignment="1">
      <alignment horizontal="center" textRotation="90" wrapText="1"/>
    </xf>
    <xf numFmtId="164" fontId="1" fillId="0" borderId="79" xfId="0" applyNumberFormat="1" applyFont="1" applyFill="1" applyBorder="1" applyAlignment="1">
      <alignment horizontal="center" textRotation="90" wrapText="1"/>
    </xf>
    <xf numFmtId="164" fontId="1" fillId="0" borderId="77" xfId="0" applyNumberFormat="1" applyFont="1" applyFill="1" applyBorder="1" applyAlignment="1">
      <alignment horizontal="center" textRotation="90" wrapText="1"/>
    </xf>
    <xf numFmtId="0" fontId="1" fillId="0" borderId="138" xfId="0" applyFont="1" applyFill="1" applyBorder="1" applyAlignment="1">
      <alignment horizontal="center" vertical="center" wrapText="1"/>
    </xf>
    <xf numFmtId="0" fontId="1" fillId="0" borderId="91" xfId="0" applyFont="1" applyFill="1" applyBorder="1" applyAlignment="1">
      <alignment horizontal="center" vertical="center" wrapText="1"/>
    </xf>
    <xf numFmtId="0" fontId="1" fillId="0" borderId="92" xfId="0" applyFont="1" applyFill="1" applyBorder="1" applyAlignment="1">
      <alignment horizontal="center" vertical="center" wrapText="1"/>
    </xf>
    <xf numFmtId="0" fontId="1" fillId="0" borderId="114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340" xfId="0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left" textRotation="90" wrapText="1"/>
    </xf>
    <xf numFmtId="164" fontId="1" fillId="0" borderId="34" xfId="0" applyNumberFormat="1" applyFont="1" applyFill="1" applyBorder="1" applyAlignment="1">
      <alignment horizontal="left" textRotation="90" wrapText="1"/>
    </xf>
    <xf numFmtId="164" fontId="1" fillId="0" borderId="41" xfId="0" applyNumberFormat="1" applyFont="1" applyFill="1" applyBorder="1" applyAlignment="1">
      <alignment horizontal="left" textRotation="90" wrapText="1"/>
    </xf>
    <xf numFmtId="164" fontId="1" fillId="0" borderId="27" xfId="0" applyNumberFormat="1" applyFont="1" applyFill="1" applyBorder="1" applyAlignment="1">
      <alignment horizontal="center" textRotation="90" wrapText="1"/>
    </xf>
    <xf numFmtId="164" fontId="1" fillId="0" borderId="36" xfId="0" applyNumberFormat="1" applyFont="1" applyFill="1" applyBorder="1" applyAlignment="1">
      <alignment horizontal="center" textRotation="90" wrapText="1"/>
    </xf>
    <xf numFmtId="164" fontId="1" fillId="0" borderId="78" xfId="0" applyNumberFormat="1" applyFont="1" applyFill="1" applyBorder="1" applyAlignment="1">
      <alignment horizontal="center" textRotation="90" wrapText="1"/>
    </xf>
    <xf numFmtId="164" fontId="1" fillId="0" borderId="132" xfId="0" applyNumberFormat="1" applyFont="1" applyFill="1" applyBorder="1" applyAlignment="1">
      <alignment horizontal="center" vertical="center" wrapText="1"/>
    </xf>
    <xf numFmtId="164" fontId="1" fillId="0" borderId="341" xfId="0" applyNumberFormat="1" applyFont="1" applyFill="1" applyBorder="1" applyAlignment="1">
      <alignment horizontal="center" vertical="center" wrapText="1"/>
    </xf>
    <xf numFmtId="164" fontId="1" fillId="0" borderId="342" xfId="0" applyNumberFormat="1" applyFont="1" applyFill="1" applyBorder="1" applyAlignment="1">
      <alignment horizontal="center" vertical="center" wrapText="1"/>
    </xf>
    <xf numFmtId="164" fontId="1" fillId="0" borderId="94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textRotation="90" wrapText="1"/>
    </xf>
    <xf numFmtId="164" fontId="1" fillId="0" borderId="48" xfId="0" applyNumberFormat="1" applyFont="1" applyFill="1" applyBorder="1" applyAlignment="1">
      <alignment horizontal="center" textRotation="90" wrapText="1"/>
    </xf>
    <xf numFmtId="164" fontId="1" fillId="0" borderId="144" xfId="0" applyNumberFormat="1" applyFont="1" applyFill="1" applyBorder="1" applyAlignment="1">
      <alignment horizontal="center" textRotation="90" wrapText="1"/>
    </xf>
    <xf numFmtId="164" fontId="1" fillId="0" borderId="26" xfId="0" applyNumberFormat="1" applyFont="1" applyFill="1" applyBorder="1" applyAlignment="1">
      <alignment horizontal="center" textRotation="90" wrapText="1"/>
    </xf>
    <xf numFmtId="164" fontId="1" fillId="0" borderId="34" xfId="0" applyNumberFormat="1" applyFont="1" applyFill="1" applyBorder="1" applyAlignment="1">
      <alignment horizontal="center" textRotation="90" wrapText="1"/>
    </xf>
    <xf numFmtId="164" fontId="1" fillId="0" borderId="41" xfId="0" applyNumberFormat="1" applyFont="1" applyFill="1" applyBorder="1" applyAlignment="1">
      <alignment horizontal="center" textRotation="90" wrapText="1"/>
    </xf>
    <xf numFmtId="164" fontId="1" fillId="0" borderId="325" xfId="0" applyNumberFormat="1" applyFont="1" applyFill="1" applyBorder="1" applyAlignment="1">
      <alignment horizontal="center" vertical="center" wrapText="1"/>
    </xf>
    <xf numFmtId="164" fontId="1" fillId="0" borderId="79" xfId="0" applyNumberFormat="1" applyFont="1" applyFill="1" applyBorder="1" applyAlignment="1">
      <alignment horizontal="center" vertical="center" wrapText="1"/>
    </xf>
    <xf numFmtId="164" fontId="1" fillId="0" borderId="77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Alignment="1">
      <alignment vertical="center" wrapText="1"/>
    </xf>
    <xf numFmtId="167" fontId="0" fillId="0" borderId="0" xfId="0" applyNumberFormat="1" applyAlignment="1">
      <alignment vertical="center" wrapText="1"/>
    </xf>
    <xf numFmtId="166" fontId="5" fillId="0" borderId="214" xfId="0" applyNumberFormat="1" applyFont="1" applyFill="1" applyBorder="1" applyAlignment="1">
      <alignment horizontal="center" vertical="center" wrapText="1"/>
    </xf>
    <xf numFmtId="166" fontId="5" fillId="0" borderId="222" xfId="0" applyNumberFormat="1" applyFont="1" applyFill="1" applyBorder="1" applyAlignment="1">
      <alignment horizontal="center" vertical="center" wrapText="1"/>
    </xf>
    <xf numFmtId="166" fontId="5" fillId="0" borderId="213" xfId="0" applyNumberFormat="1" applyFont="1" applyFill="1" applyBorder="1" applyAlignment="1">
      <alignment horizontal="center" vertical="center" wrapText="1"/>
    </xf>
    <xf numFmtId="166" fontId="5" fillId="0" borderId="212" xfId="0" applyNumberFormat="1" applyFont="1" applyFill="1" applyBorder="1" applyAlignment="1">
      <alignment horizontal="center" vertical="center" wrapText="1"/>
    </xf>
    <xf numFmtId="0" fontId="5" fillId="0" borderId="333" xfId="0" applyFont="1" applyBorder="1" applyAlignment="1">
      <alignment horizontal="right" vertical="center" wrapText="1"/>
    </xf>
    <xf numFmtId="164" fontId="1" fillId="0" borderId="186" xfId="0" applyNumberFormat="1" applyFont="1" applyFill="1" applyBorder="1" applyAlignment="1">
      <alignment horizontal="center" vertical="center"/>
    </xf>
    <xf numFmtId="164" fontId="1" fillId="0" borderId="14" xfId="0" applyNumberFormat="1" applyFont="1" applyFill="1" applyBorder="1" applyAlignment="1">
      <alignment horizontal="center" vertical="center"/>
    </xf>
    <xf numFmtId="164" fontId="1" fillId="0" borderId="326" xfId="0" applyNumberFormat="1" applyFont="1" applyFill="1" applyBorder="1" applyAlignment="1">
      <alignment horizontal="center" vertical="center"/>
    </xf>
    <xf numFmtId="168" fontId="1" fillId="0" borderId="3" xfId="0" applyNumberFormat="1" applyFont="1" applyBorder="1" applyAlignment="1">
      <alignment horizontal="center" vertical="center"/>
    </xf>
    <xf numFmtId="165" fontId="5" fillId="0" borderId="138" xfId="0" applyNumberFormat="1" applyFont="1" applyBorder="1" applyAlignment="1">
      <alignment horizontal="center" vertical="center"/>
    </xf>
    <xf numFmtId="165" fontId="5" fillId="0" borderId="91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0" borderId="326" xfId="0" applyNumberFormat="1" applyFont="1" applyBorder="1" applyAlignment="1">
      <alignment horizontal="center" vertical="center"/>
    </xf>
    <xf numFmtId="164" fontId="5" fillId="0" borderId="186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326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65" xfId="0" applyFont="1" applyBorder="1" applyAlignment="1">
      <alignment horizontal="center"/>
    </xf>
    <xf numFmtId="164" fontId="1" fillId="0" borderId="118" xfId="0" applyNumberFormat="1" applyFont="1" applyFill="1" applyBorder="1" applyAlignment="1">
      <alignment horizontal="center" vertical="center"/>
    </xf>
    <xf numFmtId="164" fontId="1" fillId="0" borderId="30" xfId="0" applyNumberFormat="1" applyFont="1" applyFill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49" fontId="5" fillId="0" borderId="139" xfId="5" applyNumberFormat="1" applyFont="1" applyBorder="1" applyAlignment="1">
      <alignment horizontal="left" vertical="center" wrapText="1"/>
    </xf>
    <xf numFmtId="49" fontId="5" fillId="0" borderId="87" xfId="5" applyNumberFormat="1" applyFont="1" applyBorder="1" applyAlignment="1">
      <alignment horizontal="left" vertical="center" wrapText="1"/>
    </xf>
    <xf numFmtId="49" fontId="5" fillId="0" borderId="211" xfId="5" applyNumberFormat="1" applyFont="1" applyBorder="1" applyAlignment="1">
      <alignment horizontal="left" vertical="center" wrapText="1"/>
    </xf>
    <xf numFmtId="164" fontId="5" fillId="0" borderId="250" xfId="0" applyNumberFormat="1" applyFont="1" applyBorder="1" applyAlignment="1">
      <alignment horizontal="center" vertical="center" wrapText="1"/>
    </xf>
    <xf numFmtId="164" fontId="5" fillId="0" borderId="87" xfId="0" applyNumberFormat="1" applyFont="1" applyBorder="1" applyAlignment="1">
      <alignment horizontal="center" vertical="center" wrapText="1"/>
    </xf>
    <xf numFmtId="164" fontId="5" fillId="0" borderId="211" xfId="0" applyNumberFormat="1" applyFont="1" applyBorder="1" applyAlignment="1">
      <alignment horizontal="center" vertical="center" wrapText="1"/>
    </xf>
    <xf numFmtId="0" fontId="5" fillId="0" borderId="337" xfId="0" applyFont="1" applyBorder="1" applyAlignment="1">
      <alignment horizontal="center" vertical="center" wrapText="1"/>
    </xf>
    <xf numFmtId="0" fontId="5" fillId="0" borderId="298" xfId="0" applyFont="1" applyBorder="1" applyAlignment="1">
      <alignment horizontal="center" vertical="center" wrapText="1"/>
    </xf>
    <xf numFmtId="0" fontId="5" fillId="0" borderId="338" xfId="0" applyFont="1" applyBorder="1" applyAlignment="1">
      <alignment horizontal="center" vertical="center" wrapText="1"/>
    </xf>
    <xf numFmtId="164" fontId="1" fillId="0" borderId="337" xfId="0" applyNumberFormat="1" applyFont="1" applyFill="1" applyBorder="1" applyAlignment="1">
      <alignment horizontal="center" vertical="center"/>
    </xf>
    <xf numFmtId="164" fontId="1" fillId="0" borderId="298" xfId="0" applyNumberFormat="1" applyFont="1" applyFill="1" applyBorder="1" applyAlignment="1">
      <alignment horizontal="center" vertical="center"/>
    </xf>
    <xf numFmtId="164" fontId="1" fillId="0" borderId="338" xfId="0" applyNumberFormat="1" applyFont="1" applyFill="1" applyBorder="1" applyAlignment="1">
      <alignment horizontal="center" vertical="center"/>
    </xf>
    <xf numFmtId="164" fontId="1" fillId="0" borderId="28" xfId="0" applyNumberFormat="1" applyFont="1" applyFill="1" applyBorder="1" applyAlignment="1">
      <alignment horizontal="center" textRotation="90" wrapText="1"/>
    </xf>
    <xf numFmtId="168" fontId="1" fillId="0" borderId="184" xfId="0" applyNumberFormat="1" applyFont="1" applyBorder="1" applyAlignment="1">
      <alignment horizontal="center" vertical="center"/>
    </xf>
    <xf numFmtId="0" fontId="0" fillId="0" borderId="203" xfId="0" applyBorder="1" applyAlignment="1">
      <alignment horizontal="center" vertical="center"/>
    </xf>
    <xf numFmtId="0" fontId="0" fillId="0" borderId="315" xfId="0" applyBorder="1" applyAlignment="1">
      <alignment horizontal="center" vertical="center"/>
    </xf>
    <xf numFmtId="0" fontId="0" fillId="0" borderId="214" xfId="0" applyBorder="1" applyAlignment="1">
      <alignment horizontal="center" vertical="center"/>
    </xf>
    <xf numFmtId="0" fontId="0" fillId="0" borderId="213" xfId="0" applyBorder="1" applyAlignment="1">
      <alignment horizontal="center" vertical="center"/>
    </xf>
    <xf numFmtId="0" fontId="0" fillId="0" borderId="212" xfId="0" applyBorder="1" applyAlignment="1">
      <alignment horizontal="center" vertical="center"/>
    </xf>
    <xf numFmtId="168" fontId="1" fillId="0" borderId="203" xfId="0" applyNumberFormat="1" applyFont="1" applyBorder="1" applyAlignment="1">
      <alignment horizontal="center" vertical="center"/>
    </xf>
    <xf numFmtId="168" fontId="1" fillId="0" borderId="315" xfId="0" applyNumberFormat="1" applyFont="1" applyBorder="1" applyAlignment="1">
      <alignment horizontal="center" vertical="center"/>
    </xf>
    <xf numFmtId="168" fontId="1" fillId="0" borderId="214" xfId="0" applyNumberFormat="1" applyFont="1" applyBorder="1" applyAlignment="1">
      <alignment horizontal="center" vertical="center"/>
    </xf>
    <xf numFmtId="168" fontId="1" fillId="0" borderId="213" xfId="0" applyNumberFormat="1" applyFont="1" applyBorder="1" applyAlignment="1">
      <alignment horizontal="center" vertical="center"/>
    </xf>
    <xf numFmtId="168" fontId="1" fillId="0" borderId="212" xfId="0" applyNumberFormat="1" applyFont="1" applyBorder="1" applyAlignment="1">
      <alignment horizontal="center" vertical="center"/>
    </xf>
    <xf numFmtId="166" fontId="5" fillId="0" borderId="139" xfId="0" applyNumberFormat="1" applyFont="1" applyBorder="1" applyAlignment="1">
      <alignment horizontal="center" vertical="center" wrapText="1"/>
    </xf>
    <xf numFmtId="0" fontId="22" fillId="0" borderId="87" xfId="0" applyFont="1" applyBorder="1" applyAlignment="1">
      <alignment horizontal="center" vertical="center" wrapText="1"/>
    </xf>
    <xf numFmtId="0" fontId="22" fillId="0" borderId="211" xfId="0" applyFont="1" applyBorder="1" applyAlignment="1">
      <alignment horizontal="center" vertical="center" wrapText="1"/>
    </xf>
    <xf numFmtId="166" fontId="26" fillId="0" borderId="139" xfId="0" applyNumberFormat="1" applyFont="1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211" xfId="0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5" fillId="0" borderId="324" xfId="0" applyFont="1" applyBorder="1" applyAlignment="1">
      <alignment horizontal="right" vertical="center"/>
    </xf>
    <xf numFmtId="0" fontId="0" fillId="0" borderId="324" xfId="0" applyBorder="1" applyAlignment="1">
      <alignment horizontal="right" vertical="center"/>
    </xf>
    <xf numFmtId="0" fontId="5" fillId="0" borderId="19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6" fillId="4" borderId="96" xfId="0" applyFont="1" applyFill="1" applyBorder="1" applyAlignment="1">
      <alignment horizontal="center" vertical="center"/>
    </xf>
    <xf numFmtId="0" fontId="26" fillId="4" borderId="19" xfId="0" applyFont="1" applyFill="1" applyBorder="1" applyAlignment="1">
      <alignment horizontal="center" vertical="center"/>
    </xf>
    <xf numFmtId="0" fontId="26" fillId="4" borderId="97" xfId="0" applyFont="1" applyFill="1" applyBorder="1" applyAlignment="1">
      <alignment horizontal="center" vertical="center"/>
    </xf>
    <xf numFmtId="0" fontId="26" fillId="0" borderId="118" xfId="0" applyFont="1" applyBorder="1" applyAlignment="1">
      <alignment horizontal="right" vertical="center"/>
    </xf>
    <xf numFmtId="0" fontId="26" fillId="0" borderId="30" xfId="0" applyFont="1" applyBorder="1" applyAlignment="1">
      <alignment horizontal="right" vertical="center"/>
    </xf>
    <xf numFmtId="0" fontId="26" fillId="0" borderId="132" xfId="0" applyFont="1" applyBorder="1" applyAlignment="1">
      <alignment horizontal="right" vertical="center"/>
    </xf>
    <xf numFmtId="0" fontId="26" fillId="0" borderId="178" xfId="0" applyFont="1" applyBorder="1" applyAlignment="1">
      <alignment horizontal="right" vertical="center"/>
    </xf>
    <xf numFmtId="0" fontId="26" fillId="0" borderId="179" xfId="0" applyFont="1" applyBorder="1" applyAlignment="1">
      <alignment horizontal="right" vertical="center"/>
    </xf>
    <xf numFmtId="0" fontId="26" fillId="0" borderId="343" xfId="0" applyFont="1" applyBorder="1" applyAlignment="1">
      <alignment horizontal="right" vertical="center"/>
    </xf>
    <xf numFmtId="166" fontId="1" fillId="0" borderId="0" xfId="0" applyNumberFormat="1" applyFont="1" applyAlignment="1">
      <alignment vertical="center" wrapText="1"/>
    </xf>
    <xf numFmtId="166" fontId="0" fillId="0" borderId="0" xfId="0" applyNumberFormat="1" applyAlignment="1">
      <alignment vertical="center" wrapText="1"/>
    </xf>
    <xf numFmtId="49" fontId="1" fillId="4" borderId="344" xfId="0" applyNumberFormat="1" applyFont="1" applyFill="1" applyBorder="1" applyAlignment="1">
      <alignment horizontal="center" vertical="center" wrapText="1"/>
    </xf>
    <xf numFmtId="49" fontId="1" fillId="4" borderId="206" xfId="0" applyNumberFormat="1" applyFont="1" applyFill="1" applyBorder="1" applyAlignment="1">
      <alignment horizontal="center" vertical="center" wrapText="1"/>
    </xf>
    <xf numFmtId="49" fontId="1" fillId="4" borderId="345" xfId="0" applyNumberFormat="1" applyFont="1" applyFill="1" applyBorder="1" applyAlignment="1">
      <alignment horizontal="center" vertical="center" wrapText="1"/>
    </xf>
    <xf numFmtId="0" fontId="30" fillId="0" borderId="30" xfId="0" applyFont="1" applyBorder="1" applyAlignment="1">
      <alignment horizontal="right" vertical="center"/>
    </xf>
    <xf numFmtId="0" fontId="30" fillId="0" borderId="132" xfId="0" applyFont="1" applyBorder="1" applyAlignment="1">
      <alignment horizontal="right" vertical="center"/>
    </xf>
    <xf numFmtId="0" fontId="22" fillId="0" borderId="249" xfId="0" applyFont="1" applyBorder="1" applyAlignment="1">
      <alignment horizontal="center" vertical="center" wrapText="1"/>
    </xf>
    <xf numFmtId="166" fontId="5" fillId="0" borderId="227" xfId="0" applyNumberFormat="1" applyFont="1" applyBorder="1" applyAlignment="1">
      <alignment horizontal="center" vertical="center" wrapText="1"/>
    </xf>
    <xf numFmtId="166" fontId="47" fillId="0" borderId="227" xfId="0" applyNumberFormat="1" applyFont="1" applyBorder="1" applyAlignment="1">
      <alignment horizontal="center" vertical="center" wrapText="1"/>
    </xf>
    <xf numFmtId="0" fontId="61" fillId="0" borderId="87" xfId="0" applyFont="1" applyBorder="1" applyAlignment="1">
      <alignment horizontal="center" vertical="center" wrapText="1"/>
    </xf>
    <xf numFmtId="0" fontId="61" fillId="0" borderId="249" xfId="0" applyFont="1" applyBorder="1" applyAlignment="1">
      <alignment horizontal="center" vertical="center" wrapText="1"/>
    </xf>
    <xf numFmtId="0" fontId="61" fillId="0" borderId="211" xfId="0" applyFont="1" applyBorder="1" applyAlignment="1">
      <alignment horizontal="center" vertical="center" wrapText="1"/>
    </xf>
    <xf numFmtId="166" fontId="26" fillId="0" borderId="87" xfId="0" applyNumberFormat="1" applyFont="1" applyBorder="1" applyAlignment="1">
      <alignment horizontal="center" vertical="center" wrapText="1"/>
    </xf>
    <xf numFmtId="166" fontId="26" fillId="0" borderId="249" xfId="0" applyNumberFormat="1" applyFont="1" applyBorder="1" applyAlignment="1">
      <alignment horizontal="center" vertical="center" wrapText="1"/>
    </xf>
    <xf numFmtId="166" fontId="26" fillId="0" borderId="227" xfId="0" applyNumberFormat="1" applyFont="1" applyBorder="1" applyAlignment="1">
      <alignment horizontal="center" vertical="center" wrapText="1"/>
    </xf>
    <xf numFmtId="166" fontId="26" fillId="5" borderId="47" xfId="0" applyNumberFormat="1" applyFont="1" applyFill="1" applyBorder="1" applyAlignment="1">
      <alignment horizontal="center" vertical="center" wrapText="1"/>
    </xf>
    <xf numFmtId="166" fontId="26" fillId="5" borderId="169" xfId="0" applyNumberFormat="1" applyFont="1" applyFill="1" applyBorder="1" applyAlignment="1">
      <alignment horizontal="center" vertical="center" wrapText="1"/>
    </xf>
    <xf numFmtId="0" fontId="22" fillId="5" borderId="169" xfId="0" applyFont="1" applyFill="1" applyBorder="1" applyAlignment="1">
      <alignment horizontal="center" vertical="center" wrapText="1"/>
    </xf>
    <xf numFmtId="0" fontId="30" fillId="4" borderId="47" xfId="0" applyFont="1" applyFill="1" applyBorder="1" applyAlignment="1">
      <alignment horizontal="center" vertical="center"/>
    </xf>
    <xf numFmtId="0" fontId="30" fillId="0" borderId="118" xfId="0" applyFont="1" applyBorder="1" applyAlignment="1">
      <alignment horizontal="right" vertical="center"/>
    </xf>
    <xf numFmtId="0" fontId="26" fillId="5" borderId="118" xfId="0" applyFont="1" applyFill="1" applyBorder="1" applyAlignment="1">
      <alignment horizontal="right" vertical="center"/>
    </xf>
    <xf numFmtId="0" fontId="30" fillId="5" borderId="30" xfId="0" applyFont="1" applyFill="1" applyBorder="1" applyAlignment="1">
      <alignment horizontal="right" vertical="center"/>
    </xf>
    <xf numFmtId="0" fontId="30" fillId="5" borderId="132" xfId="0" applyFont="1" applyFill="1" applyBorder="1" applyAlignment="1">
      <alignment horizontal="right" vertical="center"/>
    </xf>
    <xf numFmtId="0" fontId="30" fillId="5" borderId="118" xfId="0" applyFont="1" applyFill="1" applyBorder="1" applyAlignment="1">
      <alignment horizontal="right" vertical="center"/>
    </xf>
    <xf numFmtId="0" fontId="30" fillId="5" borderId="178" xfId="0" applyFont="1" applyFill="1" applyBorder="1" applyAlignment="1">
      <alignment horizontal="right" vertical="center"/>
    </xf>
    <xf numFmtId="0" fontId="30" fillId="5" borderId="179" xfId="0" applyFont="1" applyFill="1" applyBorder="1" applyAlignment="1">
      <alignment horizontal="right" vertical="center"/>
    </xf>
    <xf numFmtId="0" fontId="30" fillId="5" borderId="343" xfId="0" applyFont="1" applyFill="1" applyBorder="1" applyAlignment="1">
      <alignment horizontal="right" vertical="center"/>
    </xf>
    <xf numFmtId="49" fontId="5" fillId="0" borderId="186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326" xfId="0" applyNumberFormat="1" applyFont="1" applyBorder="1" applyAlignment="1">
      <alignment horizontal="center" vertical="center" wrapText="1"/>
    </xf>
    <xf numFmtId="49" fontId="26" fillId="0" borderId="337" xfId="0" applyNumberFormat="1" applyFont="1" applyBorder="1" applyAlignment="1">
      <alignment horizontal="center" vertical="center" wrapText="1"/>
    </xf>
    <xf numFmtId="0" fontId="24" fillId="0" borderId="298" xfId="0" applyFont="1" applyBorder="1" applyAlignment="1">
      <alignment vertical="center" wrapText="1"/>
    </xf>
    <xf numFmtId="0" fontId="24" fillId="0" borderId="338" xfId="0" applyFont="1" applyBorder="1" applyAlignment="1">
      <alignment vertical="center" wrapText="1"/>
    </xf>
    <xf numFmtId="164" fontId="36" fillId="4" borderId="139" xfId="0" applyNumberFormat="1" applyFont="1" applyFill="1" applyBorder="1" applyAlignment="1">
      <alignment horizontal="center" vertical="center" wrapText="1"/>
    </xf>
    <xf numFmtId="164" fontId="36" fillId="4" borderId="87" xfId="0" applyNumberFormat="1" applyFont="1" applyFill="1" applyBorder="1" applyAlignment="1">
      <alignment horizontal="center" vertical="center" wrapText="1"/>
    </xf>
    <xf numFmtId="164" fontId="36" fillId="4" borderId="211" xfId="0" applyNumberFormat="1" applyFont="1" applyFill="1" applyBorder="1" applyAlignment="1">
      <alignment horizontal="center" vertical="center" wrapText="1"/>
    </xf>
    <xf numFmtId="164" fontId="36" fillId="0" borderId="186" xfId="0" applyNumberFormat="1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326" xfId="0" applyFont="1" applyBorder="1" applyAlignment="1">
      <alignment horizontal="center" vertical="center" wrapText="1"/>
    </xf>
    <xf numFmtId="166" fontId="5" fillId="0" borderId="47" xfId="0" applyNumberFormat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166" fontId="5" fillId="5" borderId="47" xfId="0" applyNumberFormat="1" applyFont="1" applyFill="1" applyBorder="1" applyAlignment="1">
      <alignment horizontal="center" vertical="center" wrapText="1"/>
    </xf>
    <xf numFmtId="0" fontId="5" fillId="5" borderId="47" xfId="0" applyFont="1" applyFill="1" applyBorder="1" applyAlignment="1">
      <alignment horizontal="center" vertical="center" wrapText="1"/>
    </xf>
    <xf numFmtId="166" fontId="26" fillId="5" borderId="186" xfId="0" applyNumberFormat="1" applyFont="1" applyFill="1" applyBorder="1" applyAlignment="1">
      <alignment horizontal="center" vertical="center" wrapText="1"/>
    </xf>
    <xf numFmtId="166" fontId="26" fillId="5" borderId="14" xfId="0" applyNumberFormat="1" applyFont="1" applyFill="1" applyBorder="1" applyAlignment="1">
      <alignment horizontal="center" vertical="center" wrapText="1"/>
    </xf>
    <xf numFmtId="166" fontId="26" fillId="5" borderId="326" xfId="0" applyNumberFormat="1" applyFont="1" applyFill="1" applyBorder="1" applyAlignment="1">
      <alignment horizontal="center" vertical="center" wrapText="1"/>
    </xf>
    <xf numFmtId="0" fontId="30" fillId="0" borderId="178" xfId="0" applyFont="1" applyBorder="1" applyAlignment="1">
      <alignment horizontal="right" vertical="center"/>
    </xf>
    <xf numFmtId="0" fontId="30" fillId="0" borderId="179" xfId="0" applyFont="1" applyBorder="1" applyAlignment="1">
      <alignment horizontal="right" vertical="center"/>
    </xf>
    <xf numFmtId="0" fontId="30" fillId="0" borderId="343" xfId="0" applyFont="1" applyBorder="1" applyAlignment="1">
      <alignment horizontal="right" vertical="center"/>
    </xf>
    <xf numFmtId="0" fontId="30" fillId="0" borderId="341" xfId="0" applyFont="1" applyBorder="1" applyAlignment="1">
      <alignment horizontal="right" vertical="center"/>
    </xf>
    <xf numFmtId="0" fontId="30" fillId="0" borderId="342" xfId="0" applyFont="1" applyBorder="1" applyAlignment="1">
      <alignment horizontal="right" vertical="center"/>
    </xf>
    <xf numFmtId="0" fontId="30" fillId="0" borderId="94" xfId="0" applyFont="1" applyBorder="1" applyAlignment="1">
      <alignment horizontal="right" vertical="center"/>
    </xf>
    <xf numFmtId="0" fontId="5" fillId="5" borderId="47" xfId="0" applyFont="1" applyFill="1" applyBorder="1" applyAlignment="1">
      <alignment horizontal="right" vertical="center"/>
    </xf>
    <xf numFmtId="0" fontId="5" fillId="5" borderId="186" xfId="0" applyFont="1" applyFill="1" applyBorder="1" applyAlignment="1">
      <alignment horizontal="right" vertical="center" wrapText="1"/>
    </xf>
    <xf numFmtId="0" fontId="5" fillId="5" borderId="14" xfId="0" applyFont="1" applyFill="1" applyBorder="1" applyAlignment="1">
      <alignment horizontal="right" vertical="center" wrapText="1"/>
    </xf>
    <xf numFmtId="0" fontId="5" fillId="5" borderId="326" xfId="0" applyFont="1" applyFill="1" applyBorder="1" applyAlignment="1">
      <alignment horizontal="right" vertical="center" wrapText="1"/>
    </xf>
    <xf numFmtId="0" fontId="30" fillId="5" borderId="341" xfId="0" applyFont="1" applyFill="1" applyBorder="1" applyAlignment="1">
      <alignment horizontal="right" vertical="center"/>
    </xf>
    <xf numFmtId="0" fontId="30" fillId="5" borderId="342" xfId="0" applyFont="1" applyFill="1" applyBorder="1" applyAlignment="1">
      <alignment horizontal="right" vertical="center"/>
    </xf>
    <xf numFmtId="0" fontId="30" fillId="5" borderId="94" xfId="0" applyFont="1" applyFill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26" fillId="4" borderId="341" xfId="0" applyFont="1" applyFill="1" applyBorder="1" applyAlignment="1">
      <alignment horizontal="right" vertical="center"/>
    </xf>
    <xf numFmtId="0" fontId="26" fillId="4" borderId="342" xfId="0" applyFont="1" applyFill="1" applyBorder="1" applyAlignment="1">
      <alignment horizontal="right" vertical="center"/>
    </xf>
    <xf numFmtId="0" fontId="26" fillId="4" borderId="94" xfId="0" applyFont="1" applyFill="1" applyBorder="1" applyAlignment="1">
      <alignment horizontal="right" vertical="center"/>
    </xf>
    <xf numFmtId="166" fontId="26" fillId="0" borderId="186" xfId="0" applyNumberFormat="1" applyFont="1" applyBorder="1" applyAlignment="1">
      <alignment horizontal="center" vertical="center" wrapText="1"/>
    </xf>
    <xf numFmtId="166" fontId="26" fillId="0" borderId="14" xfId="0" applyNumberFormat="1" applyFont="1" applyBorder="1" applyAlignment="1">
      <alignment horizontal="center" vertical="center" wrapText="1"/>
    </xf>
    <xf numFmtId="166" fontId="26" fillId="0" borderId="326" xfId="0" applyNumberFormat="1" applyFont="1" applyBorder="1" applyAlignment="1">
      <alignment horizontal="center" vertical="center" wrapText="1"/>
    </xf>
    <xf numFmtId="0" fontId="26" fillId="5" borderId="186" xfId="0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/>
    </xf>
    <xf numFmtId="0" fontId="30" fillId="5" borderId="326" xfId="0" applyFont="1" applyFill="1" applyBorder="1" applyAlignment="1">
      <alignment horizontal="center" vertical="center"/>
    </xf>
    <xf numFmtId="0" fontId="30" fillId="4" borderId="341" xfId="0" applyFont="1" applyFill="1" applyBorder="1" applyAlignment="1">
      <alignment horizontal="right" vertical="center"/>
    </xf>
    <xf numFmtId="0" fontId="30" fillId="4" borderId="342" xfId="0" applyFont="1" applyFill="1" applyBorder="1" applyAlignment="1">
      <alignment horizontal="right" vertical="center"/>
    </xf>
    <xf numFmtId="0" fontId="30" fillId="4" borderId="94" xfId="0" applyFont="1" applyFill="1" applyBorder="1" applyAlignment="1">
      <alignment horizontal="right" vertical="center"/>
    </xf>
    <xf numFmtId="0" fontId="30" fillId="4" borderId="118" xfId="0" applyFont="1" applyFill="1" applyBorder="1" applyAlignment="1">
      <alignment horizontal="right" vertical="center"/>
    </xf>
    <xf numFmtId="0" fontId="30" fillId="4" borderId="30" xfId="0" applyFont="1" applyFill="1" applyBorder="1" applyAlignment="1">
      <alignment horizontal="right" vertical="center"/>
    </xf>
    <xf numFmtId="0" fontId="30" fillId="4" borderId="132" xfId="0" applyFont="1" applyFill="1" applyBorder="1" applyAlignment="1">
      <alignment horizontal="right" vertical="center"/>
    </xf>
    <xf numFmtId="166" fontId="5" fillId="5" borderId="169" xfId="0" applyNumberFormat="1" applyFont="1" applyFill="1" applyBorder="1" applyAlignment="1">
      <alignment horizontal="center" vertical="center" wrapText="1"/>
    </xf>
    <xf numFmtId="166" fontId="26" fillId="5" borderId="139" xfId="0" applyNumberFormat="1" applyFont="1" applyFill="1" applyBorder="1" applyAlignment="1">
      <alignment horizontal="center" vertical="center" wrapText="1"/>
    </xf>
    <xf numFmtId="166" fontId="26" fillId="5" borderId="87" xfId="0" applyNumberFormat="1" applyFont="1" applyFill="1" applyBorder="1" applyAlignment="1">
      <alignment horizontal="center" vertical="center" wrapText="1"/>
    </xf>
    <xf numFmtId="166" fontId="26" fillId="5" borderId="211" xfId="0" applyNumberFormat="1" applyFont="1" applyFill="1" applyBorder="1" applyAlignment="1">
      <alignment horizontal="center" vertical="center" wrapText="1"/>
    </xf>
    <xf numFmtId="166" fontId="26" fillId="0" borderId="4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6" fontId="5" fillId="0" borderId="87" xfId="0" applyNumberFormat="1" applyFont="1" applyBorder="1" applyAlignment="1">
      <alignment horizontal="center" vertical="center" wrapText="1"/>
    </xf>
    <xf numFmtId="166" fontId="5" fillId="0" borderId="211" xfId="0" applyNumberFormat="1" applyFont="1" applyBorder="1" applyAlignment="1">
      <alignment horizontal="center" vertical="center" wrapText="1"/>
    </xf>
    <xf numFmtId="164" fontId="26" fillId="5" borderId="186" xfId="0" applyNumberFormat="1" applyFont="1" applyFill="1" applyBorder="1" applyAlignment="1">
      <alignment horizontal="center" vertical="center" wrapText="1"/>
    </xf>
    <xf numFmtId="0" fontId="32" fillId="5" borderId="14" xfId="0" applyFont="1" applyFill="1" applyBorder="1" applyAlignment="1">
      <alignment horizontal="center" vertical="center" wrapText="1"/>
    </xf>
    <xf numFmtId="0" fontId="32" fillId="5" borderId="326" xfId="0" applyFont="1" applyFill="1" applyBorder="1" applyAlignment="1">
      <alignment horizontal="center" vertical="center" wrapText="1"/>
    </xf>
    <xf numFmtId="0" fontId="26" fillId="4" borderId="186" xfId="0" applyFont="1" applyFill="1" applyBorder="1" applyAlignment="1">
      <alignment horizontal="center" vertical="center"/>
    </xf>
    <xf numFmtId="0" fontId="30" fillId="4" borderId="14" xfId="0" applyFont="1" applyFill="1" applyBorder="1" applyAlignment="1">
      <alignment horizontal="center" vertical="center"/>
    </xf>
    <xf numFmtId="0" fontId="30" fillId="4" borderId="326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right" vertical="center"/>
    </xf>
    <xf numFmtId="0" fontId="5" fillId="4" borderId="186" xfId="0" applyFont="1" applyFill="1" applyBorder="1" applyAlignment="1">
      <alignment horizontal="right" vertical="center" wrapText="1"/>
    </xf>
    <xf numFmtId="0" fontId="5" fillId="4" borderId="14" xfId="0" applyFont="1" applyFill="1" applyBorder="1" applyAlignment="1">
      <alignment horizontal="right" vertical="center" wrapText="1"/>
    </xf>
    <xf numFmtId="0" fontId="5" fillId="4" borderId="326" xfId="0" applyFont="1" applyFill="1" applyBorder="1" applyAlignment="1">
      <alignment horizontal="right" vertical="center" wrapText="1"/>
    </xf>
    <xf numFmtId="0" fontId="26" fillId="5" borderId="341" xfId="0" applyFont="1" applyFill="1" applyBorder="1" applyAlignment="1">
      <alignment horizontal="right" vertical="center"/>
    </xf>
    <xf numFmtId="166" fontId="5" fillId="0" borderId="169" xfId="0" applyNumberFormat="1" applyFont="1" applyBorder="1" applyAlignment="1">
      <alignment horizontal="center" vertical="center" wrapText="1"/>
    </xf>
    <xf numFmtId="0" fontId="22" fillId="0" borderId="169" xfId="0" applyFont="1" applyBorder="1" applyAlignment="1">
      <alignment horizontal="center" vertical="center" wrapText="1"/>
    </xf>
    <xf numFmtId="0" fontId="5" fillId="0" borderId="118" xfId="0" applyFont="1" applyBorder="1" applyAlignment="1">
      <alignment horizontal="right" vertical="center"/>
    </xf>
    <xf numFmtId="0" fontId="5" fillId="0" borderId="30" xfId="0" applyFont="1" applyBorder="1" applyAlignment="1">
      <alignment horizontal="right" vertical="center"/>
    </xf>
    <xf numFmtId="0" fontId="5" fillId="0" borderId="132" xfId="0" applyFont="1" applyBorder="1" applyAlignment="1">
      <alignment horizontal="right" vertical="center"/>
    </xf>
    <xf numFmtId="0" fontId="5" fillId="0" borderId="190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5" fillId="0" borderId="301" xfId="0" applyFont="1" applyBorder="1" applyAlignment="1">
      <alignment horizontal="right" vertical="center"/>
    </xf>
    <xf numFmtId="0" fontId="5" fillId="0" borderId="207" xfId="0" applyFont="1" applyBorder="1" applyAlignment="1">
      <alignment horizontal="right" vertical="center" wrapText="1"/>
    </xf>
    <xf numFmtId="0" fontId="0" fillId="0" borderId="206" xfId="0" applyBorder="1" applyAlignment="1">
      <alignment horizontal="right" vertical="center" wrapText="1"/>
    </xf>
    <xf numFmtId="49" fontId="5" fillId="0" borderId="138" xfId="0" applyNumberFormat="1" applyFont="1" applyBorder="1" applyAlignment="1">
      <alignment horizontal="right" vertical="center"/>
    </xf>
    <xf numFmtId="49" fontId="5" fillId="0" borderId="91" xfId="0" applyNumberFormat="1" applyFont="1" applyBorder="1" applyAlignment="1">
      <alignment horizontal="right" vertical="center"/>
    </xf>
    <xf numFmtId="164" fontId="5" fillId="0" borderId="186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26" xfId="0" applyBorder="1" applyAlignment="1">
      <alignment horizontal="center" vertical="center" wrapText="1"/>
    </xf>
    <xf numFmtId="0" fontId="5" fillId="0" borderId="47" xfId="0" applyFont="1" applyBorder="1" applyAlignment="1">
      <alignment horizontal="right" vertical="center"/>
    </xf>
    <xf numFmtId="0" fontId="5" fillId="0" borderId="326" xfId="0" applyFont="1" applyBorder="1" applyAlignment="1">
      <alignment horizontal="right" vertical="center" wrapText="1"/>
    </xf>
    <xf numFmtId="0" fontId="5" fillId="0" borderId="341" xfId="0" applyFont="1" applyBorder="1" applyAlignment="1">
      <alignment horizontal="right" vertical="center"/>
    </xf>
    <xf numFmtId="0" fontId="5" fillId="0" borderId="342" xfId="0" applyFont="1" applyBorder="1" applyAlignment="1">
      <alignment horizontal="right" vertical="center"/>
    </xf>
    <xf numFmtId="0" fontId="5" fillId="0" borderId="94" xfId="0" applyFont="1" applyBorder="1" applyAlignment="1">
      <alignment horizontal="right" vertical="center"/>
    </xf>
    <xf numFmtId="49" fontId="47" fillId="0" borderId="346" xfId="0" applyNumberFormat="1" applyFont="1" applyBorder="1" applyAlignment="1">
      <alignment horizontal="center" vertical="center" wrapText="1"/>
    </xf>
    <xf numFmtId="0" fontId="62" fillId="0" borderId="313" xfId="0" applyFont="1" applyBorder="1" applyAlignment="1">
      <alignment vertical="center" wrapText="1"/>
    </xf>
    <xf numFmtId="0" fontId="62" fillId="0" borderId="314" xfId="0" applyFont="1" applyBorder="1" applyAlignment="1">
      <alignment vertical="center" wrapText="1"/>
    </xf>
    <xf numFmtId="49" fontId="7" fillId="0" borderId="186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326" xfId="0" applyNumberFormat="1" applyFont="1" applyBorder="1" applyAlignment="1">
      <alignment horizontal="center" vertical="center"/>
    </xf>
    <xf numFmtId="164" fontId="5" fillId="0" borderId="186" xfId="0" applyNumberFormat="1" applyFont="1" applyBorder="1" applyAlignment="1">
      <alignment horizontal="right" vertical="center" wrapText="1"/>
    </xf>
    <xf numFmtId="164" fontId="5" fillId="0" borderId="14" xfId="0" applyNumberFormat="1" applyFont="1" applyBorder="1" applyAlignment="1">
      <alignment horizontal="right" vertical="center" wrapText="1"/>
    </xf>
    <xf numFmtId="164" fontId="5" fillId="0" borderId="326" xfId="0" applyNumberFormat="1" applyFont="1" applyBorder="1" applyAlignment="1">
      <alignment horizontal="right" vertical="center" wrapText="1"/>
    </xf>
    <xf numFmtId="49" fontId="7" fillId="0" borderId="186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326" xfId="0" applyNumberFormat="1" applyFont="1" applyBorder="1" applyAlignment="1">
      <alignment horizontal="center" vertical="center" wrapText="1"/>
    </xf>
    <xf numFmtId="49" fontId="5" fillId="0" borderId="346" xfId="0" applyNumberFormat="1" applyFont="1" applyBorder="1" applyAlignment="1">
      <alignment horizontal="center" vertical="center" wrapText="1"/>
    </xf>
    <xf numFmtId="0" fontId="0" fillId="0" borderId="313" xfId="0" applyBorder="1" applyAlignment="1">
      <alignment vertical="center" wrapText="1"/>
    </xf>
    <xf numFmtId="0" fontId="0" fillId="0" borderId="314" xfId="0" applyBorder="1" applyAlignment="1">
      <alignment vertical="center" wrapText="1"/>
    </xf>
    <xf numFmtId="49" fontId="53" fillId="4" borderId="186" xfId="0" applyNumberFormat="1" applyFont="1" applyFill="1" applyBorder="1" applyAlignment="1">
      <alignment horizontal="right" vertical="center" wrapText="1"/>
    </xf>
    <xf numFmtId="49" fontId="53" fillId="4" borderId="14" xfId="0" applyNumberFormat="1" applyFont="1" applyFill="1" applyBorder="1" applyAlignment="1">
      <alignment horizontal="right" vertical="center" wrapText="1"/>
    </xf>
    <xf numFmtId="49" fontId="53" fillId="4" borderId="326" xfId="0" applyNumberFormat="1" applyFont="1" applyFill="1" applyBorder="1" applyAlignment="1">
      <alignment horizontal="right" vertical="center" wrapText="1"/>
    </xf>
    <xf numFmtId="49" fontId="5" fillId="0" borderId="339" xfId="0" applyNumberFormat="1" applyFont="1" applyBorder="1" applyAlignment="1">
      <alignment horizontal="right" vertical="center" wrapText="1"/>
    </xf>
    <xf numFmtId="0" fontId="22" fillId="0" borderId="203" xfId="0" applyFont="1" applyBorder="1" applyAlignment="1">
      <alignment horizontal="right" vertical="center" wrapText="1"/>
    </xf>
    <xf numFmtId="49" fontId="5" fillId="0" borderId="186" xfId="0" applyNumberFormat="1" applyFont="1" applyBorder="1" applyAlignment="1">
      <alignment horizontal="right" vertical="center" wrapText="1"/>
    </xf>
    <xf numFmtId="49" fontId="5" fillId="0" borderId="14" xfId="0" applyNumberFormat="1" applyFont="1" applyBorder="1" applyAlignment="1">
      <alignment horizontal="right" vertical="center" wrapText="1"/>
    </xf>
    <xf numFmtId="49" fontId="5" fillId="0" borderId="326" xfId="0" applyNumberFormat="1" applyFont="1" applyBorder="1" applyAlignment="1">
      <alignment horizontal="right" vertical="center" wrapText="1"/>
    </xf>
    <xf numFmtId="0" fontId="22" fillId="0" borderId="14" xfId="0" applyFont="1" applyBorder="1" applyAlignment="1">
      <alignment horizontal="right" vertical="center" wrapText="1"/>
    </xf>
    <xf numFmtId="0" fontId="22" fillId="0" borderId="326" xfId="0" applyFont="1" applyBorder="1" applyAlignment="1">
      <alignment horizontal="right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337" xfId="0" applyNumberFormat="1" applyFont="1" applyBorder="1" applyAlignment="1">
      <alignment horizontal="right" vertical="center" wrapText="1"/>
    </xf>
    <xf numFmtId="0" fontId="22" fillId="0" borderId="298" xfId="0" applyFont="1" applyBorder="1" applyAlignment="1">
      <alignment horizontal="right" vertical="center" wrapText="1"/>
    </xf>
    <xf numFmtId="0" fontId="22" fillId="0" borderId="338" xfId="0" applyFont="1" applyBorder="1" applyAlignment="1">
      <alignment horizontal="right" vertical="center" wrapText="1"/>
    </xf>
    <xf numFmtId="0" fontId="0" fillId="0" borderId="14" xfId="0" applyBorder="1" applyAlignment="1">
      <alignment vertical="center" wrapText="1"/>
    </xf>
    <xf numFmtId="0" fontId="0" fillId="0" borderId="326" xfId="0" applyBorder="1" applyAlignment="1">
      <alignment vertical="center" wrapText="1"/>
    </xf>
    <xf numFmtId="164" fontId="47" fillId="0" borderId="0" xfId="0" applyNumberFormat="1" applyFont="1" applyAlignment="1">
      <alignment horizontal="center" vertical="center"/>
    </xf>
    <xf numFmtId="164" fontId="47" fillId="0" borderId="95" xfId="0" applyNumberFormat="1" applyFont="1" applyBorder="1" applyAlignment="1">
      <alignment horizontal="center" vertical="center"/>
    </xf>
    <xf numFmtId="49" fontId="5" fillId="0" borderId="90" xfId="0" applyNumberFormat="1" applyFont="1" applyBorder="1" applyAlignment="1">
      <alignment horizontal="right" vertical="center" wrapText="1"/>
    </xf>
    <xf numFmtId="49" fontId="5" fillId="0" borderId="0" xfId="0" applyNumberFormat="1" applyFont="1" applyAlignment="1">
      <alignment horizontal="right" vertical="center" wrapText="1"/>
    </xf>
    <xf numFmtId="49" fontId="5" fillId="0" borderId="95" xfId="0" applyNumberFormat="1" applyFont="1" applyBorder="1" applyAlignment="1">
      <alignment horizontal="right" vertical="center" wrapText="1"/>
    </xf>
    <xf numFmtId="49" fontId="5" fillId="0" borderId="346" xfId="0" applyNumberFormat="1" applyFont="1" applyBorder="1" applyAlignment="1">
      <alignment horizontal="right" vertical="center" wrapText="1"/>
    </xf>
    <xf numFmtId="0" fontId="22" fillId="0" borderId="313" xfId="0" applyFont="1" applyBorder="1" applyAlignment="1">
      <alignment horizontal="right" vertical="center" wrapText="1"/>
    </xf>
    <xf numFmtId="0" fontId="22" fillId="0" borderId="314" xfId="0" applyFont="1" applyBorder="1" applyAlignment="1">
      <alignment horizontal="right" vertical="center" wrapText="1"/>
    </xf>
    <xf numFmtId="49" fontId="26" fillId="0" borderId="250" xfId="0" applyNumberFormat="1" applyFont="1" applyBorder="1" applyAlignment="1">
      <alignment horizontal="center" vertical="center" wrapText="1"/>
    </xf>
    <xf numFmtId="0" fontId="9" fillId="0" borderId="87" xfId="0" applyFont="1" applyBorder="1" applyAlignment="1">
      <alignment vertical="center" wrapText="1"/>
    </xf>
    <xf numFmtId="0" fontId="9" fillId="0" borderId="336" xfId="0" applyFont="1" applyBorder="1" applyAlignment="1">
      <alignment vertical="center" wrapText="1"/>
    </xf>
    <xf numFmtId="49" fontId="5" fillId="0" borderId="250" xfId="0" applyNumberFormat="1" applyFont="1" applyBorder="1" applyAlignment="1">
      <alignment horizontal="right" vertical="center" wrapText="1"/>
    </xf>
    <xf numFmtId="0" fontId="22" fillId="0" borderId="87" xfId="0" applyFont="1" applyBorder="1" applyAlignment="1">
      <alignment horizontal="right" vertical="center" wrapText="1"/>
    </xf>
    <xf numFmtId="0" fontId="5" fillId="0" borderId="338" xfId="0" applyFont="1" applyBorder="1" applyAlignment="1">
      <alignment horizontal="right" vertical="center" wrapText="1"/>
    </xf>
    <xf numFmtId="49" fontId="5" fillId="3" borderId="221" xfId="0" applyNumberFormat="1" applyFont="1" applyFill="1" applyBorder="1" applyAlignment="1">
      <alignment horizontal="center" vertical="center"/>
    </xf>
    <xf numFmtId="0" fontId="22" fillId="3" borderId="213" xfId="0" applyFont="1" applyFill="1" applyBorder="1" applyAlignment="1">
      <alignment vertical="center"/>
    </xf>
    <xf numFmtId="0" fontId="22" fillId="3" borderId="222" xfId="0" applyFont="1" applyFill="1" applyBorder="1" applyAlignment="1">
      <alignment vertical="center"/>
    </xf>
    <xf numFmtId="49" fontId="26" fillId="0" borderId="346" xfId="0" applyNumberFormat="1" applyFont="1" applyBorder="1" applyAlignment="1">
      <alignment horizontal="center" vertical="center" wrapText="1"/>
    </xf>
    <xf numFmtId="0" fontId="9" fillId="0" borderId="313" xfId="0" applyFont="1" applyBorder="1" applyAlignment="1">
      <alignment vertical="center" wrapText="1"/>
    </xf>
    <xf numFmtId="0" fontId="9" fillId="0" borderId="314" xfId="0" applyFont="1" applyBorder="1" applyAlignment="1">
      <alignment vertical="center" wrapText="1"/>
    </xf>
    <xf numFmtId="0" fontId="5" fillId="3" borderId="337" xfId="0" applyFont="1" applyFill="1" applyBorder="1" applyAlignment="1">
      <alignment horizontal="right" vertical="center" wrapText="1"/>
    </xf>
    <xf numFmtId="0" fontId="5" fillId="3" borderId="298" xfId="0" applyFont="1" applyFill="1" applyBorder="1" applyAlignment="1">
      <alignment horizontal="right" vertical="center" wrapText="1"/>
    </xf>
    <xf numFmtId="0" fontId="5" fillId="3" borderId="338" xfId="0" applyFont="1" applyFill="1" applyBorder="1" applyAlignment="1">
      <alignment horizontal="right" vertical="center" wrapText="1"/>
    </xf>
    <xf numFmtId="49" fontId="7" fillId="0" borderId="96" xfId="0" applyNumberFormat="1" applyFont="1" applyBorder="1" applyAlignment="1">
      <alignment horizontal="center" vertical="center" wrapText="1"/>
    </xf>
    <xf numFmtId="0" fontId="35" fillId="0" borderId="19" xfId="0" applyFont="1" applyBorder="1" applyAlignment="1">
      <alignment vertical="center" wrapText="1"/>
    </xf>
    <xf numFmtId="0" fontId="35" fillId="0" borderId="97" xfId="0" applyFont="1" applyBorder="1" applyAlignment="1">
      <alignment vertical="center" wrapText="1"/>
    </xf>
    <xf numFmtId="0" fontId="47" fillId="0" borderId="337" xfId="0" applyFont="1" applyBorder="1" applyAlignment="1">
      <alignment horizontal="left" vertical="center" wrapText="1"/>
    </xf>
    <xf numFmtId="0" fontId="47" fillId="0" borderId="298" xfId="0" applyFont="1" applyBorder="1" applyAlignment="1">
      <alignment horizontal="left" vertical="center" wrapText="1"/>
    </xf>
    <xf numFmtId="0" fontId="47" fillId="0" borderId="338" xfId="0" applyFont="1" applyBorder="1" applyAlignment="1">
      <alignment horizontal="left" vertical="center" wrapText="1"/>
    </xf>
    <xf numFmtId="0" fontId="7" fillId="0" borderId="250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336" xfId="0" applyFont="1" applyBorder="1" applyAlignment="1">
      <alignment horizontal="center" vertical="center"/>
    </xf>
    <xf numFmtId="0" fontId="5" fillId="0" borderId="250" xfId="0" applyFont="1" applyBorder="1" applyAlignment="1">
      <alignment horizontal="right" vertical="center" wrapText="1"/>
    </xf>
    <xf numFmtId="0" fontId="9" fillId="0" borderId="87" xfId="0" applyFont="1" applyBorder="1" applyAlignment="1">
      <alignment horizontal="right" vertical="center" wrapText="1"/>
    </xf>
    <xf numFmtId="0" fontId="9" fillId="0" borderId="211" xfId="0" applyFont="1" applyBorder="1" applyAlignment="1">
      <alignment horizontal="right" vertical="center" wrapText="1"/>
    </xf>
    <xf numFmtId="0" fontId="5" fillId="0" borderId="214" xfId="5" applyFont="1" applyBorder="1" applyAlignment="1">
      <alignment horizontal="center" vertical="center" wrapText="1"/>
    </xf>
    <xf numFmtId="0" fontId="5" fillId="0" borderId="213" xfId="5" applyFont="1" applyBorder="1" applyAlignment="1">
      <alignment horizontal="center" vertical="center" wrapText="1"/>
    </xf>
    <xf numFmtId="49" fontId="25" fillId="0" borderId="96" xfId="0" applyNumberFormat="1" applyFont="1" applyBorder="1" applyAlignment="1">
      <alignment horizontal="center" vertical="center" wrapText="1"/>
    </xf>
    <xf numFmtId="0" fontId="34" fillId="0" borderId="19" xfId="0" applyFont="1" applyBorder="1" applyAlignment="1">
      <alignment vertical="center" wrapText="1"/>
    </xf>
    <xf numFmtId="0" fontId="34" fillId="0" borderId="97" xfId="0" applyFont="1" applyBorder="1" applyAlignment="1">
      <alignment vertical="center" wrapText="1"/>
    </xf>
    <xf numFmtId="49" fontId="49" fillId="0" borderId="96" xfId="0" applyNumberFormat="1" applyFont="1" applyBorder="1" applyAlignment="1">
      <alignment horizontal="center" vertical="center" wrapText="1"/>
    </xf>
    <xf numFmtId="49" fontId="49" fillId="0" borderId="19" xfId="0" applyNumberFormat="1" applyFont="1" applyBorder="1" applyAlignment="1">
      <alignment horizontal="center" vertical="center" wrapText="1"/>
    </xf>
    <xf numFmtId="49" fontId="49" fillId="0" borderId="97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textRotation="90" wrapText="1"/>
    </xf>
    <xf numFmtId="164" fontId="1" fillId="0" borderId="18" xfId="0" applyNumberFormat="1" applyFont="1" applyBorder="1" applyAlignment="1">
      <alignment horizontal="center" textRotation="90" wrapText="1"/>
    </xf>
    <xf numFmtId="164" fontId="1" fillId="0" borderId="1" xfId="0" applyNumberFormat="1" applyFont="1" applyBorder="1" applyAlignment="1">
      <alignment horizontal="center" textRotation="90" wrapText="1"/>
    </xf>
    <xf numFmtId="164" fontId="1" fillId="0" borderId="26" xfId="0" applyNumberFormat="1" applyFont="1" applyBorder="1" applyAlignment="1">
      <alignment horizontal="center" textRotation="90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132" xfId="0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textRotation="90" wrapText="1"/>
    </xf>
    <xf numFmtId="0" fontId="0" fillId="0" borderId="36" xfId="0" applyBorder="1" applyAlignment="1">
      <alignment horizontal="center" textRotation="90" wrapText="1"/>
    </xf>
    <xf numFmtId="164" fontId="1" fillId="0" borderId="29" xfId="0" applyNumberFormat="1" applyFont="1" applyBorder="1" applyAlignment="1">
      <alignment horizontal="center" textRotation="90" wrapText="1"/>
    </xf>
    <xf numFmtId="164" fontId="1" fillId="0" borderId="48" xfId="0" applyNumberFormat="1" applyFont="1" applyBorder="1" applyAlignment="1">
      <alignment horizontal="center" textRotation="90" wrapText="1"/>
    </xf>
    <xf numFmtId="164" fontId="1" fillId="0" borderId="35" xfId="0" applyNumberFormat="1" applyFont="1" applyBorder="1" applyAlignment="1">
      <alignment horizontal="center" textRotation="90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138" xfId="0" applyNumberFormat="1" applyFont="1" applyBorder="1" applyAlignment="1">
      <alignment horizontal="center" vertical="center"/>
    </xf>
    <xf numFmtId="164" fontId="1" fillId="0" borderId="91" xfId="0" applyNumberFormat="1" applyFont="1" applyBorder="1" applyAlignment="1">
      <alignment horizontal="center" vertical="center"/>
    </xf>
    <xf numFmtId="164" fontId="1" fillId="0" borderId="92" xfId="0" applyNumberFormat="1" applyFont="1" applyBorder="1" applyAlignment="1">
      <alignment horizontal="center" vertical="center"/>
    </xf>
    <xf numFmtId="164" fontId="1" fillId="0" borderId="114" xfId="0" applyNumberFormat="1" applyFont="1" applyBorder="1" applyAlignment="1">
      <alignment horizontal="center" vertical="center"/>
    </xf>
    <xf numFmtId="164" fontId="1" fillId="0" borderId="49" xfId="0" applyNumberFormat="1" applyFont="1" applyBorder="1" applyAlignment="1">
      <alignment horizontal="center" vertical="center"/>
    </xf>
    <xf numFmtId="164" fontId="1" fillId="0" borderId="340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textRotation="90" wrapText="1"/>
    </xf>
    <xf numFmtId="0" fontId="9" fillId="0" borderId="87" xfId="0" applyFont="1" applyBorder="1" applyAlignment="1">
      <alignment horizontal="center" vertical="center" wrapText="1"/>
    </xf>
    <xf numFmtId="0" fontId="9" fillId="0" borderId="336" xfId="0" applyFont="1" applyBorder="1" applyAlignment="1">
      <alignment horizontal="center" vertical="center" wrapText="1"/>
    </xf>
    <xf numFmtId="165" fontId="7" fillId="0" borderId="186" xfId="0" applyNumberFormat="1" applyFont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/>
    </xf>
    <xf numFmtId="165" fontId="7" fillId="0" borderId="326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left" textRotation="90" wrapText="1"/>
    </xf>
    <xf numFmtId="0" fontId="0" fillId="0" borderId="34" xfId="0" applyBorder="1" applyAlignment="1">
      <alignment horizontal="left" textRotation="90" wrapText="1"/>
    </xf>
    <xf numFmtId="0" fontId="0" fillId="0" borderId="3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4" xfId="0" applyBorder="1" applyAlignment="1">
      <alignment horizontal="center" textRotation="90" wrapText="1"/>
    </xf>
    <xf numFmtId="164" fontId="17" fillId="0" borderId="138" xfId="0" applyNumberFormat="1" applyFont="1" applyBorder="1" applyAlignment="1">
      <alignment horizontal="center" vertical="center"/>
    </xf>
    <xf numFmtId="164" fontId="17" fillId="0" borderId="91" xfId="0" applyNumberFormat="1" applyFont="1" applyBorder="1" applyAlignment="1">
      <alignment horizontal="center" vertical="center"/>
    </xf>
    <xf numFmtId="164" fontId="17" fillId="0" borderId="9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0" fontId="1" fillId="0" borderId="18" xfId="0" applyFont="1" applyBorder="1" applyAlignment="1">
      <alignment horizontal="center" vertical="center" textRotation="90"/>
    </xf>
    <xf numFmtId="164" fontId="1" fillId="0" borderId="347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0" fontId="1" fillId="0" borderId="138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0" fontId="9" fillId="0" borderId="92" xfId="0" applyFont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340" xfId="0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textRotation="90" wrapText="1"/>
    </xf>
    <xf numFmtId="164" fontId="1" fillId="0" borderId="25" xfId="0" applyNumberFormat="1" applyFont="1" applyBorder="1" applyAlignment="1">
      <alignment horizontal="center" vertical="center" textRotation="90" wrapText="1"/>
    </xf>
    <xf numFmtId="164" fontId="1" fillId="0" borderId="28" xfId="0" applyNumberFormat="1" applyFont="1" applyBorder="1" applyAlignment="1">
      <alignment horizontal="center" vertical="center" textRotation="90" wrapText="1"/>
    </xf>
    <xf numFmtId="164" fontId="1" fillId="0" borderId="337" xfId="0" applyNumberFormat="1" applyFont="1" applyBorder="1" applyAlignment="1">
      <alignment horizontal="center" vertical="center"/>
    </xf>
    <xf numFmtId="164" fontId="1" fillId="0" borderId="298" xfId="0" applyNumberFormat="1" applyFont="1" applyBorder="1" applyAlignment="1">
      <alignment horizontal="center" vertical="center"/>
    </xf>
    <xf numFmtId="164" fontId="1" fillId="0" borderId="338" xfId="0" applyNumberFormat="1" applyFont="1" applyBorder="1" applyAlignment="1">
      <alignment horizontal="center" vertical="center"/>
    </xf>
    <xf numFmtId="164" fontId="1" fillId="0" borderId="341" xfId="0" applyNumberFormat="1" applyFont="1" applyBorder="1" applyAlignment="1">
      <alignment horizontal="center" vertical="center" wrapText="1"/>
    </xf>
    <xf numFmtId="164" fontId="1" fillId="0" borderId="342" xfId="0" applyNumberFormat="1" applyFont="1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164" fontId="1" fillId="0" borderId="80" xfId="0" applyNumberFormat="1" applyFont="1" applyBorder="1" applyAlignment="1">
      <alignment horizontal="center" vertical="center"/>
    </xf>
    <xf numFmtId="164" fontId="1" fillId="0" borderId="81" xfId="0" applyNumberFormat="1" applyFont="1" applyBorder="1" applyAlignment="1">
      <alignment horizontal="center" vertical="center"/>
    </xf>
    <xf numFmtId="164" fontId="1" fillId="0" borderId="82" xfId="0" applyNumberFormat="1" applyFont="1" applyBorder="1" applyAlignment="1">
      <alignment horizontal="center" vertical="center"/>
    </xf>
    <xf numFmtId="49" fontId="5" fillId="0" borderId="221" xfId="0" applyNumberFormat="1" applyFont="1" applyBorder="1" applyAlignment="1">
      <alignment horizontal="right" vertical="center" wrapText="1"/>
    </xf>
    <xf numFmtId="49" fontId="5" fillId="0" borderId="213" xfId="0" applyNumberFormat="1" applyFont="1" applyBorder="1" applyAlignment="1">
      <alignment horizontal="right" vertical="center" wrapText="1"/>
    </xf>
    <xf numFmtId="49" fontId="5" fillId="0" borderId="222" xfId="0" applyNumberFormat="1" applyFont="1" applyBorder="1" applyAlignment="1">
      <alignment horizontal="right" vertical="center" wrapText="1"/>
    </xf>
    <xf numFmtId="49" fontId="5" fillId="0" borderId="298" xfId="0" applyNumberFormat="1" applyFont="1" applyBorder="1" applyAlignment="1">
      <alignment horizontal="right" vertical="center" wrapText="1"/>
    </xf>
    <xf numFmtId="49" fontId="5" fillId="0" borderId="338" xfId="0" applyNumberFormat="1" applyFont="1" applyBorder="1" applyAlignment="1">
      <alignment horizontal="right" vertical="center" wrapText="1"/>
    </xf>
    <xf numFmtId="49" fontId="5" fillId="0" borderId="100" xfId="0" applyNumberFormat="1" applyFont="1" applyBorder="1" applyAlignment="1">
      <alignment horizontal="right" vertical="center" wrapText="1"/>
    </xf>
    <xf numFmtId="49" fontId="5" fillId="0" borderId="37" xfId="0" applyNumberFormat="1" applyFont="1" applyBorder="1" applyAlignment="1">
      <alignment horizontal="right" vertical="center" wrapText="1"/>
    </xf>
    <xf numFmtId="49" fontId="5" fillId="0" borderId="90" xfId="0" applyNumberFormat="1" applyFont="1" applyBorder="1" applyAlignment="1">
      <alignment horizontal="center" vertical="center" wrapText="1"/>
    </xf>
    <xf numFmtId="0" fontId="0" fillId="0" borderId="95" xfId="0" applyBorder="1" applyAlignment="1">
      <alignment vertical="center" wrapText="1"/>
    </xf>
    <xf numFmtId="164" fontId="1" fillId="0" borderId="325" xfId="0" applyNumberFormat="1" applyFont="1" applyBorder="1" applyAlignment="1">
      <alignment horizontal="center" vertical="center" wrapText="1"/>
    </xf>
    <xf numFmtId="164" fontId="1" fillId="0" borderId="79" xfId="0" applyNumberFormat="1" applyFont="1" applyBorder="1" applyAlignment="1">
      <alignment horizontal="center" vertical="center" wrapText="1"/>
    </xf>
    <xf numFmtId="164" fontId="1" fillId="0" borderId="77" xfId="0" applyNumberFormat="1" applyFont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0" fontId="1" fillId="0" borderId="340" xfId="0" applyFont="1" applyBorder="1" applyAlignment="1">
      <alignment horizontal="center" vertical="center" wrapText="1"/>
    </xf>
    <xf numFmtId="164" fontId="1" fillId="0" borderId="325" xfId="0" applyNumberFormat="1" applyFont="1" applyBorder="1" applyAlignment="1">
      <alignment horizontal="center" textRotation="90" wrapText="1"/>
    </xf>
    <xf numFmtId="164" fontId="1" fillId="0" borderId="79" xfId="0" applyNumberFormat="1" applyFont="1" applyBorder="1" applyAlignment="1">
      <alignment horizontal="center" textRotation="90" wrapText="1"/>
    </xf>
    <xf numFmtId="164" fontId="1" fillId="0" borderId="77" xfId="0" applyNumberFormat="1" applyFont="1" applyBorder="1" applyAlignment="1">
      <alignment horizontal="center" textRotation="90" wrapText="1"/>
    </xf>
    <xf numFmtId="164" fontId="1" fillId="0" borderId="94" xfId="0" applyNumberFormat="1" applyFont="1" applyBorder="1" applyAlignment="1">
      <alignment horizontal="center" vertical="center" wrapText="1"/>
    </xf>
    <xf numFmtId="164" fontId="1" fillId="0" borderId="73" xfId="0" applyNumberFormat="1" applyFont="1" applyBorder="1" applyAlignment="1">
      <alignment horizontal="center" textRotation="90" wrapText="1"/>
    </xf>
    <xf numFmtId="164" fontId="1" fillId="0" borderId="41" xfId="0" applyNumberFormat="1" applyFont="1" applyBorder="1" applyAlignment="1">
      <alignment horizontal="center" textRotation="90" wrapText="1"/>
    </xf>
    <xf numFmtId="164" fontId="1" fillId="0" borderId="132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left" textRotation="90" wrapText="1"/>
    </xf>
    <xf numFmtId="164" fontId="1" fillId="0" borderId="41" xfId="0" applyNumberFormat="1" applyFont="1" applyBorder="1" applyAlignment="1">
      <alignment horizontal="left" textRotation="90" wrapText="1"/>
    </xf>
    <xf numFmtId="164" fontId="1" fillId="0" borderId="36" xfId="0" applyNumberFormat="1" applyFont="1" applyBorder="1" applyAlignment="1">
      <alignment horizontal="center" textRotation="90" wrapText="1"/>
    </xf>
    <xf numFmtId="164" fontId="1" fillId="0" borderId="78" xfId="0" applyNumberFormat="1" applyFont="1" applyBorder="1" applyAlignment="1">
      <alignment horizontal="center" textRotation="90" wrapText="1"/>
    </xf>
    <xf numFmtId="164" fontId="1" fillId="0" borderId="186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326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textRotation="90" wrapText="1"/>
    </xf>
    <xf numFmtId="164" fontId="1" fillId="0" borderId="118" xfId="0" applyNumberFormat="1" applyFont="1" applyBorder="1" applyAlignment="1">
      <alignment horizontal="center" vertical="center"/>
    </xf>
    <xf numFmtId="164" fontId="1" fillId="0" borderId="144" xfId="0" applyNumberFormat="1" applyFont="1" applyBorder="1" applyAlignment="1">
      <alignment horizontal="center" textRotation="90" wrapText="1"/>
    </xf>
  </cellXfs>
  <cellStyles count="9">
    <cellStyle name="Excel Built-in Excel Built-in Excel Built-in Excel Built-in Excel Built-in Normal" xfId="1"/>
    <cellStyle name="Обычный" xfId="0" builtinId="0"/>
    <cellStyle name="Обычный 2" xfId="2"/>
    <cellStyle name="Обычный 2 2" xfId="3"/>
    <cellStyle name="Обычный 3" xfId="4"/>
    <cellStyle name="Обычный_Plan Уч(бакал.) д_о 2013_14а" xfId="5"/>
    <cellStyle name="Обычный_Plan_TM_11_12_бакалавр" xfId="6"/>
    <cellStyle name="Финансовый" xfId="7" builtinId="3"/>
    <cellStyle name="Финансовый 2" xfId="8"/>
  </cellStyles>
  <dxfs count="4">
    <dxf>
      <font>
        <condense val="0"/>
        <extend val="0"/>
        <color indexed="9"/>
      </font>
    </dxf>
    <dxf>
      <font>
        <condense val="0"/>
        <extend val="0"/>
        <color indexed="14"/>
      </font>
      <fill>
        <patternFill>
          <bgColor indexed="4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14"/>
      </font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7"/>
  <sheetViews>
    <sheetView tabSelected="1" view="pageBreakPreview" topLeftCell="A2" zoomScale="70" zoomScaleNormal="50" zoomScaleSheetLayoutView="70" workbookViewId="0">
      <selection activeCell="A6" sqref="A6"/>
    </sheetView>
  </sheetViews>
  <sheetFormatPr defaultColWidth="3.28515625" defaultRowHeight="15.75" x14ac:dyDescent="0.25"/>
  <cols>
    <col min="1" max="1" width="7.140625" style="1" customWidth="1"/>
    <col min="2" max="3" width="5.7109375" style="1" customWidth="1"/>
    <col min="4" max="4" width="5.85546875" style="1" customWidth="1"/>
    <col min="5" max="6" width="5.7109375" style="1" customWidth="1"/>
    <col min="7" max="7" width="5.5703125" style="1" customWidth="1"/>
    <col min="8" max="13" width="5.7109375" style="1" customWidth="1"/>
    <col min="14" max="14" width="5.5703125" style="1" customWidth="1"/>
    <col min="15" max="25" width="5.7109375" style="1" customWidth="1"/>
    <col min="26" max="27" width="5.85546875" style="1" customWidth="1"/>
    <col min="28" max="28" width="5" style="1" customWidth="1"/>
    <col min="29" max="29" width="5.85546875" style="1" customWidth="1"/>
    <col min="30" max="30" width="5.7109375" style="1" customWidth="1"/>
    <col min="31" max="31" width="5.85546875" style="1" customWidth="1"/>
    <col min="32" max="32" width="5.7109375" style="1" customWidth="1"/>
    <col min="33" max="33" width="5.85546875" style="1" customWidth="1"/>
    <col min="34" max="34" width="5.7109375" style="1" customWidth="1"/>
    <col min="35" max="36" width="5.85546875" style="1" customWidth="1"/>
    <col min="37" max="38" width="5.7109375" style="1" customWidth="1"/>
    <col min="39" max="39" width="5.85546875" style="1" customWidth="1"/>
    <col min="40" max="53" width="5.7109375" style="1" customWidth="1"/>
    <col min="54" max="54" width="3.42578125" style="1" customWidth="1"/>
    <col min="55" max="55" width="2.28515625" style="1" customWidth="1"/>
    <col min="56" max="56" width="2.85546875" style="1" customWidth="1"/>
    <col min="57" max="57" width="3.42578125" style="1" customWidth="1"/>
    <col min="58" max="16384" width="3.28515625" style="1"/>
  </cols>
  <sheetData>
    <row r="1" spans="1:57" ht="25.5" customHeight="1" x14ac:dyDescent="0.3">
      <c r="A1" s="2985"/>
      <c r="B1" s="2985"/>
      <c r="C1" s="2985"/>
      <c r="D1" s="2985"/>
      <c r="E1" s="2985"/>
      <c r="F1" s="2985"/>
      <c r="G1" s="2985"/>
      <c r="H1" s="2985"/>
      <c r="I1" s="2985"/>
      <c r="J1" s="2985"/>
      <c r="K1" s="2985"/>
      <c r="L1" s="2985"/>
      <c r="M1" s="2985"/>
      <c r="N1" s="2985"/>
      <c r="O1" s="2985"/>
      <c r="P1" s="2930" t="s">
        <v>83</v>
      </c>
      <c r="Q1" s="2930"/>
      <c r="R1" s="2930"/>
      <c r="S1" s="2930"/>
      <c r="T1" s="2930"/>
      <c r="U1" s="2930"/>
      <c r="V1" s="2930"/>
      <c r="W1" s="2930"/>
      <c r="X1" s="2930"/>
      <c r="Y1" s="2930"/>
      <c r="Z1" s="2930"/>
      <c r="AA1" s="2930"/>
      <c r="AB1" s="2930"/>
      <c r="AC1" s="2930"/>
      <c r="AD1" s="2930"/>
      <c r="AE1" s="2930"/>
      <c r="AF1" s="2930"/>
      <c r="AG1" s="2930"/>
      <c r="AH1" s="2930"/>
      <c r="AI1" s="2930"/>
      <c r="AJ1" s="2930"/>
      <c r="AK1" s="2930"/>
      <c r="AL1" s="2930"/>
      <c r="AM1" s="2930"/>
      <c r="AN1" s="2930"/>
      <c r="AO1" s="2930"/>
      <c r="AP1" s="2961"/>
      <c r="AQ1" s="2961"/>
      <c r="AR1" s="2961"/>
      <c r="AS1" s="2961"/>
      <c r="AT1" s="2961"/>
      <c r="AU1" s="2961"/>
      <c r="AV1" s="2961"/>
      <c r="AW1" s="2961"/>
      <c r="AX1" s="2961"/>
      <c r="AY1" s="2961"/>
      <c r="AZ1" s="2961"/>
      <c r="BA1" s="2961"/>
      <c r="BB1" s="2961"/>
      <c r="BC1" s="2961"/>
      <c r="BD1" s="2961"/>
      <c r="BE1" s="2961"/>
    </row>
    <row r="2" spans="1:57" ht="26.25" customHeight="1" x14ac:dyDescent="0.4">
      <c r="A2" s="2983" t="s">
        <v>599</v>
      </c>
      <c r="B2" s="2983"/>
      <c r="C2" s="2983"/>
      <c r="D2" s="2983"/>
      <c r="E2" s="2983"/>
      <c r="F2" s="2983"/>
      <c r="G2" s="2983"/>
      <c r="H2" s="2983"/>
      <c r="I2" s="2983"/>
      <c r="J2" s="2983"/>
      <c r="K2" s="2983"/>
      <c r="L2" s="2983"/>
      <c r="M2" s="2983"/>
      <c r="N2" s="2983"/>
      <c r="O2" s="2983"/>
      <c r="P2" s="1486"/>
      <c r="Q2" s="1486"/>
      <c r="R2" s="1486"/>
      <c r="S2" s="1486"/>
      <c r="T2" s="1486"/>
      <c r="U2" s="1486"/>
      <c r="V2" s="1486"/>
      <c r="W2" s="1486"/>
      <c r="X2" s="1486"/>
      <c r="Y2" s="1486"/>
      <c r="Z2" s="1486"/>
      <c r="AA2" s="1486"/>
      <c r="AB2" s="1486"/>
      <c r="AC2" s="1486"/>
      <c r="AD2" s="1486"/>
      <c r="AE2" s="1486"/>
      <c r="AF2" s="1486"/>
      <c r="AG2" s="1486"/>
      <c r="AH2" s="1486"/>
      <c r="AI2" s="1486"/>
      <c r="AJ2" s="1486"/>
      <c r="AK2" s="1486"/>
      <c r="AL2" s="1486"/>
      <c r="AM2" s="1486"/>
      <c r="AN2" s="1486"/>
      <c r="AO2" s="1486"/>
      <c r="AP2" s="2961"/>
      <c r="AQ2" s="2961"/>
      <c r="AR2" s="2961"/>
      <c r="AS2" s="2961"/>
      <c r="AT2" s="2961"/>
      <c r="AU2" s="2961"/>
      <c r="AV2" s="2961"/>
      <c r="AW2" s="2961"/>
      <c r="AX2" s="2961"/>
      <c r="AY2" s="2961"/>
      <c r="AZ2" s="2961"/>
      <c r="BA2" s="2961"/>
      <c r="BB2" s="2961"/>
      <c r="BC2" s="2961"/>
      <c r="BD2" s="2961"/>
      <c r="BE2" s="2961"/>
    </row>
    <row r="3" spans="1:57" ht="27.75" x14ac:dyDescent="0.4">
      <c r="A3" s="2983" t="s">
        <v>600</v>
      </c>
      <c r="B3" s="2983"/>
      <c r="C3" s="2983"/>
      <c r="D3" s="2983"/>
      <c r="E3" s="2983"/>
      <c r="F3" s="2983"/>
      <c r="G3" s="2983"/>
      <c r="H3" s="2983"/>
      <c r="I3" s="2983"/>
      <c r="J3" s="2983"/>
      <c r="K3" s="2983"/>
      <c r="L3" s="2983"/>
      <c r="M3" s="2983"/>
      <c r="N3" s="2983"/>
      <c r="O3" s="2983"/>
      <c r="P3" s="3026" t="s">
        <v>0</v>
      </c>
      <c r="Q3" s="3026"/>
      <c r="R3" s="3026"/>
      <c r="S3" s="3026"/>
      <c r="T3" s="3026"/>
      <c r="U3" s="3026"/>
      <c r="V3" s="3026"/>
      <c r="W3" s="3026"/>
      <c r="X3" s="3026"/>
      <c r="Y3" s="3026"/>
      <c r="Z3" s="3026"/>
      <c r="AA3" s="3026"/>
      <c r="AB3" s="3026"/>
      <c r="AC3" s="3026"/>
      <c r="AD3" s="3026"/>
      <c r="AE3" s="3026"/>
      <c r="AF3" s="3026"/>
      <c r="AG3" s="3026"/>
      <c r="AH3" s="3026"/>
      <c r="AI3" s="3026"/>
      <c r="AJ3" s="3026"/>
      <c r="AK3" s="3026"/>
      <c r="AL3" s="3026"/>
      <c r="AM3" s="3026"/>
      <c r="AN3" s="3026"/>
      <c r="AO3" s="3026"/>
      <c r="AP3" s="2961"/>
      <c r="AQ3" s="2961"/>
      <c r="AR3" s="2961"/>
      <c r="AS3" s="2961"/>
      <c r="AT3" s="2961"/>
      <c r="AU3" s="2961"/>
      <c r="AV3" s="2961"/>
      <c r="AW3" s="2961"/>
      <c r="AX3" s="2961"/>
      <c r="AY3" s="2961"/>
      <c r="AZ3" s="2961"/>
      <c r="BA3" s="2961"/>
      <c r="BB3" s="2961"/>
      <c r="BC3" s="2961"/>
      <c r="BD3" s="2961"/>
      <c r="BE3" s="2961"/>
    </row>
    <row r="4" spans="1:57" ht="22.5" customHeight="1" x14ac:dyDescent="0.4">
      <c r="A4" s="2983" t="s">
        <v>899</v>
      </c>
      <c r="B4" s="2983"/>
      <c r="C4" s="2983"/>
      <c r="D4" s="2983"/>
      <c r="E4" s="2983"/>
      <c r="F4" s="2983"/>
      <c r="G4" s="2983"/>
      <c r="H4" s="2983"/>
      <c r="I4" s="2983"/>
      <c r="J4" s="2983"/>
      <c r="K4" s="2983"/>
      <c r="L4" s="2983"/>
      <c r="M4" s="2983"/>
      <c r="N4" s="2983"/>
      <c r="O4" s="2983"/>
      <c r="P4" s="2931"/>
      <c r="Q4" s="2931"/>
      <c r="R4" s="2931"/>
      <c r="S4" s="2931"/>
      <c r="T4" s="2931"/>
      <c r="U4" s="2931"/>
      <c r="V4" s="2931"/>
      <c r="W4" s="2931"/>
      <c r="X4" s="2931"/>
      <c r="Y4" s="2931"/>
      <c r="Z4" s="2931"/>
      <c r="AA4" s="2931"/>
      <c r="AB4" s="2931"/>
      <c r="AC4" s="2931"/>
      <c r="AD4" s="2931"/>
      <c r="AE4" s="2931"/>
      <c r="AF4" s="2931"/>
      <c r="AG4" s="2931"/>
      <c r="AH4" s="2931"/>
      <c r="AI4" s="2931"/>
      <c r="AJ4" s="2931"/>
      <c r="AK4" s="2931"/>
      <c r="AL4" s="2931"/>
      <c r="AM4" s="2931"/>
      <c r="AN4" s="2931"/>
      <c r="AO4" s="2931"/>
      <c r="AP4" s="2988"/>
      <c r="AQ4" s="2989"/>
      <c r="AR4" s="2989"/>
      <c r="AS4" s="2989"/>
      <c r="AT4" s="2989"/>
      <c r="AU4" s="2989"/>
      <c r="AV4" s="2989"/>
      <c r="AW4" s="2989"/>
      <c r="AX4" s="2989"/>
      <c r="AY4" s="2989"/>
      <c r="AZ4" s="2989"/>
      <c r="BA4" s="2989"/>
      <c r="BB4" s="2989"/>
      <c r="BC4" s="1485"/>
      <c r="BD4" s="1485"/>
      <c r="BE4" s="1485"/>
    </row>
    <row r="5" spans="1:57" s="3" customFormat="1" ht="27.75" x14ac:dyDescent="0.4">
      <c r="A5" s="2984" t="s">
        <v>900</v>
      </c>
      <c r="B5" s="2984"/>
      <c r="C5" s="2984"/>
      <c r="D5" s="2984"/>
      <c r="E5" s="2984"/>
      <c r="F5" s="2984"/>
      <c r="G5" s="2984"/>
      <c r="H5" s="2984"/>
      <c r="I5" s="2984"/>
      <c r="J5" s="2984"/>
      <c r="K5" s="2984"/>
      <c r="L5" s="2984"/>
      <c r="M5" s="2984"/>
      <c r="N5" s="2984"/>
      <c r="O5" s="2984"/>
      <c r="P5" s="2990"/>
      <c r="Q5" s="2990"/>
      <c r="R5" s="2990"/>
      <c r="S5" s="2990"/>
      <c r="T5" s="2990"/>
      <c r="U5" s="2990"/>
      <c r="V5" s="2990"/>
      <c r="W5" s="2990"/>
      <c r="X5" s="2990"/>
      <c r="Y5" s="2990"/>
      <c r="Z5" s="2990"/>
      <c r="AA5" s="2990"/>
      <c r="AB5" s="2990"/>
      <c r="AC5" s="2990"/>
      <c r="AD5" s="2990"/>
      <c r="AE5" s="2990"/>
      <c r="AF5" s="2990"/>
      <c r="AG5" s="2990"/>
      <c r="AH5" s="2990"/>
      <c r="AI5" s="2990"/>
      <c r="AJ5" s="2990"/>
      <c r="AK5" s="2990"/>
      <c r="AL5" s="2990"/>
      <c r="AM5" s="2990"/>
      <c r="AN5" s="2990"/>
      <c r="AO5" s="2990"/>
      <c r="AP5" s="2989"/>
      <c r="AQ5" s="2989"/>
      <c r="AR5" s="2989"/>
      <c r="AS5" s="2989"/>
      <c r="AT5" s="2989"/>
      <c r="AU5" s="2989"/>
      <c r="AV5" s="2989"/>
      <c r="AW5" s="2989"/>
      <c r="AX5" s="2989"/>
      <c r="AY5" s="2989"/>
      <c r="AZ5" s="2989"/>
      <c r="BA5" s="2989"/>
      <c r="BB5" s="2989"/>
      <c r="BC5" s="1485"/>
      <c r="BD5" s="1485"/>
      <c r="BE5" s="1485"/>
    </row>
    <row r="6" spans="1:57" s="3" customFormat="1" ht="26.25" x14ac:dyDescent="0.4">
      <c r="A6" s="1489"/>
      <c r="B6" s="1489"/>
      <c r="C6" s="1489"/>
      <c r="D6" s="1489"/>
      <c r="E6" s="1489"/>
      <c r="F6" s="1489"/>
      <c r="G6" s="1489"/>
      <c r="H6" s="1489"/>
      <c r="I6" s="1489"/>
      <c r="J6" s="1489"/>
      <c r="K6" s="1489"/>
      <c r="L6" s="1489"/>
      <c r="M6" s="1489"/>
      <c r="N6" s="1489"/>
      <c r="O6" s="1489"/>
      <c r="P6" s="2930" t="s">
        <v>749</v>
      </c>
      <c r="Q6" s="2930"/>
      <c r="R6" s="2930"/>
      <c r="S6" s="2930"/>
      <c r="T6" s="2930"/>
      <c r="U6" s="2930"/>
      <c r="V6" s="2930"/>
      <c r="W6" s="2930"/>
      <c r="X6" s="2930"/>
      <c r="Y6" s="2930"/>
      <c r="Z6" s="2930"/>
      <c r="AA6" s="2930"/>
      <c r="AB6" s="2930"/>
      <c r="AC6" s="2930"/>
      <c r="AD6" s="2930"/>
      <c r="AE6" s="2930"/>
      <c r="AF6" s="2930"/>
      <c r="AG6" s="2930"/>
      <c r="AH6" s="2930"/>
      <c r="AI6" s="2930"/>
      <c r="AJ6" s="2930"/>
      <c r="AK6" s="2930"/>
      <c r="AL6" s="2930"/>
      <c r="AM6" s="2930"/>
      <c r="AN6" s="2930"/>
      <c r="AO6" s="2930"/>
      <c r="AP6" s="3013" t="s">
        <v>806</v>
      </c>
      <c r="AQ6" s="3013"/>
      <c r="AR6" s="3013"/>
      <c r="AS6" s="3013"/>
      <c r="AT6" s="3013"/>
      <c r="AU6" s="3013"/>
      <c r="AV6" s="3013"/>
      <c r="AW6" s="3013"/>
      <c r="AX6" s="3013"/>
      <c r="AY6" s="3013"/>
      <c r="AZ6" s="3013"/>
      <c r="BA6" s="3013"/>
      <c r="BB6" s="1488"/>
      <c r="BC6" s="1482"/>
      <c r="BD6" s="1482"/>
      <c r="BE6" s="1482"/>
    </row>
    <row r="7" spans="1:57" s="3" customFormat="1" ht="25.5" customHeight="1" x14ac:dyDescent="0.4">
      <c r="A7" s="2938" t="s">
        <v>610</v>
      </c>
      <c r="B7" s="2938"/>
      <c r="C7" s="2938"/>
      <c r="D7" s="2938"/>
      <c r="E7" s="2938"/>
      <c r="F7" s="2938"/>
      <c r="G7" s="2938"/>
      <c r="H7" s="2938"/>
      <c r="I7" s="2938"/>
      <c r="J7" s="2938"/>
      <c r="K7" s="2938"/>
      <c r="L7" s="2938"/>
      <c r="M7" s="2938"/>
      <c r="N7" s="2938"/>
      <c r="O7" s="2938"/>
      <c r="P7" s="2939" t="s">
        <v>84</v>
      </c>
      <c r="Q7" s="2939"/>
      <c r="R7" s="2939"/>
      <c r="S7" s="2939"/>
      <c r="T7" s="2939"/>
      <c r="U7" s="2939"/>
      <c r="V7" s="2939"/>
      <c r="W7" s="2939"/>
      <c r="X7" s="2939"/>
      <c r="Y7" s="2939"/>
      <c r="Z7" s="2939"/>
      <c r="AA7" s="2939"/>
      <c r="AB7" s="2939"/>
      <c r="AC7" s="2939"/>
      <c r="AD7" s="2939"/>
      <c r="AE7" s="2939"/>
      <c r="AF7" s="2939"/>
      <c r="AG7" s="2939"/>
      <c r="AH7" s="2939"/>
      <c r="AI7" s="2939"/>
      <c r="AJ7" s="2939"/>
      <c r="AK7" s="2939"/>
      <c r="AL7" s="2939"/>
      <c r="AM7" s="2939"/>
      <c r="AN7" s="2939"/>
      <c r="AO7" s="2939"/>
      <c r="AP7" s="3013"/>
      <c r="AQ7" s="3013"/>
      <c r="AR7" s="3013"/>
      <c r="AS7" s="3013"/>
      <c r="AT7" s="3013"/>
      <c r="AU7" s="3013"/>
      <c r="AV7" s="3013"/>
      <c r="AW7" s="3013"/>
      <c r="AX7" s="3013"/>
      <c r="AY7" s="3013"/>
      <c r="AZ7" s="3013"/>
      <c r="BA7" s="3013"/>
      <c r="BB7" s="1488"/>
      <c r="BC7" s="1483"/>
      <c r="BD7" s="1483"/>
      <c r="BE7" s="1483"/>
    </row>
    <row r="8" spans="1:57" s="3" customFormat="1" ht="26.25" customHeight="1" x14ac:dyDescent="0.4">
      <c r="A8" s="2938" t="s">
        <v>751</v>
      </c>
      <c r="B8" s="2938"/>
      <c r="C8" s="2938"/>
      <c r="D8" s="2938"/>
      <c r="E8" s="2938"/>
      <c r="F8" s="2938"/>
      <c r="G8" s="2938"/>
      <c r="H8" s="2938"/>
      <c r="I8" s="2938"/>
      <c r="J8" s="2938"/>
      <c r="K8" s="2938"/>
      <c r="L8" s="2938"/>
      <c r="M8" s="2938"/>
      <c r="N8" s="2938"/>
      <c r="O8" s="2938"/>
      <c r="P8" s="2939" t="s">
        <v>897</v>
      </c>
      <c r="Q8" s="2939"/>
      <c r="R8" s="2939"/>
      <c r="S8" s="2939"/>
      <c r="T8" s="2939"/>
      <c r="U8" s="2939"/>
      <c r="V8" s="2939"/>
      <c r="W8" s="2939"/>
      <c r="X8" s="2939"/>
      <c r="Y8" s="2939"/>
      <c r="Z8" s="2939"/>
      <c r="AA8" s="2939"/>
      <c r="AB8" s="2939"/>
      <c r="AC8" s="2939"/>
      <c r="AD8" s="2939"/>
      <c r="AE8" s="2939"/>
      <c r="AF8" s="2939"/>
      <c r="AG8" s="2939"/>
      <c r="AH8" s="2939"/>
      <c r="AI8" s="2939"/>
      <c r="AJ8" s="2939"/>
      <c r="AK8" s="2939"/>
      <c r="AL8" s="2939"/>
      <c r="AM8" s="2939"/>
      <c r="AN8" s="2939"/>
      <c r="AO8" s="2939"/>
      <c r="AP8" s="1490"/>
      <c r="AQ8" s="1490"/>
      <c r="AR8" s="1490"/>
      <c r="AS8" s="1490"/>
      <c r="AT8" s="1490"/>
      <c r="AU8" s="1490"/>
      <c r="AV8" s="1490"/>
      <c r="AW8" s="1490"/>
      <c r="AX8" s="1490"/>
      <c r="AY8" s="1490"/>
      <c r="AZ8" s="1490"/>
      <c r="BA8" s="1490"/>
      <c r="BB8" s="1484"/>
      <c r="BC8" s="1484"/>
      <c r="BD8" s="1484"/>
      <c r="BE8" s="1484"/>
    </row>
    <row r="9" spans="1:57" s="3" customFormat="1" ht="25.5" customHeight="1" x14ac:dyDescent="0.3">
      <c r="P9" s="2939" t="s">
        <v>898</v>
      </c>
      <c r="Q9" s="2939"/>
      <c r="R9" s="2939"/>
      <c r="S9" s="2939"/>
      <c r="T9" s="2939"/>
      <c r="U9" s="2939"/>
      <c r="V9" s="2939"/>
      <c r="W9" s="2939"/>
      <c r="X9" s="2939"/>
      <c r="Y9" s="2939"/>
      <c r="Z9" s="2939"/>
      <c r="AA9" s="2939"/>
      <c r="AB9" s="2939"/>
      <c r="AC9" s="2939"/>
      <c r="AD9" s="2939"/>
      <c r="AE9" s="2939"/>
      <c r="AF9" s="2939"/>
      <c r="AG9" s="2939"/>
      <c r="AH9" s="2939"/>
      <c r="AI9" s="2939"/>
      <c r="AJ9" s="2939"/>
      <c r="AK9" s="2939"/>
      <c r="AL9" s="2939"/>
      <c r="AM9" s="2939"/>
      <c r="AN9" s="2939"/>
      <c r="AO9" s="2939"/>
      <c r="AP9" s="3013" t="s">
        <v>750</v>
      </c>
      <c r="AQ9" s="3013"/>
      <c r="AR9" s="3013"/>
      <c r="AS9" s="3013"/>
      <c r="AT9" s="3013"/>
      <c r="AU9" s="3013"/>
      <c r="AV9" s="3013"/>
      <c r="AW9" s="3013"/>
      <c r="AX9" s="3013"/>
      <c r="AY9" s="3013"/>
      <c r="AZ9" s="3013"/>
      <c r="BA9" s="3013"/>
      <c r="BB9" s="1484"/>
      <c r="BC9" s="1484"/>
      <c r="BD9" s="1484"/>
      <c r="BE9" s="1484"/>
    </row>
    <row r="10" spans="1:57" s="3" customFormat="1" ht="26.25" customHeight="1" x14ac:dyDescent="0.3">
      <c r="P10" s="2939" t="s">
        <v>805</v>
      </c>
      <c r="Q10" s="2939"/>
      <c r="R10" s="2939"/>
      <c r="S10" s="2939"/>
      <c r="T10" s="2939"/>
      <c r="U10" s="2939"/>
      <c r="V10" s="2939"/>
      <c r="W10" s="2939"/>
      <c r="X10" s="2939"/>
      <c r="Y10" s="2939"/>
      <c r="Z10" s="2939"/>
      <c r="AA10" s="2939"/>
      <c r="AB10" s="2939"/>
      <c r="AC10" s="2939"/>
      <c r="AD10" s="2939"/>
      <c r="AE10" s="2939"/>
      <c r="AF10" s="2939"/>
      <c r="AG10" s="2939"/>
      <c r="AH10" s="2939"/>
      <c r="AI10" s="2939"/>
      <c r="AJ10" s="2939"/>
      <c r="AK10" s="2939"/>
      <c r="AL10" s="2939"/>
      <c r="AM10" s="2939"/>
      <c r="AN10" s="2939"/>
      <c r="AO10" s="2939"/>
      <c r="AP10" s="3013" t="s">
        <v>753</v>
      </c>
      <c r="AQ10" s="3013"/>
      <c r="AR10" s="3013"/>
      <c r="AS10" s="3013"/>
      <c r="AT10" s="3013"/>
      <c r="AU10" s="3013"/>
      <c r="AV10" s="3013"/>
      <c r="AW10" s="3013"/>
      <c r="AX10" s="3013"/>
      <c r="AY10" s="3013"/>
      <c r="AZ10" s="3013"/>
      <c r="BA10" s="3013"/>
      <c r="BB10" s="1484"/>
      <c r="BC10" s="1485"/>
      <c r="BD10" s="1485"/>
      <c r="BE10" s="1485"/>
    </row>
    <row r="11" spans="1:57" s="3" customFormat="1" ht="26.25" customHeight="1" x14ac:dyDescent="0.3">
      <c r="P11" s="3017" t="s">
        <v>752</v>
      </c>
      <c r="Q11" s="3018"/>
      <c r="R11" s="3018"/>
      <c r="S11" s="3018"/>
      <c r="T11" s="3018"/>
      <c r="U11" s="3018"/>
      <c r="V11" s="3018"/>
      <c r="W11" s="3018"/>
      <c r="X11" s="3018"/>
      <c r="Y11" s="3018"/>
      <c r="Z11" s="3018"/>
      <c r="AA11" s="3018"/>
      <c r="AB11" s="3018"/>
      <c r="AC11" s="3018"/>
      <c r="AD11" s="3018"/>
      <c r="AE11" s="3018"/>
      <c r="AF11" s="3018"/>
      <c r="AG11" s="3018"/>
      <c r="AH11" s="3018"/>
      <c r="AI11" s="3018"/>
      <c r="AJ11" s="3018"/>
      <c r="AK11" s="3018"/>
      <c r="AL11" s="3018"/>
      <c r="AM11" s="3018"/>
      <c r="AN11" s="3018"/>
      <c r="AO11" s="3018"/>
      <c r="AP11" s="1493"/>
      <c r="AQ11" s="1493"/>
      <c r="AR11" s="1493"/>
      <c r="AS11" s="1493"/>
      <c r="AT11" s="1493"/>
      <c r="AU11" s="1493"/>
      <c r="AV11" s="1493"/>
      <c r="AW11" s="1493"/>
      <c r="AX11" s="1493"/>
      <c r="AY11" s="1493"/>
      <c r="AZ11" s="1493"/>
      <c r="BA11" s="1493"/>
      <c r="BB11" s="1484"/>
      <c r="BC11" s="1485"/>
      <c r="BD11" s="1485"/>
      <c r="BE11" s="1485"/>
    </row>
    <row r="12" spans="1:57" s="3" customFormat="1" ht="26.25" customHeight="1" x14ac:dyDescent="0.3">
      <c r="P12" s="3019" t="s">
        <v>896</v>
      </c>
      <c r="Q12" s="3019"/>
      <c r="R12" s="3019"/>
      <c r="S12" s="3019"/>
      <c r="T12" s="3019"/>
      <c r="U12" s="3019"/>
      <c r="V12" s="3019"/>
      <c r="W12" s="3019"/>
      <c r="X12" s="3019"/>
      <c r="Y12" s="3019"/>
      <c r="Z12" s="3019"/>
      <c r="AA12" s="3019"/>
      <c r="AB12" s="3019"/>
      <c r="AC12" s="3019"/>
      <c r="AD12" s="3019"/>
      <c r="AE12" s="3019"/>
      <c r="AF12" s="3019"/>
      <c r="AG12" s="3019"/>
      <c r="AH12" s="3019"/>
      <c r="AI12" s="3019"/>
      <c r="AJ12" s="3019"/>
      <c r="AK12" s="3019"/>
      <c r="AL12" s="3019"/>
      <c r="AM12" s="3019"/>
      <c r="AN12" s="3019"/>
      <c r="AO12" s="1491"/>
      <c r="AP12" s="1484"/>
      <c r="AQ12" s="1484"/>
      <c r="AR12" s="1484"/>
      <c r="AS12" s="1484"/>
      <c r="AT12" s="1484"/>
      <c r="AU12" s="1484"/>
      <c r="AV12" s="1484"/>
      <c r="AW12" s="1484"/>
      <c r="AX12" s="1484"/>
      <c r="AY12" s="1484"/>
      <c r="AZ12" s="1484"/>
      <c r="BA12" s="1484"/>
      <c r="BB12" s="1484"/>
      <c r="BC12" s="1485"/>
      <c r="BD12" s="1485"/>
      <c r="BE12" s="1485"/>
    </row>
    <row r="13" spans="1:57" s="3" customFormat="1" ht="24.75" customHeight="1" x14ac:dyDescent="0.3">
      <c r="AP13" s="1485"/>
      <c r="AQ13" s="1485"/>
      <c r="AR13" s="1485"/>
      <c r="AS13" s="1485"/>
      <c r="AT13" s="1485"/>
      <c r="AU13" s="1485"/>
      <c r="AV13" s="1485"/>
      <c r="AW13" s="1485"/>
      <c r="AX13" s="1485"/>
      <c r="AY13" s="1485"/>
      <c r="AZ13" s="1485"/>
      <c r="BA13" s="1485"/>
      <c r="BB13" s="1485"/>
      <c r="BC13" s="1485"/>
      <c r="BD13" s="1485"/>
      <c r="BE13" s="1485"/>
    </row>
    <row r="14" spans="1:57" s="3" customFormat="1" ht="24.75" customHeight="1" x14ac:dyDescent="0.3">
      <c r="A14" s="3020" t="s">
        <v>705</v>
      </c>
      <c r="B14" s="3020"/>
      <c r="C14" s="3020"/>
      <c r="D14" s="3020"/>
      <c r="E14" s="3020"/>
      <c r="F14" s="3020"/>
      <c r="G14" s="3020"/>
      <c r="H14" s="3020"/>
      <c r="I14" s="3020"/>
      <c r="J14" s="3020"/>
      <c r="K14" s="3020"/>
      <c r="L14" s="3020"/>
      <c r="M14" s="3020"/>
      <c r="N14" s="3020"/>
      <c r="O14" s="3020"/>
      <c r="P14" s="3020"/>
      <c r="Q14" s="3020"/>
      <c r="R14" s="3020"/>
      <c r="S14" s="3020"/>
      <c r="T14" s="3020"/>
      <c r="U14" s="3020"/>
      <c r="V14" s="3020"/>
      <c r="W14" s="3020"/>
      <c r="X14" s="3020"/>
      <c r="Y14" s="3020"/>
      <c r="Z14" s="3020"/>
      <c r="AA14" s="3020"/>
      <c r="AB14" s="3020"/>
      <c r="AC14" s="3020"/>
      <c r="AD14" s="3020"/>
      <c r="AE14" s="3020"/>
      <c r="AF14" s="3020"/>
      <c r="AG14" s="3020"/>
      <c r="AH14" s="3020"/>
      <c r="AI14" s="3020"/>
      <c r="AJ14" s="3020"/>
      <c r="AK14" s="3020"/>
      <c r="AL14" s="3020"/>
      <c r="AM14" s="3020"/>
      <c r="AN14" s="3020"/>
      <c r="AO14" s="3020"/>
      <c r="AP14" s="3020"/>
      <c r="AQ14" s="3020"/>
      <c r="AR14" s="3020"/>
      <c r="AS14" s="3020"/>
      <c r="AT14" s="3020"/>
      <c r="AU14" s="3020"/>
      <c r="AV14" s="3020"/>
      <c r="AW14" s="3020"/>
      <c r="AX14" s="3020"/>
      <c r="AY14" s="3020"/>
      <c r="AZ14" s="3020"/>
      <c r="BA14" s="3020"/>
      <c r="BB14" s="3020"/>
      <c r="BC14" s="3020"/>
      <c r="BD14" s="3020"/>
      <c r="BE14" s="3020"/>
    </row>
    <row r="15" spans="1:57" ht="14.25" customHeight="1" thickBot="1" x14ac:dyDescent="0.3"/>
    <row r="16" spans="1:57" ht="22.5" customHeight="1" thickBot="1" x14ac:dyDescent="0.3">
      <c r="A16" s="2986" t="s">
        <v>1</v>
      </c>
      <c r="B16" s="3021" t="s">
        <v>2</v>
      </c>
      <c r="C16" s="3015"/>
      <c r="D16" s="3015"/>
      <c r="E16" s="3015"/>
      <c r="F16" s="3016"/>
      <c r="G16" s="3021" t="s">
        <v>3</v>
      </c>
      <c r="H16" s="3015"/>
      <c r="I16" s="3015"/>
      <c r="J16" s="3016"/>
      <c r="K16" s="3030" t="s">
        <v>4</v>
      </c>
      <c r="L16" s="3031"/>
      <c r="M16" s="3031"/>
      <c r="N16" s="3032"/>
      <c r="O16" s="3030" t="s">
        <v>5</v>
      </c>
      <c r="P16" s="3031"/>
      <c r="Q16" s="3031"/>
      <c r="R16" s="3031"/>
      <c r="S16" s="3032"/>
      <c r="T16" s="3021" t="s">
        <v>6</v>
      </c>
      <c r="U16" s="3015"/>
      <c r="V16" s="3015"/>
      <c r="W16" s="3028"/>
      <c r="X16" s="3014" t="s">
        <v>7</v>
      </c>
      <c r="Y16" s="3015"/>
      <c r="Z16" s="3015"/>
      <c r="AA16" s="3028"/>
      <c r="AB16" s="3033" t="s">
        <v>8</v>
      </c>
      <c r="AC16" s="3034"/>
      <c r="AD16" s="3034"/>
      <c r="AE16" s="3034"/>
      <c r="AF16" s="3035"/>
      <c r="AG16" s="2940" t="s">
        <v>9</v>
      </c>
      <c r="AH16" s="2941"/>
      <c r="AI16" s="2941"/>
      <c r="AJ16" s="2942"/>
      <c r="AK16" s="2940" t="s">
        <v>10</v>
      </c>
      <c r="AL16" s="2941"/>
      <c r="AM16" s="2941"/>
      <c r="AN16" s="2941"/>
      <c r="AO16" s="2942"/>
      <c r="AP16" s="2940" t="s">
        <v>11</v>
      </c>
      <c r="AQ16" s="2941"/>
      <c r="AR16" s="2941"/>
      <c r="AS16" s="2942"/>
      <c r="AT16" s="2940" t="s">
        <v>12</v>
      </c>
      <c r="AU16" s="2941"/>
      <c r="AV16" s="2941"/>
      <c r="AW16" s="2942"/>
      <c r="AX16" s="3014" t="s">
        <v>13</v>
      </c>
      <c r="AY16" s="3015"/>
      <c r="AZ16" s="3015"/>
      <c r="BA16" s="3016"/>
      <c r="BB16" s="3022"/>
      <c r="BC16" s="3022"/>
      <c r="BD16" s="3022"/>
      <c r="BE16" s="3022"/>
    </row>
    <row r="17" spans="1:57" s="6" customFormat="1" ht="22.5" customHeight="1" thickBot="1" x14ac:dyDescent="0.25">
      <c r="A17" s="2987"/>
      <c r="B17" s="1499">
        <v>1</v>
      </c>
      <c r="C17" s="1500">
        <v>2</v>
      </c>
      <c r="D17" s="1500">
        <v>3</v>
      </c>
      <c r="E17" s="1501">
        <v>4</v>
      </c>
      <c r="F17" s="1502">
        <v>5</v>
      </c>
      <c r="G17" s="1503">
        <v>6</v>
      </c>
      <c r="H17" s="1500">
        <v>7</v>
      </c>
      <c r="I17" s="1501">
        <v>8</v>
      </c>
      <c r="J17" s="1502">
        <v>9</v>
      </c>
      <c r="K17" s="1504">
        <v>10</v>
      </c>
      <c r="L17" s="1505">
        <v>11</v>
      </c>
      <c r="M17" s="1506">
        <v>12</v>
      </c>
      <c r="N17" s="1507">
        <v>13</v>
      </c>
      <c r="O17" s="1508">
        <v>14</v>
      </c>
      <c r="P17" s="1509">
        <v>15</v>
      </c>
      <c r="Q17" s="1505">
        <v>16</v>
      </c>
      <c r="R17" s="1506">
        <v>17</v>
      </c>
      <c r="S17" s="1510">
        <v>18</v>
      </c>
      <c r="T17" s="1511">
        <v>19</v>
      </c>
      <c r="U17" s="1512">
        <v>20</v>
      </c>
      <c r="V17" s="1512">
        <v>21</v>
      </c>
      <c r="W17" s="1510">
        <v>22</v>
      </c>
      <c r="X17" s="1503">
        <v>23</v>
      </c>
      <c r="Y17" s="1500">
        <v>24</v>
      </c>
      <c r="Z17" s="1500">
        <v>25</v>
      </c>
      <c r="AA17" s="1501">
        <v>26</v>
      </c>
      <c r="AB17" s="1513">
        <v>27</v>
      </c>
      <c r="AC17" s="1500">
        <v>28</v>
      </c>
      <c r="AD17" s="1500">
        <v>29</v>
      </c>
      <c r="AE17" s="1501">
        <v>30</v>
      </c>
      <c r="AF17" s="1514">
        <v>31</v>
      </c>
      <c r="AG17" s="1515">
        <v>32</v>
      </c>
      <c r="AH17" s="1516">
        <v>33</v>
      </c>
      <c r="AI17" s="1517">
        <v>34</v>
      </c>
      <c r="AJ17" s="1514">
        <v>35</v>
      </c>
      <c r="AK17" s="1515">
        <v>36</v>
      </c>
      <c r="AL17" s="1516">
        <v>37</v>
      </c>
      <c r="AM17" s="1516">
        <v>38</v>
      </c>
      <c r="AN17" s="1517">
        <v>39</v>
      </c>
      <c r="AO17" s="1518">
        <v>40</v>
      </c>
      <c r="AP17" s="1519">
        <v>41</v>
      </c>
      <c r="AQ17" s="1520">
        <v>42</v>
      </c>
      <c r="AR17" s="1521">
        <v>43</v>
      </c>
      <c r="AS17" s="1514">
        <v>44</v>
      </c>
      <c r="AT17" s="1522">
        <v>45</v>
      </c>
      <c r="AU17" s="1523">
        <v>46</v>
      </c>
      <c r="AV17" s="1523">
        <v>47</v>
      </c>
      <c r="AW17" s="1524">
        <v>48</v>
      </c>
      <c r="AX17" s="1503">
        <v>49</v>
      </c>
      <c r="AY17" s="1500">
        <v>50</v>
      </c>
      <c r="AZ17" s="1500">
        <v>51</v>
      </c>
      <c r="BA17" s="1502">
        <v>52</v>
      </c>
    </row>
    <row r="18" spans="1:57" ht="18.75" customHeight="1" x14ac:dyDescent="0.25">
      <c r="A18" s="1525">
        <v>1</v>
      </c>
      <c r="B18" s="1553" t="s">
        <v>77</v>
      </c>
      <c r="C18" s="1554" t="s">
        <v>77</v>
      </c>
      <c r="D18" s="1526" t="s">
        <v>77</v>
      </c>
      <c r="E18" s="1527" t="s">
        <v>77</v>
      </c>
      <c r="F18" s="1528" t="s">
        <v>77</v>
      </c>
      <c r="G18" s="1529" t="s">
        <v>77</v>
      </c>
      <c r="H18" s="1530" t="s">
        <v>77</v>
      </c>
      <c r="I18" s="1531" t="s">
        <v>77</v>
      </c>
      <c r="J18" s="1528" t="s">
        <v>77</v>
      </c>
      <c r="K18" s="1526" t="s">
        <v>77</v>
      </c>
      <c r="L18" s="1532" t="s">
        <v>77</v>
      </c>
      <c r="M18" s="1527" t="s">
        <v>77</v>
      </c>
      <c r="N18" s="1533" t="s">
        <v>77</v>
      </c>
      <c r="O18" s="1534" t="s">
        <v>77</v>
      </c>
      <c r="P18" s="1535" t="s">
        <v>245</v>
      </c>
      <c r="Q18" s="1535" t="s">
        <v>14</v>
      </c>
      <c r="R18" s="1536" t="s">
        <v>14</v>
      </c>
      <c r="S18" s="1537" t="s">
        <v>15</v>
      </c>
      <c r="T18" s="1526" t="s">
        <v>245</v>
      </c>
      <c r="U18" s="1527" t="s">
        <v>245</v>
      </c>
      <c r="V18" s="1538" t="s">
        <v>245</v>
      </c>
      <c r="W18" s="1528" t="s">
        <v>245</v>
      </c>
      <c r="X18" s="1526" t="s">
        <v>77</v>
      </c>
      <c r="Y18" s="1532" t="s">
        <v>77</v>
      </c>
      <c r="Z18" s="1532" t="s">
        <v>77</v>
      </c>
      <c r="AA18" s="1528" t="s">
        <v>77</v>
      </c>
      <c r="AB18" s="1539" t="s">
        <v>245</v>
      </c>
      <c r="AC18" s="1532" t="s">
        <v>713</v>
      </c>
      <c r="AD18" s="1532" t="s">
        <v>15</v>
      </c>
      <c r="AE18" s="1536" t="s">
        <v>15</v>
      </c>
      <c r="AF18" s="1528" t="s">
        <v>15</v>
      </c>
      <c r="AG18" s="1540" t="s">
        <v>245</v>
      </c>
      <c r="AH18" s="1541" t="s">
        <v>77</v>
      </c>
      <c r="AI18" s="1542" t="s">
        <v>77</v>
      </c>
      <c r="AJ18" s="1543" t="s">
        <v>77</v>
      </c>
      <c r="AK18" s="1540" t="s">
        <v>77</v>
      </c>
      <c r="AL18" s="1541" t="s">
        <v>77</v>
      </c>
      <c r="AM18" s="1541" t="s">
        <v>77</v>
      </c>
      <c r="AN18" s="1542" t="s">
        <v>77</v>
      </c>
      <c r="AO18" s="1544" t="s">
        <v>245</v>
      </c>
      <c r="AP18" s="1545" t="s">
        <v>14</v>
      </c>
      <c r="AQ18" s="1546" t="s">
        <v>14</v>
      </c>
      <c r="AR18" s="1547" t="s">
        <v>14</v>
      </c>
      <c r="AS18" s="1537" t="s">
        <v>15</v>
      </c>
      <c r="AT18" s="1539" t="s">
        <v>15</v>
      </c>
      <c r="AU18" s="1535" t="s">
        <v>15</v>
      </c>
      <c r="AV18" s="1535" t="s">
        <v>15</v>
      </c>
      <c r="AW18" s="1548" t="s">
        <v>15</v>
      </c>
      <c r="AX18" s="1549" t="s">
        <v>15</v>
      </c>
      <c r="AY18" s="1550" t="s">
        <v>15</v>
      </c>
      <c r="AZ18" s="1550" t="s">
        <v>15</v>
      </c>
      <c r="BA18" s="1551" t="s">
        <v>15</v>
      </c>
      <c r="BB18" s="4"/>
      <c r="BC18" s="4"/>
      <c r="BD18" s="4"/>
      <c r="BE18" s="4"/>
    </row>
    <row r="19" spans="1:57" ht="18.75" customHeight="1" thickBot="1" x14ac:dyDescent="0.3">
      <c r="A19" s="1552">
        <v>2</v>
      </c>
      <c r="B19" s="1553" t="s">
        <v>77</v>
      </c>
      <c r="C19" s="1554" t="s">
        <v>77</v>
      </c>
      <c r="D19" s="1554" t="s">
        <v>77</v>
      </c>
      <c r="E19" s="1555" t="s">
        <v>77</v>
      </c>
      <c r="F19" s="1556" t="s">
        <v>77</v>
      </c>
      <c r="G19" s="1557" t="s">
        <v>77</v>
      </c>
      <c r="H19" s="1554" t="s">
        <v>77</v>
      </c>
      <c r="I19" s="1555" t="s">
        <v>77</v>
      </c>
      <c r="J19" s="1556" t="s">
        <v>77</v>
      </c>
      <c r="K19" s="1557" t="s">
        <v>77</v>
      </c>
      <c r="L19" s="1554" t="s">
        <v>77</v>
      </c>
      <c r="M19" s="1555" t="s">
        <v>77</v>
      </c>
      <c r="N19" s="1558" t="s">
        <v>77</v>
      </c>
      <c r="O19" s="1559" t="s">
        <v>77</v>
      </c>
      <c r="P19" s="1560" t="s">
        <v>245</v>
      </c>
      <c r="Q19" s="1561" t="s">
        <v>14</v>
      </c>
      <c r="R19" s="1562" t="s">
        <v>14</v>
      </c>
      <c r="S19" s="1563" t="s">
        <v>15</v>
      </c>
      <c r="T19" s="1560" t="s">
        <v>245</v>
      </c>
      <c r="U19" s="1561" t="s">
        <v>245</v>
      </c>
      <c r="V19" s="1561" t="s">
        <v>245</v>
      </c>
      <c r="W19" s="1564" t="s">
        <v>245</v>
      </c>
      <c r="X19" s="1560" t="s">
        <v>245</v>
      </c>
      <c r="Y19" s="1565" t="s">
        <v>245</v>
      </c>
      <c r="Z19" s="1565" t="s">
        <v>245</v>
      </c>
      <c r="AA19" s="1566" t="s">
        <v>245</v>
      </c>
      <c r="AB19" s="1549" t="s">
        <v>245</v>
      </c>
      <c r="AC19" s="1565" t="s">
        <v>713</v>
      </c>
      <c r="AD19" s="1565" t="s">
        <v>15</v>
      </c>
      <c r="AE19" s="1562" t="s">
        <v>16</v>
      </c>
      <c r="AF19" s="1566" t="s">
        <v>16</v>
      </c>
      <c r="AG19" s="1567" t="s">
        <v>245</v>
      </c>
      <c r="AH19" s="1568" t="s">
        <v>245</v>
      </c>
      <c r="AI19" s="1569" t="s">
        <v>245</v>
      </c>
      <c r="AJ19" s="1570" t="s">
        <v>245</v>
      </c>
      <c r="AK19" s="1567" t="s">
        <v>245</v>
      </c>
      <c r="AL19" s="1568" t="s">
        <v>245</v>
      </c>
      <c r="AM19" s="1571" t="s">
        <v>245</v>
      </c>
      <c r="AN19" s="1572" t="s">
        <v>245</v>
      </c>
      <c r="AO19" s="1563" t="s">
        <v>245</v>
      </c>
      <c r="AP19" s="1560" t="s">
        <v>14</v>
      </c>
      <c r="AQ19" s="1561" t="s">
        <v>14</v>
      </c>
      <c r="AR19" s="1573" t="s">
        <v>14</v>
      </c>
      <c r="AS19" s="1574" t="s">
        <v>15</v>
      </c>
      <c r="AT19" s="1575" t="s">
        <v>15</v>
      </c>
      <c r="AU19" s="1576" t="s">
        <v>15</v>
      </c>
      <c r="AV19" s="1576" t="s">
        <v>15</v>
      </c>
      <c r="AW19" s="1577" t="s">
        <v>15</v>
      </c>
      <c r="AX19" s="1578" t="s">
        <v>15</v>
      </c>
      <c r="AY19" s="1579" t="s">
        <v>15</v>
      </c>
      <c r="AZ19" s="1579" t="s">
        <v>15</v>
      </c>
      <c r="BA19" s="1580" t="s">
        <v>15</v>
      </c>
      <c r="BB19" s="4"/>
      <c r="BC19" s="4"/>
      <c r="BD19" s="4"/>
      <c r="BE19" s="4"/>
    </row>
    <row r="20" spans="1:57" ht="18.75" customHeight="1" thickBot="1" x14ac:dyDescent="0.3">
      <c r="A20" s="1581">
        <v>3</v>
      </c>
      <c r="B20" s="1582" t="s">
        <v>77</v>
      </c>
      <c r="C20" s="1583" t="s">
        <v>77</v>
      </c>
      <c r="D20" s="1583" t="s">
        <v>77</v>
      </c>
      <c r="E20" s="1584" t="s">
        <v>77</v>
      </c>
      <c r="F20" s="1585" t="s">
        <v>77</v>
      </c>
      <c r="G20" s="1586" t="s">
        <v>77</v>
      </c>
      <c r="H20" s="1583" t="s">
        <v>77</v>
      </c>
      <c r="I20" s="1584" t="s">
        <v>77</v>
      </c>
      <c r="J20" s="1585" t="s">
        <v>77</v>
      </c>
      <c r="K20" s="1586" t="s">
        <v>77</v>
      </c>
      <c r="L20" s="1583" t="s">
        <v>77</v>
      </c>
      <c r="M20" s="1584" t="s">
        <v>77</v>
      </c>
      <c r="N20" s="1585" t="s">
        <v>77</v>
      </c>
      <c r="O20" s="1587" t="s">
        <v>77</v>
      </c>
      <c r="P20" s="1588" t="s">
        <v>245</v>
      </c>
      <c r="Q20" s="1589" t="s">
        <v>14</v>
      </c>
      <c r="R20" s="1590" t="s">
        <v>14</v>
      </c>
      <c r="S20" s="1591" t="s">
        <v>15</v>
      </c>
      <c r="T20" s="1592" t="s">
        <v>699</v>
      </c>
      <c r="U20" s="1593" t="s">
        <v>699</v>
      </c>
      <c r="V20" s="1593" t="s">
        <v>699</v>
      </c>
      <c r="W20" s="1594" t="s">
        <v>699</v>
      </c>
      <c r="X20" s="1592" t="s">
        <v>699</v>
      </c>
      <c r="Y20" s="1593" t="s">
        <v>699</v>
      </c>
      <c r="Z20" s="1593" t="s">
        <v>699</v>
      </c>
      <c r="AA20" s="1594" t="s">
        <v>699</v>
      </c>
      <c r="AB20" s="1592" t="s">
        <v>699</v>
      </c>
      <c r="AC20" s="1593" t="s">
        <v>699</v>
      </c>
      <c r="AD20" s="1593" t="s">
        <v>245</v>
      </c>
      <c r="AE20" s="1595" t="s">
        <v>245</v>
      </c>
      <c r="AF20" s="1596" t="s">
        <v>245</v>
      </c>
      <c r="AG20" s="1592" t="s">
        <v>14</v>
      </c>
      <c r="AH20" s="1597" t="s">
        <v>14</v>
      </c>
      <c r="AI20" s="1598" t="s">
        <v>15</v>
      </c>
      <c r="AJ20" s="1591" t="s">
        <v>17</v>
      </c>
      <c r="AK20" s="1599" t="s">
        <v>17</v>
      </c>
      <c r="AL20" s="1597" t="s">
        <v>17</v>
      </c>
      <c r="AM20" s="1597" t="s">
        <v>17</v>
      </c>
      <c r="AN20" s="1598" t="s">
        <v>17</v>
      </c>
      <c r="AO20" s="1591" t="s">
        <v>17</v>
      </c>
      <c r="AP20" s="1600" t="s">
        <v>17</v>
      </c>
      <c r="AQ20" s="1589" t="s">
        <v>17</v>
      </c>
      <c r="AR20" s="1590" t="s">
        <v>710</v>
      </c>
      <c r="AS20" s="1601"/>
      <c r="AT20" s="2859"/>
      <c r="AU20" s="2860"/>
      <c r="AV20" s="2860"/>
      <c r="AW20" s="2860"/>
      <c r="AX20" s="2860"/>
      <c r="AY20" s="2860"/>
      <c r="AZ20" s="2860"/>
      <c r="BA20" s="2861"/>
      <c r="BB20" s="4"/>
      <c r="BC20" s="26"/>
      <c r="BD20" s="4"/>
      <c r="BE20" s="26"/>
    </row>
    <row r="21" spans="1:57" ht="15" customHeight="1" x14ac:dyDescent="0.3">
      <c r="A21" s="1602"/>
      <c r="B21" s="1603"/>
      <c r="C21" s="1603"/>
      <c r="D21" s="1603"/>
      <c r="E21" s="1603"/>
      <c r="F21" s="1604"/>
      <c r="G21" s="1604"/>
      <c r="H21" s="1604"/>
      <c r="I21" s="1604"/>
      <c r="J21" s="1604"/>
      <c r="K21" s="1604"/>
      <c r="L21" s="1604"/>
      <c r="M21" s="1604"/>
      <c r="N21" s="1604"/>
      <c r="O21" s="1604"/>
      <c r="P21" s="1604"/>
      <c r="Q21" s="1604"/>
      <c r="R21" s="1604"/>
      <c r="S21" s="1604"/>
      <c r="T21" s="1604"/>
      <c r="U21" s="1604"/>
      <c r="V21" s="1604"/>
      <c r="W21" s="1604"/>
      <c r="X21" s="1604"/>
      <c r="Y21" s="1603"/>
      <c r="Z21" s="1603"/>
      <c r="AA21" s="1604"/>
      <c r="AB21" s="1604"/>
      <c r="AC21" s="1604"/>
      <c r="AD21" s="1604"/>
      <c r="AE21" s="1604"/>
      <c r="AF21" s="1604"/>
      <c r="AG21" s="1604"/>
      <c r="AH21" s="1604"/>
      <c r="AI21" s="1604"/>
      <c r="AJ21" s="1604"/>
      <c r="AK21" s="1604"/>
      <c r="AL21" s="1604"/>
      <c r="AM21" s="1604"/>
      <c r="AN21" s="1604"/>
      <c r="AO21" s="1604"/>
      <c r="AP21" s="1604"/>
      <c r="AQ21" s="1604"/>
      <c r="AR21" s="1604"/>
      <c r="AS21" s="1604"/>
      <c r="AT21" s="1603"/>
      <c r="AU21" s="1603"/>
      <c r="AV21" s="1603"/>
      <c r="AW21" s="1603"/>
      <c r="AX21" s="1603"/>
      <c r="AY21" s="1603"/>
      <c r="AZ21" s="1603"/>
      <c r="BA21" s="1603"/>
      <c r="BB21" s="4"/>
      <c r="BC21" s="26"/>
      <c r="BD21" s="4"/>
      <c r="BE21" s="26"/>
    </row>
    <row r="22" spans="1:57" ht="22.5" customHeight="1" x14ac:dyDescent="0.25">
      <c r="A22" s="2866" t="s">
        <v>714</v>
      </c>
      <c r="B22" s="2866"/>
      <c r="C22" s="2866"/>
      <c r="D22" s="2866"/>
      <c r="E22" s="2866"/>
      <c r="F22" s="2866"/>
      <c r="G22" s="2866"/>
      <c r="H22" s="2866"/>
      <c r="I22" s="2866"/>
      <c r="J22" s="2866"/>
      <c r="K22" s="2866"/>
      <c r="L22" s="2866"/>
      <c r="M22" s="2866"/>
      <c r="N22" s="2866"/>
      <c r="O22" s="2866"/>
      <c r="P22" s="2866"/>
      <c r="Q22" s="2866"/>
      <c r="R22" s="2866"/>
      <c r="S22" s="2866"/>
      <c r="T22" s="2866"/>
      <c r="U22" s="2866"/>
      <c r="V22" s="2866"/>
      <c r="W22" s="2866"/>
      <c r="X22" s="2866"/>
      <c r="Y22" s="2866"/>
      <c r="Z22" s="2866"/>
      <c r="AA22" s="2866"/>
      <c r="AB22" s="2866"/>
      <c r="AC22" s="2866"/>
      <c r="AD22" s="2866"/>
      <c r="AE22" s="2866"/>
      <c r="AF22" s="2866"/>
      <c r="AG22" s="2866"/>
      <c r="AH22" s="2866"/>
      <c r="AI22" s="2866"/>
      <c r="AJ22" s="2866"/>
      <c r="AK22" s="2866"/>
      <c r="AL22" s="2866"/>
      <c r="AM22" s="2866"/>
      <c r="AN22" s="2866"/>
      <c r="AO22" s="2866"/>
      <c r="AP22" s="2866"/>
      <c r="AQ22" s="2866"/>
      <c r="AR22" s="2866"/>
      <c r="AS22" s="2866"/>
      <c r="AT22" s="2866"/>
      <c r="AU22" s="2866"/>
      <c r="AV22" s="2866"/>
      <c r="AW22" s="2866"/>
      <c r="AX22" s="2866"/>
      <c r="AY22" s="2866"/>
      <c r="AZ22" s="2866"/>
      <c r="BA22" s="2866"/>
    </row>
    <row r="23" spans="1:57" ht="18.75" x14ac:dyDescent="0.3">
      <c r="A23" s="1605"/>
      <c r="B23" s="1605"/>
      <c r="C23" s="1605"/>
      <c r="D23" s="1605"/>
      <c r="E23" s="1605"/>
      <c r="F23" s="1605"/>
      <c r="G23" s="1605"/>
      <c r="H23" s="1605"/>
      <c r="I23" s="1605"/>
      <c r="J23" s="1606"/>
      <c r="K23" s="1606"/>
      <c r="L23" s="1606"/>
      <c r="M23" s="1606"/>
      <c r="N23" s="1606"/>
      <c r="O23" s="1606"/>
      <c r="P23" s="1606"/>
      <c r="Q23" s="1606"/>
      <c r="R23" s="1606"/>
      <c r="S23" s="1606"/>
      <c r="T23" s="1606"/>
      <c r="U23" s="1606"/>
      <c r="V23" s="1606"/>
      <c r="W23" s="1606"/>
      <c r="X23" s="1606"/>
      <c r="Y23" s="1606"/>
      <c r="Z23" s="1606"/>
      <c r="AA23" s="1606"/>
      <c r="AB23" s="1606"/>
      <c r="AC23" s="1606"/>
      <c r="AD23" s="1606"/>
      <c r="AE23" s="1606"/>
      <c r="AF23" s="1606"/>
      <c r="AG23" s="1606"/>
      <c r="AH23" s="1606"/>
      <c r="AI23" s="1606"/>
      <c r="AJ23" s="1606"/>
      <c r="AK23" s="1606"/>
      <c r="AL23" s="1606"/>
      <c r="AM23" s="1606"/>
      <c r="AN23" s="1606"/>
      <c r="AO23" s="1606"/>
      <c r="AP23" s="1606"/>
      <c r="AQ23" s="1606"/>
      <c r="AR23" s="1606"/>
      <c r="AS23" s="1606"/>
      <c r="AT23" s="1606"/>
      <c r="AU23" s="1606"/>
      <c r="AV23" s="1606"/>
      <c r="AW23" s="1607"/>
      <c r="AX23" s="1607"/>
      <c r="AY23" s="1607"/>
      <c r="AZ23" s="1607"/>
      <c r="BA23" s="1607"/>
    </row>
    <row r="24" spans="1:57" ht="22.5" customHeight="1" x14ac:dyDescent="0.3">
      <c r="A24" s="3029" t="s">
        <v>702</v>
      </c>
      <c r="B24" s="3029"/>
      <c r="C24" s="3029"/>
      <c r="D24" s="3029"/>
      <c r="E24" s="3029"/>
      <c r="F24" s="3029"/>
      <c r="G24" s="3029"/>
      <c r="H24" s="3029"/>
      <c r="I24" s="3029"/>
      <c r="J24" s="3029"/>
      <c r="K24" s="3029"/>
      <c r="L24" s="3029"/>
      <c r="M24" s="3029"/>
      <c r="N24" s="3029"/>
      <c r="O24" s="3029"/>
      <c r="P24" s="3029"/>
      <c r="Q24" s="3029"/>
      <c r="R24" s="3029"/>
      <c r="S24" s="3029"/>
      <c r="T24" s="3029"/>
      <c r="U24" s="3029"/>
      <c r="V24" s="3029"/>
      <c r="W24" s="3029"/>
      <c r="X24" s="3029"/>
      <c r="Y24" s="3029"/>
      <c r="Z24" s="3029"/>
      <c r="AA24" s="1608"/>
      <c r="AB24" s="3000" t="s">
        <v>703</v>
      </c>
      <c r="AC24" s="3000"/>
      <c r="AD24" s="3000"/>
      <c r="AE24" s="3000"/>
      <c r="AF24" s="3000"/>
      <c r="AG24" s="3000"/>
      <c r="AH24" s="3000"/>
      <c r="AI24" s="3000"/>
      <c r="AJ24" s="3000"/>
      <c r="AK24" s="3000"/>
      <c r="AL24" s="3000"/>
      <c r="AM24" s="3000"/>
      <c r="AN24" s="3000"/>
      <c r="AO24" s="1608"/>
      <c r="AP24" s="3000" t="s">
        <v>704</v>
      </c>
      <c r="AQ24" s="3000"/>
      <c r="AR24" s="3000"/>
      <c r="AS24" s="3000"/>
      <c r="AT24" s="3000"/>
      <c r="AU24" s="3000"/>
      <c r="AV24" s="3000"/>
      <c r="AW24" s="3000"/>
      <c r="AX24" s="3000"/>
      <c r="AY24" s="3000"/>
      <c r="AZ24" s="3000"/>
      <c r="BA24" s="3000"/>
    </row>
    <row r="25" spans="1:57" ht="15" customHeight="1" thickBot="1" x14ac:dyDescent="0.35">
      <c r="A25" s="1609"/>
      <c r="B25" s="1610"/>
      <c r="C25" s="1610"/>
      <c r="D25" s="1610"/>
      <c r="E25" s="1610"/>
      <c r="F25" s="1610"/>
      <c r="G25" s="1610"/>
      <c r="H25" s="1610"/>
      <c r="I25" s="1610"/>
      <c r="J25" s="1610"/>
      <c r="K25" s="1610"/>
      <c r="L25" s="1610"/>
      <c r="M25" s="1610"/>
      <c r="N25" s="1610"/>
      <c r="O25" s="1610"/>
      <c r="P25" s="1610"/>
      <c r="Q25" s="1610"/>
      <c r="R25" s="1610"/>
      <c r="S25" s="1610"/>
      <c r="T25" s="1610"/>
      <c r="U25" s="1610"/>
      <c r="V25" s="1610"/>
      <c r="W25" s="1610"/>
      <c r="X25" s="1610"/>
      <c r="Y25" s="1610"/>
      <c r="Z25" s="1610"/>
      <c r="AA25" s="1610"/>
      <c r="AB25" s="1610"/>
      <c r="AC25" s="1610"/>
      <c r="AD25" s="1610"/>
      <c r="AE25" s="1610"/>
      <c r="AF25" s="1610"/>
      <c r="AG25" s="1610"/>
      <c r="AH25" s="1610"/>
      <c r="AI25" s="1610"/>
      <c r="AJ25" s="1610"/>
      <c r="AK25" s="1610"/>
      <c r="AL25" s="1610"/>
      <c r="AM25" s="1610"/>
      <c r="AN25" s="1610"/>
      <c r="AO25" s="1610"/>
      <c r="AP25" s="1610"/>
      <c r="AQ25" s="1610"/>
      <c r="AR25" s="1610"/>
      <c r="AS25" s="1610"/>
      <c r="AT25" s="1610"/>
      <c r="AU25" s="1610"/>
      <c r="AV25" s="1610"/>
      <c r="AW25" s="1610"/>
      <c r="AX25" s="1610"/>
      <c r="AY25" s="1610"/>
      <c r="AZ25" s="1610"/>
      <c r="BA25" s="1610"/>
    </row>
    <row r="26" spans="1:57" ht="15" customHeight="1" x14ac:dyDescent="0.25">
      <c r="A26" s="2943" t="s">
        <v>1</v>
      </c>
      <c r="B26" s="2852"/>
      <c r="C26" s="2874" t="s">
        <v>18</v>
      </c>
      <c r="D26" s="2863"/>
      <c r="E26" s="2863"/>
      <c r="F26" s="2864"/>
      <c r="G26" s="2974" t="s">
        <v>757</v>
      </c>
      <c r="H26" s="2975"/>
      <c r="I26" s="2975"/>
      <c r="J26" s="2976"/>
      <c r="K26" s="2850" t="s">
        <v>20</v>
      </c>
      <c r="L26" s="2851"/>
      <c r="M26" s="2851"/>
      <c r="N26" s="2852"/>
      <c r="O26" s="2850" t="s">
        <v>701</v>
      </c>
      <c r="P26" s="2851"/>
      <c r="Q26" s="2852"/>
      <c r="R26" s="2851" t="s">
        <v>690</v>
      </c>
      <c r="S26" s="2851"/>
      <c r="T26" s="2852"/>
      <c r="U26" s="2850" t="s">
        <v>21</v>
      </c>
      <c r="V26" s="2851"/>
      <c r="W26" s="2852"/>
      <c r="X26" s="2850" t="s">
        <v>91</v>
      </c>
      <c r="Y26" s="2851"/>
      <c r="Z26" s="2871"/>
      <c r="AA26" s="1611"/>
      <c r="AB26" s="2952" t="s">
        <v>122</v>
      </c>
      <c r="AC26" s="2953"/>
      <c r="AD26" s="2953"/>
      <c r="AE26" s="2953"/>
      <c r="AF26" s="2953"/>
      <c r="AG26" s="2953"/>
      <c r="AH26" s="2954"/>
      <c r="AI26" s="2850" t="s">
        <v>656</v>
      </c>
      <c r="AJ26" s="2851"/>
      <c r="AK26" s="2852"/>
      <c r="AL26" s="2874" t="s">
        <v>95</v>
      </c>
      <c r="AM26" s="2863"/>
      <c r="AN26" s="2875"/>
      <c r="AO26" s="1612"/>
      <c r="AP26" s="2862" t="s">
        <v>661</v>
      </c>
      <c r="AQ26" s="2863"/>
      <c r="AR26" s="2863"/>
      <c r="AS26" s="2864"/>
      <c r="AT26" s="2850" t="s">
        <v>662</v>
      </c>
      <c r="AU26" s="2851"/>
      <c r="AV26" s="2851"/>
      <c r="AW26" s="2851"/>
      <c r="AX26" s="2852"/>
      <c r="AY26" s="2850" t="s">
        <v>656</v>
      </c>
      <c r="AZ26" s="2851"/>
      <c r="BA26" s="2871"/>
    </row>
    <row r="27" spans="1:57" ht="13.5" customHeight="1" x14ac:dyDescent="0.25">
      <c r="A27" s="2944"/>
      <c r="B27" s="2855"/>
      <c r="C27" s="2876"/>
      <c r="D27" s="2866"/>
      <c r="E27" s="2866"/>
      <c r="F27" s="2867"/>
      <c r="G27" s="2977"/>
      <c r="H27" s="2978"/>
      <c r="I27" s="2978"/>
      <c r="J27" s="2979"/>
      <c r="K27" s="2853"/>
      <c r="L27" s="2854"/>
      <c r="M27" s="2854"/>
      <c r="N27" s="2855"/>
      <c r="O27" s="2853"/>
      <c r="P27" s="2854"/>
      <c r="Q27" s="2855"/>
      <c r="R27" s="2854"/>
      <c r="S27" s="2854"/>
      <c r="T27" s="2855"/>
      <c r="U27" s="2853"/>
      <c r="V27" s="2854"/>
      <c r="W27" s="2855"/>
      <c r="X27" s="2853"/>
      <c r="Y27" s="2854"/>
      <c r="Z27" s="2872"/>
      <c r="AA27" s="1611"/>
      <c r="AB27" s="2955"/>
      <c r="AC27" s="2956"/>
      <c r="AD27" s="2956"/>
      <c r="AE27" s="2956"/>
      <c r="AF27" s="2956"/>
      <c r="AG27" s="2956"/>
      <c r="AH27" s="2957"/>
      <c r="AI27" s="2853"/>
      <c r="AJ27" s="2854"/>
      <c r="AK27" s="2855"/>
      <c r="AL27" s="2876"/>
      <c r="AM27" s="2866"/>
      <c r="AN27" s="2877"/>
      <c r="AO27" s="1612"/>
      <c r="AP27" s="2865"/>
      <c r="AQ27" s="2866"/>
      <c r="AR27" s="2866"/>
      <c r="AS27" s="2867"/>
      <c r="AT27" s="2853"/>
      <c r="AU27" s="2854"/>
      <c r="AV27" s="2854"/>
      <c r="AW27" s="2854"/>
      <c r="AX27" s="2855"/>
      <c r="AY27" s="2853"/>
      <c r="AZ27" s="2854"/>
      <c r="BA27" s="2872"/>
    </row>
    <row r="28" spans="1:57" ht="15.75" customHeight="1" x14ac:dyDescent="0.25">
      <c r="A28" s="2944"/>
      <c r="B28" s="2855"/>
      <c r="C28" s="2876"/>
      <c r="D28" s="2866"/>
      <c r="E28" s="2866"/>
      <c r="F28" s="2867"/>
      <c r="G28" s="2977"/>
      <c r="H28" s="2978"/>
      <c r="I28" s="2978"/>
      <c r="J28" s="2979"/>
      <c r="K28" s="2853"/>
      <c r="L28" s="2854"/>
      <c r="M28" s="2854"/>
      <c r="N28" s="2855"/>
      <c r="O28" s="2853"/>
      <c r="P28" s="2854"/>
      <c r="Q28" s="2855"/>
      <c r="R28" s="2854"/>
      <c r="S28" s="2854"/>
      <c r="T28" s="2855"/>
      <c r="U28" s="2853"/>
      <c r="V28" s="2854"/>
      <c r="W28" s="2855"/>
      <c r="X28" s="2853"/>
      <c r="Y28" s="2854"/>
      <c r="Z28" s="2872"/>
      <c r="AA28" s="1611"/>
      <c r="AB28" s="2955"/>
      <c r="AC28" s="2956"/>
      <c r="AD28" s="2956"/>
      <c r="AE28" s="2956"/>
      <c r="AF28" s="2956"/>
      <c r="AG28" s="2956"/>
      <c r="AH28" s="2957"/>
      <c r="AI28" s="2853"/>
      <c r="AJ28" s="2854"/>
      <c r="AK28" s="2855"/>
      <c r="AL28" s="2876"/>
      <c r="AM28" s="2866"/>
      <c r="AN28" s="2877"/>
      <c r="AO28" s="1612"/>
      <c r="AP28" s="2865"/>
      <c r="AQ28" s="2866"/>
      <c r="AR28" s="2866"/>
      <c r="AS28" s="2867"/>
      <c r="AT28" s="2853"/>
      <c r="AU28" s="2854"/>
      <c r="AV28" s="2854"/>
      <c r="AW28" s="2854"/>
      <c r="AX28" s="2855"/>
      <c r="AY28" s="2853"/>
      <c r="AZ28" s="2854"/>
      <c r="BA28" s="2872"/>
    </row>
    <row r="29" spans="1:57" ht="39.75" customHeight="1" thickBot="1" x14ac:dyDescent="0.3">
      <c r="A29" s="2944"/>
      <c r="B29" s="2855"/>
      <c r="C29" s="2876"/>
      <c r="D29" s="2866"/>
      <c r="E29" s="2866"/>
      <c r="F29" s="2867"/>
      <c r="G29" s="2977"/>
      <c r="H29" s="2978"/>
      <c r="I29" s="2978"/>
      <c r="J29" s="2979"/>
      <c r="K29" s="2853"/>
      <c r="L29" s="2854"/>
      <c r="M29" s="2854"/>
      <c r="N29" s="2855"/>
      <c r="O29" s="2853"/>
      <c r="P29" s="2854"/>
      <c r="Q29" s="2855"/>
      <c r="R29" s="2854"/>
      <c r="S29" s="2854"/>
      <c r="T29" s="2855"/>
      <c r="U29" s="2853"/>
      <c r="V29" s="2854"/>
      <c r="W29" s="2855"/>
      <c r="X29" s="2853"/>
      <c r="Y29" s="2854"/>
      <c r="Z29" s="2872"/>
      <c r="AA29" s="1611"/>
      <c r="AB29" s="2958"/>
      <c r="AC29" s="2959"/>
      <c r="AD29" s="2959"/>
      <c r="AE29" s="2959"/>
      <c r="AF29" s="2959"/>
      <c r="AG29" s="2959"/>
      <c r="AH29" s="2960"/>
      <c r="AI29" s="2856"/>
      <c r="AJ29" s="2857"/>
      <c r="AK29" s="2858"/>
      <c r="AL29" s="2878"/>
      <c r="AM29" s="2869"/>
      <c r="AN29" s="2879"/>
      <c r="AO29" s="1612"/>
      <c r="AP29" s="2868"/>
      <c r="AQ29" s="2869"/>
      <c r="AR29" s="2869"/>
      <c r="AS29" s="2870"/>
      <c r="AT29" s="2856"/>
      <c r="AU29" s="2857"/>
      <c r="AV29" s="2857"/>
      <c r="AW29" s="2857"/>
      <c r="AX29" s="2858"/>
      <c r="AY29" s="2856"/>
      <c r="AZ29" s="2857"/>
      <c r="BA29" s="2873"/>
    </row>
    <row r="30" spans="1:57" ht="22.5" customHeight="1" thickBot="1" x14ac:dyDescent="0.3">
      <c r="A30" s="2945"/>
      <c r="B30" s="2858"/>
      <c r="C30" s="2878"/>
      <c r="D30" s="2869"/>
      <c r="E30" s="2869"/>
      <c r="F30" s="2870"/>
      <c r="G30" s="2980"/>
      <c r="H30" s="2981"/>
      <c r="I30" s="2981"/>
      <c r="J30" s="2982"/>
      <c r="K30" s="2856"/>
      <c r="L30" s="2857"/>
      <c r="M30" s="2857"/>
      <c r="N30" s="2858"/>
      <c r="O30" s="2856"/>
      <c r="P30" s="2857"/>
      <c r="Q30" s="2858"/>
      <c r="R30" s="2857"/>
      <c r="S30" s="2857"/>
      <c r="T30" s="2858"/>
      <c r="U30" s="2856"/>
      <c r="V30" s="2857"/>
      <c r="W30" s="2858"/>
      <c r="X30" s="2856"/>
      <c r="Y30" s="2857"/>
      <c r="Z30" s="2873"/>
      <c r="AA30" s="1611"/>
      <c r="AB30" s="2965" t="s">
        <v>123</v>
      </c>
      <c r="AC30" s="2966"/>
      <c r="AD30" s="2966"/>
      <c r="AE30" s="2966"/>
      <c r="AF30" s="2966"/>
      <c r="AG30" s="2966"/>
      <c r="AH30" s="2967"/>
      <c r="AI30" s="2880" t="s">
        <v>655</v>
      </c>
      <c r="AJ30" s="2881"/>
      <c r="AK30" s="2882"/>
      <c r="AL30" s="2880">
        <v>2</v>
      </c>
      <c r="AM30" s="2881"/>
      <c r="AN30" s="2889"/>
      <c r="AO30" s="1612"/>
      <c r="AP30" s="3004">
        <v>1</v>
      </c>
      <c r="AQ30" s="3005"/>
      <c r="AR30" s="3005"/>
      <c r="AS30" s="3006"/>
      <c r="AT30" s="2991" t="s">
        <v>663</v>
      </c>
      <c r="AU30" s="2992"/>
      <c r="AV30" s="2992"/>
      <c r="AW30" s="2992"/>
      <c r="AX30" s="3001"/>
      <c r="AY30" s="2991">
        <v>8</v>
      </c>
      <c r="AZ30" s="2992"/>
      <c r="BA30" s="2993"/>
    </row>
    <row r="31" spans="1:57" ht="22.5" customHeight="1" x14ac:dyDescent="0.25">
      <c r="A31" s="2904">
        <v>1</v>
      </c>
      <c r="B31" s="2905"/>
      <c r="C31" s="3023">
        <v>33</v>
      </c>
      <c r="D31" s="3024"/>
      <c r="E31" s="3024"/>
      <c r="F31" s="3025"/>
      <c r="G31" s="2932">
        <v>6</v>
      </c>
      <c r="H31" s="2933"/>
      <c r="I31" s="2933"/>
      <c r="J31" s="2934"/>
      <c r="K31" s="2962"/>
      <c r="L31" s="2963"/>
      <c r="M31" s="2963"/>
      <c r="N31" s="2964"/>
      <c r="O31" s="2962"/>
      <c r="P31" s="2963"/>
      <c r="Q31" s="2964"/>
      <c r="R31" s="3036"/>
      <c r="S31" s="3037"/>
      <c r="T31" s="3038"/>
      <c r="U31" s="2949">
        <v>13</v>
      </c>
      <c r="V31" s="2950"/>
      <c r="W31" s="2905"/>
      <c r="X31" s="2949">
        <f>C31+G31+K31+O31+R31+U31</f>
        <v>52</v>
      </c>
      <c r="Y31" s="2950"/>
      <c r="Z31" s="2951"/>
      <c r="AA31" s="1611"/>
      <c r="AB31" s="2968"/>
      <c r="AC31" s="2969"/>
      <c r="AD31" s="2969"/>
      <c r="AE31" s="2969"/>
      <c r="AF31" s="2969"/>
      <c r="AG31" s="2969"/>
      <c r="AH31" s="2970"/>
      <c r="AI31" s="2883"/>
      <c r="AJ31" s="2884"/>
      <c r="AK31" s="2885"/>
      <c r="AL31" s="2883"/>
      <c r="AM31" s="2884"/>
      <c r="AN31" s="2890"/>
      <c r="AO31" s="1613"/>
      <c r="AP31" s="3007"/>
      <c r="AQ31" s="3008"/>
      <c r="AR31" s="3008"/>
      <c r="AS31" s="3009"/>
      <c r="AT31" s="2994"/>
      <c r="AU31" s="2995"/>
      <c r="AV31" s="2995"/>
      <c r="AW31" s="2995"/>
      <c r="AX31" s="3002"/>
      <c r="AY31" s="2994"/>
      <c r="AZ31" s="2995"/>
      <c r="BA31" s="2996"/>
    </row>
    <row r="32" spans="1:57" ht="22.5" customHeight="1" x14ac:dyDescent="0.25">
      <c r="A32" s="2904">
        <v>2</v>
      </c>
      <c r="B32" s="2905"/>
      <c r="C32" s="2921">
        <v>33</v>
      </c>
      <c r="D32" s="2922"/>
      <c r="E32" s="2922"/>
      <c r="F32" s="3039"/>
      <c r="G32" s="2892">
        <v>6</v>
      </c>
      <c r="H32" s="2893"/>
      <c r="I32" s="2893"/>
      <c r="J32" s="2894"/>
      <c r="K32" s="2935">
        <v>2</v>
      </c>
      <c r="L32" s="2936"/>
      <c r="M32" s="2936"/>
      <c r="N32" s="2937"/>
      <c r="O32" s="2911"/>
      <c r="P32" s="2912"/>
      <c r="Q32" s="2913"/>
      <c r="R32" s="2924"/>
      <c r="S32" s="2925"/>
      <c r="T32" s="2926"/>
      <c r="U32" s="2892">
        <v>11</v>
      </c>
      <c r="V32" s="2893"/>
      <c r="W32" s="2894"/>
      <c r="X32" s="2921">
        <f>C32+G32+2+O32+R32+U32</f>
        <v>52</v>
      </c>
      <c r="Y32" s="2922"/>
      <c r="Z32" s="2923"/>
      <c r="AA32" s="1611"/>
      <c r="AB32" s="2968"/>
      <c r="AC32" s="2969"/>
      <c r="AD32" s="2969"/>
      <c r="AE32" s="2969"/>
      <c r="AF32" s="2969"/>
      <c r="AG32" s="2969"/>
      <c r="AH32" s="2970"/>
      <c r="AI32" s="2883"/>
      <c r="AJ32" s="2884"/>
      <c r="AK32" s="2885"/>
      <c r="AL32" s="2883"/>
      <c r="AM32" s="2884"/>
      <c r="AN32" s="2890"/>
      <c r="AO32" s="1613"/>
      <c r="AP32" s="3007"/>
      <c r="AQ32" s="3008"/>
      <c r="AR32" s="3008"/>
      <c r="AS32" s="3009"/>
      <c r="AT32" s="2994"/>
      <c r="AU32" s="2995"/>
      <c r="AV32" s="2995"/>
      <c r="AW32" s="2995"/>
      <c r="AX32" s="3002"/>
      <c r="AY32" s="2994"/>
      <c r="AZ32" s="2995"/>
      <c r="BA32" s="2996"/>
    </row>
    <row r="33" spans="1:57" ht="22.5" customHeight="1" x14ac:dyDescent="0.25">
      <c r="A33" s="2904">
        <v>3</v>
      </c>
      <c r="B33" s="2905"/>
      <c r="C33" s="2915">
        <v>28</v>
      </c>
      <c r="D33" s="2916"/>
      <c r="E33" s="2916"/>
      <c r="F33" s="2917"/>
      <c r="G33" s="2918">
        <v>4</v>
      </c>
      <c r="H33" s="2919"/>
      <c r="I33" s="2919"/>
      <c r="J33" s="2920"/>
      <c r="K33" s="2911" t="s">
        <v>871</v>
      </c>
      <c r="L33" s="2912"/>
      <c r="M33" s="2912"/>
      <c r="N33" s="2913"/>
      <c r="O33" s="2911">
        <v>8</v>
      </c>
      <c r="P33" s="2912"/>
      <c r="Q33" s="2913"/>
      <c r="R33" s="2911">
        <v>1</v>
      </c>
      <c r="S33" s="2912"/>
      <c r="T33" s="2913"/>
      <c r="U33" s="2918">
        <v>2</v>
      </c>
      <c r="V33" s="2919"/>
      <c r="W33" s="2920"/>
      <c r="X33" s="2896">
        <f>C33+G33+0+O33+R33+U33</f>
        <v>43</v>
      </c>
      <c r="Y33" s="2897"/>
      <c r="Z33" s="2898"/>
      <c r="AA33" s="1611"/>
      <c r="AB33" s="2971"/>
      <c r="AC33" s="2972"/>
      <c r="AD33" s="2972"/>
      <c r="AE33" s="2972"/>
      <c r="AF33" s="2972"/>
      <c r="AG33" s="2972"/>
      <c r="AH33" s="2973"/>
      <c r="AI33" s="2886"/>
      <c r="AJ33" s="2887"/>
      <c r="AK33" s="2888"/>
      <c r="AL33" s="2886"/>
      <c r="AM33" s="2887"/>
      <c r="AN33" s="2891"/>
      <c r="AO33" s="1615"/>
      <c r="AP33" s="3007"/>
      <c r="AQ33" s="3008"/>
      <c r="AR33" s="3008"/>
      <c r="AS33" s="3009"/>
      <c r="AT33" s="2994"/>
      <c r="AU33" s="2995"/>
      <c r="AV33" s="2995"/>
      <c r="AW33" s="2995"/>
      <c r="AX33" s="3002"/>
      <c r="AY33" s="2994"/>
      <c r="AZ33" s="2995"/>
      <c r="BA33" s="2996"/>
    </row>
    <row r="34" spans="1:57" ht="22.5" customHeight="1" thickBot="1" x14ac:dyDescent="0.35">
      <c r="A34" s="2899" t="s">
        <v>91</v>
      </c>
      <c r="B34" s="2900"/>
      <c r="C34" s="2901">
        <f>C31+C32+C33</f>
        <v>94</v>
      </c>
      <c r="D34" s="2902"/>
      <c r="E34" s="2902"/>
      <c r="F34" s="2903"/>
      <c r="G34" s="2906">
        <f>G31+G32+G33</f>
        <v>16</v>
      </c>
      <c r="H34" s="2907"/>
      <c r="I34" s="2907"/>
      <c r="J34" s="2900"/>
      <c r="K34" s="2908" t="s">
        <v>872</v>
      </c>
      <c r="L34" s="2909"/>
      <c r="M34" s="2909"/>
      <c r="N34" s="2910"/>
      <c r="O34" s="2908">
        <f>O31+O32+O33</f>
        <v>8</v>
      </c>
      <c r="P34" s="2909"/>
      <c r="Q34" s="2910"/>
      <c r="R34" s="2908">
        <v>1</v>
      </c>
      <c r="S34" s="2909"/>
      <c r="T34" s="2910"/>
      <c r="U34" s="2906">
        <f>U31+U32+U33</f>
        <v>26</v>
      </c>
      <c r="V34" s="2907"/>
      <c r="W34" s="2900"/>
      <c r="X34" s="2927">
        <f>X31+X32+X33</f>
        <v>147</v>
      </c>
      <c r="Y34" s="2928"/>
      <c r="Z34" s="2929"/>
      <c r="AA34" s="1614"/>
      <c r="AB34" s="2946" t="s">
        <v>99</v>
      </c>
      <c r="AC34" s="2947"/>
      <c r="AD34" s="2947"/>
      <c r="AE34" s="2947"/>
      <c r="AF34" s="2947"/>
      <c r="AG34" s="2947"/>
      <c r="AH34" s="2948"/>
      <c r="AI34" s="2901">
        <v>6</v>
      </c>
      <c r="AJ34" s="2902"/>
      <c r="AK34" s="2903"/>
      <c r="AL34" s="2901" t="s">
        <v>871</v>
      </c>
      <c r="AM34" s="2902"/>
      <c r="AN34" s="3027"/>
      <c r="AO34" s="1616"/>
      <c r="AP34" s="3010"/>
      <c r="AQ34" s="3011"/>
      <c r="AR34" s="3011"/>
      <c r="AS34" s="3012"/>
      <c r="AT34" s="2997"/>
      <c r="AU34" s="2998"/>
      <c r="AV34" s="2998"/>
      <c r="AW34" s="2998"/>
      <c r="AX34" s="3003"/>
      <c r="AY34" s="2997"/>
      <c r="AZ34" s="2998"/>
      <c r="BA34" s="2999"/>
      <c r="BB34" s="3"/>
      <c r="BC34" s="3"/>
      <c r="BD34" s="3"/>
      <c r="BE34" s="3"/>
    </row>
    <row r="35" spans="1:57" ht="14.25" customHeight="1" x14ac:dyDescent="0.3">
      <c r="A35" s="1617"/>
      <c r="B35" s="1617"/>
      <c r="C35" s="1617"/>
      <c r="D35" s="1617"/>
      <c r="E35" s="1617"/>
      <c r="F35" s="1617"/>
      <c r="G35" s="1617"/>
      <c r="H35" s="1617"/>
      <c r="I35" s="1617"/>
      <c r="J35" s="1618"/>
      <c r="K35" s="1618"/>
      <c r="L35" s="1618"/>
      <c r="M35" s="1618"/>
      <c r="N35" s="1619"/>
      <c r="O35" s="1619"/>
      <c r="P35" s="1619"/>
      <c r="Q35" s="1619"/>
      <c r="R35" s="1619"/>
      <c r="S35" s="1619"/>
      <c r="T35" s="1619"/>
      <c r="U35" s="1617"/>
      <c r="V35" s="1617"/>
      <c r="W35" s="1617"/>
      <c r="X35" s="1620"/>
      <c r="Y35" s="1620"/>
      <c r="Z35" s="1620"/>
      <c r="AA35" s="1614"/>
      <c r="AB35" s="1621"/>
      <c r="AC35" s="1621"/>
      <c r="AD35" s="1621"/>
      <c r="AE35" s="1621"/>
      <c r="AF35" s="1621"/>
      <c r="AG35" s="1621"/>
      <c r="AH35" s="1621"/>
      <c r="AI35" s="1617"/>
      <c r="AJ35" s="1617"/>
      <c r="AK35" s="1617"/>
      <c r="AL35" s="1617"/>
      <c r="AM35" s="1617"/>
      <c r="AN35" s="1617"/>
      <c r="AO35" s="1616"/>
      <c r="AP35" s="1617"/>
      <c r="AQ35" s="1617"/>
      <c r="AR35" s="1617"/>
      <c r="AS35" s="1617"/>
      <c r="AT35" s="1619"/>
      <c r="AU35" s="1619"/>
      <c r="AV35" s="1619"/>
      <c r="AW35" s="1619"/>
      <c r="AX35" s="1619"/>
      <c r="AY35" s="1619"/>
      <c r="AZ35" s="1619"/>
      <c r="BA35" s="1619"/>
      <c r="BB35" s="3"/>
      <c r="BC35" s="3"/>
      <c r="BD35" s="3"/>
      <c r="BE35" s="3"/>
    </row>
    <row r="36" spans="1:57" ht="19.5" customHeight="1" x14ac:dyDescent="0.3">
      <c r="A36" s="2914" t="s">
        <v>873</v>
      </c>
      <c r="B36" s="2914"/>
      <c r="C36" s="2914"/>
      <c r="D36" s="2914"/>
      <c r="E36" s="2914"/>
      <c r="F36" s="2914"/>
      <c r="G36" s="2914"/>
      <c r="H36" s="2914"/>
      <c r="I36" s="2914"/>
      <c r="J36" s="2914"/>
      <c r="K36" s="2914"/>
      <c r="L36" s="2914"/>
      <c r="M36" s="2914"/>
      <c r="N36" s="2914"/>
      <c r="O36" s="2914"/>
      <c r="P36" s="2914"/>
      <c r="Q36" s="2914"/>
      <c r="R36" s="2914"/>
      <c r="S36" s="2914"/>
      <c r="T36" s="2914"/>
      <c r="U36" s="2914"/>
      <c r="V36" s="2914"/>
      <c r="W36" s="2914"/>
      <c r="X36" s="2914"/>
      <c r="Y36" s="2914"/>
      <c r="Z36" s="2914"/>
      <c r="AA36" s="1622"/>
      <c r="AB36" s="1622"/>
      <c r="AC36" s="1622"/>
      <c r="AD36" s="1622"/>
      <c r="AE36" s="1622"/>
      <c r="AF36" s="1622"/>
      <c r="AG36" s="1622"/>
      <c r="AH36" s="1622"/>
      <c r="AI36" s="1622"/>
      <c r="AJ36" s="1622"/>
      <c r="AK36" s="1622"/>
      <c r="AL36" s="1617"/>
      <c r="AM36" s="1614"/>
      <c r="AN36" s="1614"/>
      <c r="AO36" s="1614"/>
      <c r="AP36" s="1614"/>
      <c r="AQ36" s="1614"/>
      <c r="AR36" s="1614"/>
      <c r="AS36" s="1616"/>
      <c r="AT36" s="1616"/>
      <c r="AU36" s="1623"/>
      <c r="AV36" s="1623"/>
      <c r="AW36" s="1623"/>
      <c r="AX36" s="1623"/>
      <c r="AY36" s="1616"/>
      <c r="AZ36" s="1616"/>
      <c r="BA36" s="1617"/>
      <c r="BB36" s="3"/>
      <c r="BC36" s="3"/>
      <c r="BD36" s="3"/>
      <c r="BE36" s="3"/>
    </row>
    <row r="37" spans="1:57" ht="19.5" customHeight="1" x14ac:dyDescent="0.3">
      <c r="A37" s="2895"/>
      <c r="B37" s="2895"/>
      <c r="C37" s="2895"/>
      <c r="D37" s="2895"/>
      <c r="E37" s="2895"/>
      <c r="F37" s="2895"/>
      <c r="G37" s="2895"/>
      <c r="H37" s="2895"/>
      <c r="I37" s="2895"/>
      <c r="J37" s="2895"/>
      <c r="K37" s="2895"/>
      <c r="L37" s="2895"/>
      <c r="M37" s="2895"/>
      <c r="N37" s="2895"/>
      <c r="O37" s="2895"/>
      <c r="P37" s="2895"/>
      <c r="Q37" s="2895"/>
      <c r="R37" s="2895"/>
      <c r="S37" s="2895"/>
      <c r="T37" s="2895"/>
      <c r="U37" s="2895"/>
      <c r="V37" s="2895"/>
      <c r="W37" s="2895"/>
      <c r="X37" s="2895"/>
      <c r="Y37" s="2895"/>
      <c r="Z37" s="2895"/>
      <c r="AC37" s="1492"/>
      <c r="AH37" s="1492"/>
      <c r="AL37" s="137"/>
      <c r="AM37" s="1487"/>
      <c r="AN37" s="1487"/>
      <c r="AO37" s="1487"/>
      <c r="AP37" s="1487"/>
      <c r="AQ37" s="1487"/>
      <c r="AR37" s="1487"/>
      <c r="AS37" s="3"/>
      <c r="AT37" s="3"/>
      <c r="AU37" s="4"/>
      <c r="AV37" s="4"/>
      <c r="AW37" s="4"/>
      <c r="AX37" s="4"/>
      <c r="AY37" s="3"/>
      <c r="AZ37" s="3"/>
      <c r="BA37" s="137"/>
      <c r="BB37" s="3"/>
      <c r="BC37" s="3"/>
      <c r="BD37" s="3"/>
      <c r="BE37" s="3"/>
    </row>
  </sheetData>
  <sheetProtection selectLockedCells="1" selectUnlockedCells="1"/>
  <mergeCells count="100">
    <mergeCell ref="R34:T34"/>
    <mergeCell ref="C31:F31"/>
    <mergeCell ref="O26:Q30"/>
    <mergeCell ref="P3:AO3"/>
    <mergeCell ref="AL34:AN34"/>
    <mergeCell ref="U26:W30"/>
    <mergeCell ref="X16:AA16"/>
    <mergeCell ref="A24:Z24"/>
    <mergeCell ref="AI34:AK34"/>
    <mergeCell ref="G16:J16"/>
    <mergeCell ref="K16:N16"/>
    <mergeCell ref="O16:S16"/>
    <mergeCell ref="T16:W16"/>
    <mergeCell ref="AB16:AF16"/>
    <mergeCell ref="R31:T31"/>
    <mergeCell ref="C32:F32"/>
    <mergeCell ref="AP6:BA7"/>
    <mergeCell ref="A22:BA22"/>
    <mergeCell ref="AB24:AN24"/>
    <mergeCell ref="AP9:BA9"/>
    <mergeCell ref="P11:AO11"/>
    <mergeCell ref="AG16:AJ16"/>
    <mergeCell ref="P12:AN12"/>
    <mergeCell ref="A14:BE14"/>
    <mergeCell ref="B16:F16"/>
    <mergeCell ref="BB16:BE16"/>
    <mergeCell ref="AP4:BB5"/>
    <mergeCell ref="P5:AO5"/>
    <mergeCell ref="A7:O7"/>
    <mergeCell ref="AY30:BA34"/>
    <mergeCell ref="AP16:AS16"/>
    <mergeCell ref="AT16:AW16"/>
    <mergeCell ref="AP24:BA24"/>
    <mergeCell ref="AT30:AX34"/>
    <mergeCell ref="AP30:AS34"/>
    <mergeCell ref="AP10:BA10"/>
    <mergeCell ref="AX16:BA16"/>
    <mergeCell ref="P8:AO8"/>
    <mergeCell ref="P6:AO6"/>
    <mergeCell ref="X26:Z30"/>
    <mergeCell ref="A4:O4"/>
    <mergeCell ref="P7:AO7"/>
    <mergeCell ref="AP1:BE3"/>
    <mergeCell ref="A31:B31"/>
    <mergeCell ref="U31:W31"/>
    <mergeCell ref="O31:Q31"/>
    <mergeCell ref="K31:N31"/>
    <mergeCell ref="AB30:AH33"/>
    <mergeCell ref="K33:N33"/>
    <mergeCell ref="G26:J30"/>
    <mergeCell ref="R26:T30"/>
    <mergeCell ref="A3:O3"/>
    <mergeCell ref="A5:O5"/>
    <mergeCell ref="A1:O1"/>
    <mergeCell ref="A16:A17"/>
    <mergeCell ref="P9:AO9"/>
    <mergeCell ref="A2:O2"/>
    <mergeCell ref="R33:T33"/>
    <mergeCell ref="X34:Z34"/>
    <mergeCell ref="P1:AO1"/>
    <mergeCell ref="P4:AO4"/>
    <mergeCell ref="G31:J31"/>
    <mergeCell ref="G32:J32"/>
    <mergeCell ref="G33:J33"/>
    <mergeCell ref="K32:N32"/>
    <mergeCell ref="A8:O8"/>
    <mergeCell ref="P10:AO10"/>
    <mergeCell ref="AK16:AO16"/>
    <mergeCell ref="A26:B30"/>
    <mergeCell ref="AB34:AH34"/>
    <mergeCell ref="X31:Z31"/>
    <mergeCell ref="C26:F30"/>
    <mergeCell ref="G34:J34"/>
    <mergeCell ref="AB26:AH29"/>
    <mergeCell ref="A37:Z37"/>
    <mergeCell ref="X33:Z33"/>
    <mergeCell ref="A34:B34"/>
    <mergeCell ref="C34:F34"/>
    <mergeCell ref="A32:B32"/>
    <mergeCell ref="U34:W34"/>
    <mergeCell ref="K34:N34"/>
    <mergeCell ref="O32:Q32"/>
    <mergeCell ref="A36:Z36"/>
    <mergeCell ref="A33:B33"/>
    <mergeCell ref="C33:F33"/>
    <mergeCell ref="U33:W33"/>
    <mergeCell ref="X32:Z32"/>
    <mergeCell ref="O33:Q33"/>
    <mergeCell ref="O34:Q34"/>
    <mergeCell ref="R32:T32"/>
    <mergeCell ref="K26:N30"/>
    <mergeCell ref="AT20:BA20"/>
    <mergeCell ref="AP26:AS29"/>
    <mergeCell ref="AT26:AX29"/>
    <mergeCell ref="AY26:BA29"/>
    <mergeCell ref="AI26:AK29"/>
    <mergeCell ref="AL26:AN29"/>
    <mergeCell ref="AI30:AK33"/>
    <mergeCell ref="AL30:AN33"/>
    <mergeCell ref="U32:W32"/>
  </mergeCells>
  <phoneticPr fontId="15" type="noConversion"/>
  <printOptions horizontalCentered="1" verticalCentered="1"/>
  <pageMargins left="0.39370078740157483" right="0.39370078740157483" top="0.59055118110236227" bottom="0.39370078740157483" header="0" footer="0"/>
  <pageSetup paperSize="9" scale="45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zoomScale="106" zoomScaleNormal="75" zoomScaleSheetLayoutView="106" workbookViewId="0">
      <selection activeCell="D15" sqref="D15:G15"/>
    </sheetView>
  </sheetViews>
  <sheetFormatPr defaultColWidth="9.140625"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21.28515625" style="8" customWidth="1"/>
    <col min="5" max="5" width="21.42578125" style="8" customWidth="1"/>
    <col min="6" max="6" width="19.7109375" style="8" customWidth="1"/>
    <col min="7" max="7" width="18.570312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3"/>
      <c r="C1" s="2931" t="s">
        <v>92</v>
      </c>
      <c r="D1" s="2931"/>
      <c r="E1" s="2931"/>
      <c r="F1" s="2931"/>
      <c r="G1" s="2931"/>
      <c r="H1" s="2931"/>
      <c r="I1" s="2931"/>
      <c r="J1" s="2931"/>
      <c r="K1" s="2931"/>
      <c r="L1" s="3"/>
    </row>
    <row r="2" spans="1:12" ht="47.25" x14ac:dyDescent="0.3">
      <c r="A2" s="3"/>
      <c r="B2" s="3"/>
      <c r="C2" s="19" t="s">
        <v>1</v>
      </c>
      <c r="D2" s="19" t="s">
        <v>18</v>
      </c>
      <c r="E2" s="19" t="s">
        <v>19</v>
      </c>
      <c r="F2" s="19" t="s">
        <v>20</v>
      </c>
      <c r="G2" s="19" t="s">
        <v>89</v>
      </c>
      <c r="H2" s="19" t="s">
        <v>22</v>
      </c>
      <c r="I2" s="19" t="s">
        <v>21</v>
      </c>
      <c r="J2" s="19" t="s">
        <v>91</v>
      </c>
      <c r="K2" s="3"/>
    </row>
    <row r="3" spans="1:12" s="3" customFormat="1" ht="18.75" x14ac:dyDescent="0.3">
      <c r="C3" s="7" t="s">
        <v>90</v>
      </c>
      <c r="D3" s="7">
        <v>33</v>
      </c>
      <c r="E3" s="7">
        <v>8</v>
      </c>
      <c r="F3" s="7"/>
      <c r="G3" s="7"/>
      <c r="H3" s="7"/>
      <c r="I3" s="7">
        <v>7</v>
      </c>
      <c r="J3" s="7">
        <v>48</v>
      </c>
    </row>
    <row r="4" spans="1:12" s="3" customFormat="1" ht="18.75" x14ac:dyDescent="0.3">
      <c r="C4" s="7" t="s">
        <v>86</v>
      </c>
      <c r="D4" s="7">
        <v>33</v>
      </c>
      <c r="E4" s="7">
        <v>8</v>
      </c>
      <c r="F4" s="7">
        <v>2</v>
      </c>
      <c r="G4" s="7"/>
      <c r="H4" s="7"/>
      <c r="I4" s="7">
        <v>9</v>
      </c>
      <c r="J4" s="7">
        <v>52</v>
      </c>
    </row>
    <row r="5" spans="1:12" s="3" customFormat="1" ht="18.75" x14ac:dyDescent="0.3">
      <c r="C5" s="7" t="s">
        <v>87</v>
      </c>
      <c r="D5" s="7">
        <v>33</v>
      </c>
      <c r="E5" s="7">
        <v>8</v>
      </c>
      <c r="F5" s="7" t="s">
        <v>63</v>
      </c>
      <c r="G5" s="7"/>
      <c r="H5" s="7"/>
      <c r="I5" s="7">
        <v>11</v>
      </c>
      <c r="J5" s="7">
        <v>52</v>
      </c>
    </row>
    <row r="6" spans="1:12" s="3" customFormat="1" ht="18.75" x14ac:dyDescent="0.3">
      <c r="C6" s="7" t="s">
        <v>88</v>
      </c>
      <c r="D6" s="7" t="s">
        <v>64</v>
      </c>
      <c r="E6" s="7">
        <v>4</v>
      </c>
      <c r="F6" s="7" t="s">
        <v>67</v>
      </c>
      <c r="G6" s="7" t="s">
        <v>65</v>
      </c>
      <c r="H6" s="7">
        <v>1</v>
      </c>
      <c r="I6" s="9" t="s">
        <v>38</v>
      </c>
      <c r="J6" s="9" t="s">
        <v>78</v>
      </c>
    </row>
    <row r="7" spans="1:12" s="3" customFormat="1" ht="18.75" x14ac:dyDescent="0.3">
      <c r="C7" s="7" t="s">
        <v>24</v>
      </c>
      <c r="D7" s="7" t="s">
        <v>71</v>
      </c>
      <c r="E7" s="7">
        <f>SUM(E3:E6)</f>
        <v>28</v>
      </c>
      <c r="F7" s="9" t="s">
        <v>68</v>
      </c>
      <c r="G7" s="7" t="s">
        <v>65</v>
      </c>
      <c r="H7" s="9" t="s">
        <v>25</v>
      </c>
      <c r="I7" s="7">
        <v>31</v>
      </c>
      <c r="J7" s="9" t="s">
        <v>79</v>
      </c>
    </row>
    <row r="8" spans="1:12" s="3" customFormat="1" ht="18.75" x14ac:dyDescent="0.3">
      <c r="C8" s="2"/>
      <c r="D8"/>
      <c r="E8" s="5"/>
      <c r="F8" s="5"/>
      <c r="G8" s="5"/>
      <c r="H8" s="5"/>
      <c r="I8" s="5"/>
      <c r="J8" s="5"/>
      <c r="K8" s="5"/>
    </row>
    <row r="9" spans="1:12" s="3" customFormat="1" ht="18.75" x14ac:dyDescent="0.3">
      <c r="C9" s="2"/>
      <c r="D9"/>
      <c r="E9" s="3056" t="s">
        <v>93</v>
      </c>
      <c r="F9" s="3057"/>
      <c r="G9" s="5"/>
      <c r="H9" s="5"/>
      <c r="I9" s="5"/>
      <c r="J9" s="5"/>
      <c r="K9" s="5"/>
    </row>
    <row r="10" spans="1:12" s="3" customFormat="1" ht="18.75" x14ac:dyDescent="0.3">
      <c r="C10" s="2"/>
      <c r="D10" s="3046" t="s">
        <v>94</v>
      </c>
      <c r="E10" s="3047"/>
      <c r="F10" s="18" t="s">
        <v>26</v>
      </c>
      <c r="G10" s="18" t="s">
        <v>95</v>
      </c>
      <c r="H10" s="5"/>
      <c r="I10" s="5"/>
      <c r="J10" s="5"/>
      <c r="K10" s="5"/>
    </row>
    <row r="11" spans="1:12" s="3" customFormat="1" ht="18.75" x14ac:dyDescent="0.3">
      <c r="C11" s="2"/>
      <c r="D11" s="3059" t="s">
        <v>96</v>
      </c>
      <c r="E11" s="3060"/>
      <c r="F11" s="20">
        <v>6</v>
      </c>
      <c r="G11" s="21">
        <v>2</v>
      </c>
      <c r="H11" s="5"/>
      <c r="I11" s="5"/>
      <c r="J11" s="5"/>
      <c r="K11" s="5"/>
    </row>
    <row r="12" spans="1:12" s="3" customFormat="1" ht="18.75" x14ac:dyDescent="0.3">
      <c r="C12" s="2"/>
      <c r="D12" s="3059" t="s">
        <v>97</v>
      </c>
      <c r="E12" s="3060"/>
      <c r="F12" s="20">
        <v>7</v>
      </c>
      <c r="G12" s="22" t="s">
        <v>29</v>
      </c>
      <c r="H12" s="5"/>
      <c r="I12" s="5"/>
      <c r="J12" s="5"/>
      <c r="K12" s="5"/>
    </row>
    <row r="13" spans="1:12" s="3" customFormat="1" ht="34.5" customHeight="1" x14ac:dyDescent="0.3">
      <c r="C13" s="2"/>
      <c r="D13" s="3061" t="s">
        <v>98</v>
      </c>
      <c r="E13" s="3062"/>
      <c r="F13" s="20">
        <v>10</v>
      </c>
      <c r="G13" s="22">
        <v>2</v>
      </c>
      <c r="H13" s="5"/>
      <c r="I13" s="5"/>
      <c r="J13" s="5"/>
      <c r="K13" s="5"/>
    </row>
    <row r="14" spans="1:12" s="3" customFormat="1" ht="18.75" x14ac:dyDescent="0.3">
      <c r="C14" s="2"/>
      <c r="D14" s="3059" t="s">
        <v>99</v>
      </c>
      <c r="E14" s="3060"/>
      <c r="F14" s="20" t="s">
        <v>100</v>
      </c>
      <c r="G14" s="23" t="s">
        <v>66</v>
      </c>
      <c r="H14" s="5"/>
      <c r="I14" s="5"/>
      <c r="J14" s="5"/>
      <c r="K14" s="5"/>
    </row>
    <row r="15" spans="1:12" s="3" customFormat="1" ht="18.75" x14ac:dyDescent="0.3">
      <c r="C15" s="2"/>
      <c r="D15" s="3058" t="s">
        <v>101</v>
      </c>
      <c r="E15" s="3058"/>
      <c r="F15" s="3058"/>
      <c r="G15" s="3058"/>
      <c r="H15" s="5"/>
      <c r="I15" s="5"/>
      <c r="J15" s="5"/>
      <c r="K15" s="5"/>
    </row>
    <row r="16" spans="1:12" s="3" customFormat="1" ht="18.75" x14ac:dyDescent="0.3">
      <c r="C16" s="2"/>
      <c r="D16"/>
      <c r="E16" s="5"/>
      <c r="F16" s="5"/>
      <c r="G16" s="5"/>
      <c r="H16" s="5"/>
      <c r="I16" s="5"/>
      <c r="J16" s="5"/>
      <c r="K16" s="5"/>
    </row>
    <row r="17" spans="1:12" s="3" customFormat="1" ht="18.75" x14ac:dyDescent="0.3">
      <c r="C17" s="3055" t="s">
        <v>102</v>
      </c>
      <c r="D17" s="2884"/>
      <c r="E17" s="2884"/>
      <c r="F17" s="2884"/>
      <c r="G17" s="2884"/>
      <c r="H17" s="2884"/>
      <c r="I17" s="2884"/>
      <c r="J17" s="2884"/>
      <c r="K17" s="5"/>
    </row>
    <row r="18" spans="1:12" s="3" customFormat="1" ht="63.75" customHeight="1" x14ac:dyDescent="0.3">
      <c r="B18" s="3043" t="s">
        <v>103</v>
      </c>
      <c r="C18" s="3044"/>
      <c r="D18" s="3044"/>
      <c r="E18" s="3045"/>
      <c r="F18" s="15" t="s">
        <v>104</v>
      </c>
      <c r="G18" s="17" t="s">
        <v>26</v>
      </c>
      <c r="H18" s="3042"/>
      <c r="I18" s="3042"/>
      <c r="J18" s="3042"/>
      <c r="K18" s="4"/>
      <c r="L18" s="5"/>
    </row>
    <row r="19" spans="1:12" s="3" customFormat="1" ht="18.75" customHeight="1" x14ac:dyDescent="0.3">
      <c r="A19" s="8"/>
      <c r="B19" s="3048" t="s">
        <v>85</v>
      </c>
      <c r="C19" s="3049"/>
      <c r="D19" s="3049"/>
      <c r="E19" s="3050"/>
      <c r="F19" s="3054" t="s">
        <v>105</v>
      </c>
      <c r="G19" s="3040">
        <v>12</v>
      </c>
      <c r="H19" s="2988"/>
      <c r="I19" s="2988"/>
      <c r="J19" s="2988"/>
      <c r="K19" s="4"/>
      <c r="L19" s="4"/>
    </row>
    <row r="20" spans="1:12" s="3" customFormat="1" ht="18.75" customHeight="1" x14ac:dyDescent="0.3">
      <c r="B20" s="3051"/>
      <c r="C20" s="3052"/>
      <c r="D20" s="3052"/>
      <c r="E20" s="3053"/>
      <c r="F20" s="3040"/>
      <c r="G20" s="3041"/>
      <c r="L20" s="4"/>
    </row>
    <row r="21" spans="1:12" ht="33" customHeight="1" x14ac:dyDescent="0.3">
      <c r="A21" s="3"/>
      <c r="B21" s="3"/>
      <c r="C21" s="2"/>
      <c r="D21" s="2931"/>
      <c r="E21" s="2931"/>
      <c r="F21" s="2931"/>
      <c r="G21" s="2931"/>
      <c r="H21" s="2931"/>
      <c r="I21" s="2931"/>
      <c r="J21" s="2931"/>
      <c r="K21" s="3"/>
      <c r="L21" s="3"/>
    </row>
  </sheetData>
  <sheetProtection selectLockedCells="1" selectUnlockedCells="1"/>
  <mergeCells count="16">
    <mergeCell ref="D21:J21"/>
    <mergeCell ref="G19:G20"/>
    <mergeCell ref="H19:J19"/>
    <mergeCell ref="C1:K1"/>
    <mergeCell ref="H18:J18"/>
    <mergeCell ref="B18:E18"/>
    <mergeCell ref="D10:E10"/>
    <mergeCell ref="B19:E20"/>
    <mergeCell ref="F19:F20"/>
    <mergeCell ref="C17:J17"/>
    <mergeCell ref="E9:F9"/>
    <mergeCell ref="D15:G15"/>
    <mergeCell ref="D11:E11"/>
    <mergeCell ref="D12:E12"/>
    <mergeCell ref="D13:E13"/>
    <mergeCell ref="D14:E14"/>
  </mergeCells>
  <phoneticPr fontId="15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8"/>
  <sheetViews>
    <sheetView zoomScale="80" zoomScaleNormal="80" zoomScaleSheetLayoutView="90" workbookViewId="0">
      <selection activeCell="F113" sqref="F113"/>
    </sheetView>
  </sheetViews>
  <sheetFormatPr defaultColWidth="9.140625" defaultRowHeight="15.75" x14ac:dyDescent="0.2"/>
  <cols>
    <col min="1" max="1" width="12.85546875" style="10" customWidth="1"/>
    <col min="2" max="2" width="58.7109375" style="2828" customWidth="1"/>
    <col min="3" max="3" width="8.5703125" style="2826" customWidth="1"/>
    <col min="4" max="4" width="8.5703125" style="2827" customWidth="1"/>
    <col min="5" max="5" width="5" style="2827" customWidth="1"/>
    <col min="6" max="6" width="5" style="2826" customWidth="1"/>
    <col min="7" max="8" width="8.5703125" style="2826" customWidth="1"/>
    <col min="9" max="9" width="9.85546875" style="2828" customWidth="1"/>
    <col min="10" max="12" width="7.140625" style="2828" customWidth="1"/>
    <col min="13" max="13" width="9.140625" style="2828" customWidth="1"/>
    <col min="14" max="18" width="7.140625" style="2828" customWidth="1"/>
    <col min="19" max="19" width="7" style="2828" customWidth="1"/>
    <col min="20" max="21" width="7.140625" style="2828" customWidth="1"/>
    <col min="22" max="22" width="12.28515625" style="11" hidden="1" customWidth="1"/>
    <col min="23" max="23" width="37.140625" style="11" hidden="1" customWidth="1"/>
    <col min="24" max="41" width="9.140625" style="11" hidden="1" customWidth="1"/>
    <col min="42" max="42" width="0" style="2003" hidden="1" customWidth="1"/>
    <col min="43" max="44" width="0" style="11" hidden="1" customWidth="1"/>
    <col min="45" max="16384" width="9.140625" style="11"/>
  </cols>
  <sheetData>
    <row r="1" spans="1:42" s="14" customFormat="1" ht="19.5" thickBot="1" x14ac:dyDescent="0.25">
      <c r="A1" s="3141" t="s">
        <v>895</v>
      </c>
      <c r="B1" s="3142"/>
      <c r="C1" s="3142"/>
      <c r="D1" s="3142"/>
      <c r="E1" s="3142"/>
      <c r="F1" s="3142"/>
      <c r="G1" s="3142"/>
      <c r="H1" s="3142"/>
      <c r="I1" s="3142"/>
      <c r="J1" s="3142"/>
      <c r="K1" s="3142"/>
      <c r="L1" s="3142"/>
      <c r="M1" s="3142"/>
      <c r="N1" s="3142"/>
      <c r="O1" s="3142"/>
      <c r="P1" s="3142"/>
      <c r="Q1" s="3142"/>
      <c r="R1" s="3142"/>
      <c r="S1" s="3142"/>
      <c r="T1" s="3142"/>
      <c r="U1" s="3143"/>
      <c r="AP1" s="2000"/>
    </row>
    <row r="2" spans="1:42" s="14" customFormat="1" ht="22.5" customHeight="1" thickBot="1" x14ac:dyDescent="0.25">
      <c r="A2" s="3117" t="s">
        <v>658</v>
      </c>
      <c r="B2" s="3181" t="s">
        <v>106</v>
      </c>
      <c r="C2" s="3159" t="s">
        <v>651</v>
      </c>
      <c r="D2" s="3160"/>
      <c r="E2" s="3160"/>
      <c r="F2" s="3161"/>
      <c r="G2" s="3156" t="s">
        <v>168</v>
      </c>
      <c r="H2" s="3172" t="s">
        <v>113</v>
      </c>
      <c r="I2" s="3173"/>
      <c r="J2" s="3173"/>
      <c r="K2" s="3173"/>
      <c r="L2" s="3173"/>
      <c r="M2" s="3174"/>
      <c r="N2" s="3191" t="s">
        <v>650</v>
      </c>
      <c r="O2" s="3192"/>
      <c r="P2" s="3192"/>
      <c r="Q2" s="3192"/>
      <c r="R2" s="3192"/>
      <c r="S2" s="3192"/>
      <c r="T2" s="3192"/>
      <c r="U2" s="3193"/>
      <c r="V2" s="24"/>
      <c r="AP2" s="2000"/>
    </row>
    <row r="3" spans="1:42" s="14" customFormat="1" ht="22.5" customHeight="1" x14ac:dyDescent="0.2">
      <c r="A3" s="3118"/>
      <c r="B3" s="3182"/>
      <c r="C3" s="3162"/>
      <c r="D3" s="3163"/>
      <c r="E3" s="3163"/>
      <c r="F3" s="3164"/>
      <c r="G3" s="3157"/>
      <c r="H3" s="3219" t="s">
        <v>114</v>
      </c>
      <c r="I3" s="3204" t="s">
        <v>117</v>
      </c>
      <c r="J3" s="3205"/>
      <c r="K3" s="3205"/>
      <c r="L3" s="3206"/>
      <c r="M3" s="3175" t="s">
        <v>120</v>
      </c>
      <c r="N3" s="3150" t="s">
        <v>33</v>
      </c>
      <c r="O3" s="3154"/>
      <c r="P3" s="3151"/>
      <c r="Q3" s="3150" t="s">
        <v>34</v>
      </c>
      <c r="R3" s="3154"/>
      <c r="S3" s="3151"/>
      <c r="T3" s="3150" t="s">
        <v>35</v>
      </c>
      <c r="U3" s="3151"/>
      <c r="AP3" s="2000"/>
    </row>
    <row r="4" spans="1:42" s="14" customFormat="1" ht="22.5" customHeight="1" x14ac:dyDescent="0.2">
      <c r="A4" s="3118"/>
      <c r="B4" s="3182"/>
      <c r="C4" s="3147" t="s">
        <v>108</v>
      </c>
      <c r="D4" s="3178" t="s">
        <v>109</v>
      </c>
      <c r="E4" s="3144" t="s">
        <v>110</v>
      </c>
      <c r="F4" s="3171"/>
      <c r="G4" s="3157"/>
      <c r="H4" s="3157"/>
      <c r="I4" s="3147" t="s">
        <v>115</v>
      </c>
      <c r="J4" s="3144" t="s">
        <v>116</v>
      </c>
      <c r="K4" s="3145"/>
      <c r="L4" s="3146"/>
      <c r="M4" s="3176"/>
      <c r="N4" s="3152"/>
      <c r="O4" s="3155"/>
      <c r="P4" s="3153"/>
      <c r="Q4" s="3152"/>
      <c r="R4" s="3155"/>
      <c r="S4" s="3153"/>
      <c r="T4" s="3152"/>
      <c r="U4" s="3153"/>
      <c r="AP4" s="2000"/>
    </row>
    <row r="5" spans="1:42" s="14" customFormat="1" ht="22.5" customHeight="1" thickBot="1" x14ac:dyDescent="0.25">
      <c r="A5" s="3118"/>
      <c r="B5" s="3182"/>
      <c r="C5" s="3148"/>
      <c r="D5" s="3179"/>
      <c r="E5" s="3165" t="s">
        <v>664</v>
      </c>
      <c r="F5" s="3168" t="s">
        <v>112</v>
      </c>
      <c r="G5" s="3157"/>
      <c r="H5" s="3157"/>
      <c r="I5" s="3148"/>
      <c r="J5" s="3178" t="s">
        <v>32</v>
      </c>
      <c r="K5" s="3178" t="s">
        <v>118</v>
      </c>
      <c r="L5" s="3178" t="s">
        <v>119</v>
      </c>
      <c r="M5" s="3176"/>
      <c r="N5" s="2081">
        <v>1</v>
      </c>
      <c r="O5" s="2082" t="s">
        <v>652</v>
      </c>
      <c r="P5" s="2083" t="s">
        <v>653</v>
      </c>
      <c r="Q5" s="2081">
        <v>3</v>
      </c>
      <c r="R5" s="2082" t="s">
        <v>654</v>
      </c>
      <c r="S5" s="2083" t="s">
        <v>655</v>
      </c>
      <c r="T5" s="2081">
        <v>5</v>
      </c>
      <c r="U5" s="2083">
        <v>6</v>
      </c>
      <c r="AP5" s="2000"/>
    </row>
    <row r="6" spans="1:42" s="14" customFormat="1" ht="22.5" customHeight="1" thickBot="1" x14ac:dyDescent="0.25">
      <c r="A6" s="3118"/>
      <c r="B6" s="3182"/>
      <c r="C6" s="3148"/>
      <c r="D6" s="3179"/>
      <c r="E6" s="3166"/>
      <c r="F6" s="3169"/>
      <c r="G6" s="3157"/>
      <c r="H6" s="3157"/>
      <c r="I6" s="3148"/>
      <c r="J6" s="3179"/>
      <c r="K6" s="3179"/>
      <c r="L6" s="3179"/>
      <c r="M6" s="3176"/>
      <c r="N6" s="3216" t="s">
        <v>657</v>
      </c>
      <c r="O6" s="3217"/>
      <c r="P6" s="3217"/>
      <c r="Q6" s="3217"/>
      <c r="R6" s="3217"/>
      <c r="S6" s="3217"/>
      <c r="T6" s="3217"/>
      <c r="U6" s="3218"/>
      <c r="AP6" s="2000"/>
    </row>
    <row r="7" spans="1:42" s="14" customFormat="1" ht="37.5" customHeight="1" thickBot="1" x14ac:dyDescent="0.25">
      <c r="A7" s="3119"/>
      <c r="B7" s="3183"/>
      <c r="C7" s="3149"/>
      <c r="D7" s="3180"/>
      <c r="E7" s="3167"/>
      <c r="F7" s="3170"/>
      <c r="G7" s="3158"/>
      <c r="H7" s="3158"/>
      <c r="I7" s="3149"/>
      <c r="J7" s="3180"/>
      <c r="K7" s="3180"/>
      <c r="L7" s="3180"/>
      <c r="M7" s="3177"/>
      <c r="N7" s="2084">
        <v>15</v>
      </c>
      <c r="O7" s="2085">
        <v>9</v>
      </c>
      <c r="P7" s="2086">
        <v>9</v>
      </c>
      <c r="Q7" s="2084">
        <v>15</v>
      </c>
      <c r="R7" s="2085">
        <v>9</v>
      </c>
      <c r="S7" s="2086">
        <v>9</v>
      </c>
      <c r="T7" s="2084">
        <v>15</v>
      </c>
      <c r="U7" s="2087">
        <v>13</v>
      </c>
      <c r="AP7" s="2000"/>
    </row>
    <row r="8" spans="1:42" s="14" customFormat="1" ht="18.75" customHeight="1" thickBot="1" x14ac:dyDescent="0.25">
      <c r="A8" s="1811">
        <v>1</v>
      </c>
      <c r="B8" s="2088" t="s">
        <v>561</v>
      </c>
      <c r="C8" s="2089">
        <v>3</v>
      </c>
      <c r="D8" s="2090">
        <v>4</v>
      </c>
      <c r="E8" s="2090">
        <v>5</v>
      </c>
      <c r="F8" s="2091">
        <v>6</v>
      </c>
      <c r="G8" s="2092">
        <v>7</v>
      </c>
      <c r="H8" s="2092">
        <v>8</v>
      </c>
      <c r="I8" s="2093">
        <v>9</v>
      </c>
      <c r="J8" s="2090">
        <v>10</v>
      </c>
      <c r="K8" s="2090">
        <v>11</v>
      </c>
      <c r="L8" s="2090">
        <v>12</v>
      </c>
      <c r="M8" s="2091">
        <v>13</v>
      </c>
      <c r="N8" s="2089">
        <v>14</v>
      </c>
      <c r="O8" s="2094">
        <v>15</v>
      </c>
      <c r="P8" s="2091">
        <v>16</v>
      </c>
      <c r="Q8" s="2089">
        <v>17</v>
      </c>
      <c r="R8" s="2094">
        <v>18</v>
      </c>
      <c r="S8" s="2091">
        <v>19</v>
      </c>
      <c r="T8" s="2093">
        <v>20</v>
      </c>
      <c r="U8" s="2091">
        <v>21</v>
      </c>
      <c r="AP8" s="2000"/>
    </row>
    <row r="9" spans="1:42" s="14" customFormat="1" ht="16.5" thickBot="1" x14ac:dyDescent="0.25">
      <c r="A9" s="3199" t="s">
        <v>706</v>
      </c>
      <c r="B9" s="3200"/>
      <c r="C9" s="3200"/>
      <c r="D9" s="3200"/>
      <c r="E9" s="3200"/>
      <c r="F9" s="3200"/>
      <c r="G9" s="3200"/>
      <c r="H9" s="3200"/>
      <c r="I9" s="3200"/>
      <c r="J9" s="3200"/>
      <c r="K9" s="3200"/>
      <c r="L9" s="3200"/>
      <c r="M9" s="3200"/>
      <c r="N9" s="3200"/>
      <c r="O9" s="3200"/>
      <c r="P9" s="3200"/>
      <c r="Q9" s="3200"/>
      <c r="R9" s="3200"/>
      <c r="S9" s="3200"/>
      <c r="T9" s="3200"/>
      <c r="U9" s="3201"/>
      <c r="AP9" s="2000"/>
    </row>
    <row r="10" spans="1:42" s="14" customFormat="1" ht="16.5" thickBot="1" x14ac:dyDescent="0.25">
      <c r="A10" s="3195" t="s">
        <v>665</v>
      </c>
      <c r="B10" s="3196"/>
      <c r="C10" s="3196"/>
      <c r="D10" s="3196"/>
      <c r="E10" s="3196"/>
      <c r="F10" s="3196"/>
      <c r="G10" s="3196"/>
      <c r="H10" s="3196"/>
      <c r="I10" s="3197"/>
      <c r="J10" s="3197"/>
      <c r="K10" s="3197"/>
      <c r="L10" s="3197"/>
      <c r="M10" s="3197"/>
      <c r="N10" s="3197"/>
      <c r="O10" s="3197"/>
      <c r="P10" s="3197"/>
      <c r="Q10" s="3197"/>
      <c r="R10" s="3197"/>
      <c r="S10" s="3197"/>
      <c r="T10" s="3197"/>
      <c r="U10" s="3198"/>
      <c r="X10" s="1480"/>
      <c r="Y10" s="3194"/>
      <c r="Z10" s="3202"/>
      <c r="AA10" s="3202"/>
      <c r="AB10" s="3194"/>
      <c r="AC10" s="3194"/>
      <c r="AD10" s="3194"/>
      <c r="AE10" s="3194"/>
      <c r="AF10" s="3194"/>
      <c r="AG10" s="3194"/>
      <c r="AH10" s="3194"/>
      <c r="AI10" s="3194"/>
      <c r="AJ10" s="3194"/>
      <c r="AP10" s="2000"/>
    </row>
    <row r="11" spans="1:42" s="14" customFormat="1" ht="31.5" x14ac:dyDescent="0.2">
      <c r="A11" s="1703" t="s">
        <v>125</v>
      </c>
      <c r="B11" s="2095" t="s">
        <v>737</v>
      </c>
      <c r="C11" s="2096"/>
      <c r="D11" s="2097"/>
      <c r="E11" s="2097"/>
      <c r="F11" s="2098"/>
      <c r="G11" s="2099">
        <f>G12+G13</f>
        <v>6</v>
      </c>
      <c r="H11" s="2100">
        <f>H12+H13</f>
        <v>180</v>
      </c>
      <c r="I11" s="2101"/>
      <c r="J11" s="2102"/>
      <c r="K11" s="2102"/>
      <c r="L11" s="2102"/>
      <c r="M11" s="2103"/>
      <c r="N11" s="2104"/>
      <c r="O11" s="2105"/>
      <c r="P11" s="2106"/>
      <c r="Q11" s="2107"/>
      <c r="R11" s="2108"/>
      <c r="S11" s="2109"/>
      <c r="T11" s="2107"/>
      <c r="U11" s="2109"/>
      <c r="V11" s="1642"/>
      <c r="X11" s="1480"/>
      <c r="Y11" s="3194"/>
      <c r="Z11" s="3202"/>
      <c r="AA11" s="3202"/>
      <c r="AB11" s="3194"/>
      <c r="AC11" s="3194"/>
      <c r="AD11" s="3194"/>
      <c r="AE11" s="3194"/>
      <c r="AF11" s="3194"/>
      <c r="AG11" s="3194"/>
      <c r="AH11" s="3194"/>
      <c r="AI11" s="3194"/>
      <c r="AJ11" s="3194"/>
      <c r="AP11" s="2000"/>
    </row>
    <row r="12" spans="1:42" s="14" customFormat="1" x14ac:dyDescent="0.2">
      <c r="A12" s="1704"/>
      <c r="B12" s="2110" t="s">
        <v>730</v>
      </c>
      <c r="C12" s="2111"/>
      <c r="D12" s="2112"/>
      <c r="E12" s="2112"/>
      <c r="F12" s="2113"/>
      <c r="G12" s="2114">
        <v>5</v>
      </c>
      <c r="H12" s="2115">
        <f>G12*30</f>
        <v>150</v>
      </c>
      <c r="I12" s="2101"/>
      <c r="J12" s="2102"/>
      <c r="K12" s="2102"/>
      <c r="L12" s="2102"/>
      <c r="M12" s="2103"/>
      <c r="N12" s="2104"/>
      <c r="O12" s="2105"/>
      <c r="P12" s="2106"/>
      <c r="Q12" s="2107"/>
      <c r="R12" s="2108"/>
      <c r="S12" s="2109"/>
      <c r="T12" s="2107"/>
      <c r="U12" s="2109"/>
      <c r="V12" s="1642"/>
      <c r="X12" s="1480"/>
      <c r="Y12" s="3194"/>
      <c r="Z12" s="3202"/>
      <c r="AA12" s="3202"/>
      <c r="AB12" s="3194"/>
      <c r="AC12" s="3194"/>
      <c r="AD12" s="3194"/>
      <c r="AE12" s="3194"/>
      <c r="AF12" s="3194"/>
      <c r="AG12" s="3194"/>
      <c r="AH12" s="3194"/>
      <c r="AI12" s="3194"/>
      <c r="AJ12" s="3194"/>
      <c r="AP12" s="2000"/>
    </row>
    <row r="13" spans="1:42" s="14" customFormat="1" x14ac:dyDescent="0.2">
      <c r="A13" s="1704" t="s">
        <v>126</v>
      </c>
      <c r="B13" s="2110" t="s">
        <v>731</v>
      </c>
      <c r="C13" s="2111"/>
      <c r="D13" s="2116" t="s">
        <v>834</v>
      </c>
      <c r="E13" s="2112"/>
      <c r="F13" s="2113"/>
      <c r="G13" s="2117">
        <v>1</v>
      </c>
      <c r="H13" s="2118">
        <f>G13*30</f>
        <v>30</v>
      </c>
      <c r="I13" s="2101">
        <f>J13+K13+L13</f>
        <v>13</v>
      </c>
      <c r="J13" s="2102"/>
      <c r="K13" s="2102"/>
      <c r="L13" s="2102">
        <v>13</v>
      </c>
      <c r="M13" s="2103">
        <f>H13-I13</f>
        <v>17</v>
      </c>
      <c r="N13" s="2104"/>
      <c r="O13" s="2105"/>
      <c r="P13" s="2106"/>
      <c r="Q13" s="2107"/>
      <c r="R13" s="2108"/>
      <c r="S13" s="2109"/>
      <c r="T13" s="2107"/>
      <c r="U13" s="2119">
        <v>1</v>
      </c>
      <c r="V13" s="1642"/>
      <c r="X13" s="1480"/>
      <c r="Y13" s="3194"/>
      <c r="Z13" s="3202"/>
      <c r="AA13" s="3202"/>
      <c r="AB13" s="3194"/>
      <c r="AC13" s="3194"/>
      <c r="AD13" s="3194"/>
      <c r="AE13" s="3194"/>
      <c r="AF13" s="3194"/>
      <c r="AG13" s="3194"/>
      <c r="AH13" s="3194"/>
      <c r="AI13" s="3194"/>
      <c r="AJ13" s="3194"/>
      <c r="AP13" s="2000"/>
    </row>
    <row r="14" spans="1:42" s="14" customFormat="1" ht="31.5" x14ac:dyDescent="0.2">
      <c r="A14" s="1704" t="s">
        <v>129</v>
      </c>
      <c r="B14" s="2120" t="s">
        <v>754</v>
      </c>
      <c r="C14" s="2111" t="s">
        <v>733</v>
      </c>
      <c r="D14" s="2116"/>
      <c r="E14" s="2116"/>
      <c r="F14" s="2121"/>
      <c r="G14" s="2117">
        <v>5</v>
      </c>
      <c r="H14" s="2122">
        <f>G14*30</f>
        <v>150</v>
      </c>
      <c r="I14" s="2123"/>
      <c r="J14" s="2124"/>
      <c r="K14" s="2124"/>
      <c r="L14" s="2124"/>
      <c r="M14" s="2125"/>
      <c r="N14" s="2126"/>
      <c r="O14" s="2127"/>
      <c r="P14" s="2128"/>
      <c r="Q14" s="2104"/>
      <c r="R14" s="2105"/>
      <c r="S14" s="2106"/>
      <c r="T14" s="2104"/>
      <c r="U14" s="2106"/>
      <c r="V14" s="1642"/>
      <c r="Y14" s="3194"/>
      <c r="Z14" s="3202"/>
      <c r="AA14" s="3202"/>
      <c r="AB14" s="3194"/>
      <c r="AC14" s="3194"/>
      <c r="AD14" s="3194"/>
      <c r="AE14" s="3194"/>
      <c r="AF14" s="3194"/>
      <c r="AG14" s="3194"/>
      <c r="AH14" s="3194"/>
      <c r="AI14" s="3194"/>
      <c r="AJ14" s="3194"/>
      <c r="AP14" s="2000"/>
    </row>
    <row r="15" spans="1:42" s="14" customFormat="1" ht="31.5" x14ac:dyDescent="0.2">
      <c r="A15" s="1705" t="s">
        <v>130</v>
      </c>
      <c r="B15" s="2129" t="s">
        <v>734</v>
      </c>
      <c r="C15" s="2111" t="s">
        <v>733</v>
      </c>
      <c r="D15" s="2116"/>
      <c r="E15" s="2116"/>
      <c r="F15" s="2130"/>
      <c r="G15" s="2117">
        <v>3</v>
      </c>
      <c r="H15" s="2122">
        <f>G15*30</f>
        <v>90</v>
      </c>
      <c r="I15" s="2123"/>
      <c r="J15" s="2124"/>
      <c r="K15" s="2124"/>
      <c r="L15" s="2124"/>
      <c r="M15" s="2125"/>
      <c r="N15" s="2126"/>
      <c r="O15" s="2127"/>
      <c r="P15" s="2128"/>
      <c r="Q15" s="2104"/>
      <c r="R15" s="2105"/>
      <c r="S15" s="2106"/>
      <c r="T15" s="2104"/>
      <c r="U15" s="2106"/>
      <c r="V15" s="1642"/>
      <c r="Y15" s="3194"/>
      <c r="Z15" s="3202"/>
      <c r="AA15" s="3202"/>
      <c r="AB15" s="3194"/>
      <c r="AC15" s="3194"/>
      <c r="AD15" s="3194"/>
      <c r="AE15" s="3194"/>
      <c r="AF15" s="3194"/>
      <c r="AG15" s="3194"/>
      <c r="AH15" s="3194"/>
      <c r="AI15" s="3194"/>
      <c r="AJ15" s="3194"/>
      <c r="AP15" s="2000"/>
    </row>
    <row r="16" spans="1:42" s="14" customFormat="1" ht="31.5" x14ac:dyDescent="0.2">
      <c r="A16" s="1704" t="s">
        <v>131</v>
      </c>
      <c r="B16" s="2129" t="s">
        <v>738</v>
      </c>
      <c r="C16" s="2111"/>
      <c r="D16" s="2116"/>
      <c r="E16" s="2116"/>
      <c r="F16" s="2131"/>
      <c r="G16" s="2117">
        <f>G17+G18</f>
        <v>3</v>
      </c>
      <c r="H16" s="2122">
        <f>H17+H18</f>
        <v>90</v>
      </c>
      <c r="I16" s="2123"/>
      <c r="J16" s="2124"/>
      <c r="K16" s="2124"/>
      <c r="L16" s="2124"/>
      <c r="M16" s="2125"/>
      <c r="N16" s="2132"/>
      <c r="O16" s="2133"/>
      <c r="P16" s="2106"/>
      <c r="Q16" s="2104"/>
      <c r="R16" s="2105"/>
      <c r="S16" s="2106"/>
      <c r="T16" s="2104"/>
      <c r="U16" s="2106"/>
      <c r="V16" s="1642"/>
      <c r="Y16" s="3194"/>
      <c r="Z16" s="3202"/>
      <c r="AA16" s="3202"/>
      <c r="AB16" s="3194"/>
      <c r="AC16" s="3194"/>
      <c r="AD16" s="3194"/>
      <c r="AE16" s="3194"/>
      <c r="AF16" s="3194"/>
      <c r="AG16" s="3194"/>
      <c r="AH16" s="3194"/>
      <c r="AI16" s="3194"/>
      <c r="AJ16" s="3194"/>
      <c r="AP16" s="2000"/>
    </row>
    <row r="17" spans="1:42" s="1416" customFormat="1" x14ac:dyDescent="0.2">
      <c r="A17" s="1706"/>
      <c r="B17" s="2134" t="s">
        <v>730</v>
      </c>
      <c r="C17" s="2111"/>
      <c r="D17" s="2116"/>
      <c r="E17" s="2116"/>
      <c r="F17" s="2131"/>
      <c r="G17" s="2135">
        <v>1.5</v>
      </c>
      <c r="H17" s="2136">
        <f>G17*30</f>
        <v>45</v>
      </c>
      <c r="I17" s="2137"/>
      <c r="J17" s="2138"/>
      <c r="K17" s="2138"/>
      <c r="L17" s="2138"/>
      <c r="M17" s="2139"/>
      <c r="N17" s="2140"/>
      <c r="O17" s="2141"/>
      <c r="P17" s="2142"/>
      <c r="Q17" s="2143"/>
      <c r="R17" s="2144"/>
      <c r="S17" s="2142"/>
      <c r="T17" s="2145"/>
      <c r="U17" s="2142"/>
      <c r="V17" s="1642"/>
      <c r="Y17" s="3194"/>
      <c r="Z17" s="3202"/>
      <c r="AA17" s="3202"/>
      <c r="AB17" s="3194"/>
      <c r="AC17" s="3194"/>
      <c r="AD17" s="3194"/>
      <c r="AE17" s="3194"/>
      <c r="AF17" s="3194"/>
      <c r="AG17" s="3194"/>
      <c r="AH17" s="3194"/>
      <c r="AI17" s="3194"/>
      <c r="AJ17" s="3194"/>
      <c r="AP17" s="2000"/>
    </row>
    <row r="18" spans="1:42" s="1416" customFormat="1" x14ac:dyDescent="0.2">
      <c r="A18" s="1706" t="s">
        <v>707</v>
      </c>
      <c r="B18" s="2146" t="s">
        <v>731</v>
      </c>
      <c r="C18" s="2147">
        <v>1</v>
      </c>
      <c r="D18" s="2116"/>
      <c r="E18" s="2116"/>
      <c r="F18" s="2131"/>
      <c r="G18" s="2148">
        <v>1.5</v>
      </c>
      <c r="H18" s="2149">
        <f>G18*30</f>
        <v>45</v>
      </c>
      <c r="I18" s="2150">
        <f>J18+K18+L18</f>
        <v>15</v>
      </c>
      <c r="J18" s="2151">
        <v>15</v>
      </c>
      <c r="K18" s="2151"/>
      <c r="L18" s="2151"/>
      <c r="M18" s="2152">
        <f>H18-I18</f>
        <v>30</v>
      </c>
      <c r="N18" s="2153">
        <v>1</v>
      </c>
      <c r="O18" s="2154"/>
      <c r="P18" s="2155"/>
      <c r="Q18" s="2156"/>
      <c r="R18" s="2157"/>
      <c r="S18" s="2155"/>
      <c r="T18" s="2158"/>
      <c r="U18" s="2159"/>
      <c r="V18" s="1642"/>
      <c r="Y18" s="3194"/>
      <c r="Z18" s="3202"/>
      <c r="AA18" s="3202"/>
      <c r="AB18" s="3194"/>
      <c r="AC18" s="3194"/>
      <c r="AD18" s="3194"/>
      <c r="AE18" s="3194"/>
      <c r="AF18" s="3194"/>
      <c r="AG18" s="3194"/>
      <c r="AH18" s="3194"/>
      <c r="AI18" s="3194"/>
      <c r="AJ18" s="3194"/>
      <c r="AP18" s="2000"/>
    </row>
    <row r="19" spans="1:42" s="1416" customFormat="1" ht="31.5" x14ac:dyDescent="0.2">
      <c r="A19" s="1705" t="s">
        <v>132</v>
      </c>
      <c r="B19" s="2160" t="s">
        <v>736</v>
      </c>
      <c r="C19" s="2161"/>
      <c r="D19" s="2162" t="s">
        <v>735</v>
      </c>
      <c r="E19" s="2162"/>
      <c r="F19" s="2130"/>
      <c r="G19" s="2163">
        <v>3</v>
      </c>
      <c r="H19" s="2164">
        <f>G19*30</f>
        <v>90</v>
      </c>
      <c r="I19" s="2165"/>
      <c r="J19" s="2166"/>
      <c r="K19" s="2166"/>
      <c r="L19" s="2166"/>
      <c r="M19" s="2167"/>
      <c r="N19" s="2168"/>
      <c r="O19" s="2169"/>
      <c r="P19" s="2170"/>
      <c r="Q19" s="2171"/>
      <c r="R19" s="2172"/>
      <c r="S19" s="2173"/>
      <c r="T19" s="2174"/>
      <c r="U19" s="2175"/>
      <c r="V19" s="1642"/>
      <c r="Y19" s="3194"/>
      <c r="Z19" s="3202"/>
      <c r="AA19" s="3202"/>
      <c r="AB19" s="3194"/>
      <c r="AC19" s="3194"/>
      <c r="AD19" s="3194"/>
      <c r="AE19" s="3194"/>
      <c r="AF19" s="3194"/>
      <c r="AG19" s="3194"/>
      <c r="AH19" s="3194"/>
      <c r="AI19" s="3194"/>
      <c r="AJ19" s="3194"/>
      <c r="AP19" s="2000"/>
    </row>
    <row r="20" spans="1:42" s="1416" customFormat="1" x14ac:dyDescent="0.2">
      <c r="A20" s="1707" t="s">
        <v>133</v>
      </c>
      <c r="B20" s="2176" t="s">
        <v>711</v>
      </c>
      <c r="C20" s="2111">
        <v>5</v>
      </c>
      <c r="D20" s="2116"/>
      <c r="E20" s="2116"/>
      <c r="F20" s="2121"/>
      <c r="G20" s="2117">
        <v>3</v>
      </c>
      <c r="H20" s="2177">
        <f>G20*30</f>
        <v>90</v>
      </c>
      <c r="I20" s="2178">
        <f>J20+K20+L20</f>
        <v>30</v>
      </c>
      <c r="J20" s="2179">
        <v>20</v>
      </c>
      <c r="K20" s="2179">
        <v>10</v>
      </c>
      <c r="L20" s="2179"/>
      <c r="M20" s="2180">
        <f>H20-I20</f>
        <v>60</v>
      </c>
      <c r="N20" s="2126"/>
      <c r="O20" s="2127"/>
      <c r="P20" s="2128"/>
      <c r="Q20" s="2171"/>
      <c r="R20" s="2172"/>
      <c r="S20" s="2173"/>
      <c r="T20" s="2171">
        <v>2</v>
      </c>
      <c r="U20" s="2173"/>
      <c r="V20" s="1642"/>
      <c r="Y20" s="3194"/>
      <c r="Z20" s="3202"/>
      <c r="AA20" s="3202"/>
      <c r="AB20" s="3194"/>
      <c r="AC20" s="3194"/>
      <c r="AD20" s="3194"/>
      <c r="AE20" s="3194"/>
      <c r="AF20" s="3194"/>
      <c r="AG20" s="3194"/>
      <c r="AH20" s="3194"/>
      <c r="AI20" s="3194"/>
      <c r="AJ20" s="3194"/>
      <c r="AP20" s="2000"/>
    </row>
    <row r="21" spans="1:42" s="1416" customFormat="1" x14ac:dyDescent="0.2">
      <c r="A21" s="1707" t="s">
        <v>700</v>
      </c>
      <c r="B21" s="2176" t="s">
        <v>741</v>
      </c>
      <c r="C21" s="2161"/>
      <c r="D21" s="2162"/>
      <c r="E21" s="2162"/>
      <c r="F21" s="2130"/>
      <c r="G21" s="2117">
        <f>G22+G23</f>
        <v>12.5</v>
      </c>
      <c r="H21" s="2118">
        <f>H22+H23</f>
        <v>375</v>
      </c>
      <c r="I21" s="2101"/>
      <c r="J21" s="2102"/>
      <c r="K21" s="2102"/>
      <c r="L21" s="2102"/>
      <c r="M21" s="2103"/>
      <c r="N21" s="2174"/>
      <c r="O21" s="2181"/>
      <c r="P21" s="2175"/>
      <c r="Q21" s="2171"/>
      <c r="R21" s="2172"/>
      <c r="S21" s="2173"/>
      <c r="T21" s="2171"/>
      <c r="U21" s="2173"/>
      <c r="V21" s="1642"/>
      <c r="Y21" s="3194"/>
      <c r="Z21" s="3202"/>
      <c r="AA21" s="3202"/>
      <c r="AB21" s="3194"/>
      <c r="AC21" s="3194"/>
      <c r="AD21" s="3194"/>
      <c r="AE21" s="3194"/>
      <c r="AF21" s="3194"/>
      <c r="AG21" s="3194"/>
      <c r="AH21" s="3194"/>
      <c r="AI21" s="3194"/>
      <c r="AJ21" s="3194"/>
      <c r="AP21" s="2000"/>
    </row>
    <row r="22" spans="1:42" s="14" customFormat="1" x14ac:dyDescent="0.2">
      <c r="A22" s="1705"/>
      <c r="B22" s="2110" t="s">
        <v>730</v>
      </c>
      <c r="C22" s="2161"/>
      <c r="D22" s="2162"/>
      <c r="E22" s="2162"/>
      <c r="F22" s="2130"/>
      <c r="G22" s="2182">
        <v>6.5</v>
      </c>
      <c r="H22" s="2183">
        <f t="shared" ref="H22:H27" si="0">G22*30</f>
        <v>195</v>
      </c>
      <c r="I22" s="2101"/>
      <c r="J22" s="2102"/>
      <c r="K22" s="2102"/>
      <c r="L22" s="2102"/>
      <c r="M22" s="2103"/>
      <c r="N22" s="2171"/>
      <c r="O22" s="2172"/>
      <c r="P22" s="2173"/>
      <c r="Q22" s="2184"/>
      <c r="R22" s="2185"/>
      <c r="S22" s="2186"/>
      <c r="T22" s="2184"/>
      <c r="U22" s="2186"/>
      <c r="V22" s="1642"/>
      <c r="X22" s="1480"/>
      <c r="Y22" s="3194"/>
      <c r="Z22" s="3202"/>
      <c r="AA22" s="3202"/>
      <c r="AB22" s="3194"/>
      <c r="AC22" s="3194"/>
      <c r="AD22" s="3194"/>
      <c r="AE22" s="3194"/>
      <c r="AF22" s="3194"/>
      <c r="AG22" s="3194"/>
      <c r="AH22" s="3194"/>
      <c r="AI22" s="3194"/>
      <c r="AJ22" s="3194"/>
      <c r="AP22" s="2000"/>
    </row>
    <row r="23" spans="1:42" s="14" customFormat="1" x14ac:dyDescent="0.2">
      <c r="A23" s="1707" t="s">
        <v>778</v>
      </c>
      <c r="B23" s="2110" t="s">
        <v>731</v>
      </c>
      <c r="C23" s="2147">
        <v>1</v>
      </c>
      <c r="D23" s="2162"/>
      <c r="E23" s="2162"/>
      <c r="F23" s="2130"/>
      <c r="G23" s="2187">
        <v>6</v>
      </c>
      <c r="H23" s="2182">
        <f t="shared" si="0"/>
        <v>180</v>
      </c>
      <c r="I23" s="2101">
        <f>J23+K23+L23</f>
        <v>90</v>
      </c>
      <c r="J23" s="2102">
        <v>30</v>
      </c>
      <c r="K23" s="2102"/>
      <c r="L23" s="2102">
        <v>60</v>
      </c>
      <c r="M23" s="2103">
        <f>H23-I23</f>
        <v>90</v>
      </c>
      <c r="N23" s="2171">
        <v>6</v>
      </c>
      <c r="O23" s="2172"/>
      <c r="P23" s="2173"/>
      <c r="Q23" s="2184"/>
      <c r="R23" s="2185"/>
      <c r="S23" s="2186"/>
      <c r="T23" s="2184"/>
      <c r="U23" s="2186"/>
      <c r="V23" s="1642"/>
      <c r="X23" s="1480"/>
      <c r="Y23" s="3194"/>
      <c r="Z23" s="3202"/>
      <c r="AA23" s="3202"/>
      <c r="AB23" s="3194"/>
      <c r="AC23" s="3194"/>
      <c r="AD23" s="3194"/>
      <c r="AE23" s="3194"/>
      <c r="AF23" s="3194"/>
      <c r="AG23" s="3194"/>
      <c r="AH23" s="3194"/>
      <c r="AI23" s="3194"/>
      <c r="AJ23" s="3194"/>
      <c r="AP23" s="2000"/>
    </row>
    <row r="24" spans="1:42" s="14" customFormat="1" x14ac:dyDescent="0.2">
      <c r="A24" s="1707" t="s">
        <v>691</v>
      </c>
      <c r="B24" s="2160" t="s">
        <v>758</v>
      </c>
      <c r="C24" s="2161"/>
      <c r="D24" s="2162"/>
      <c r="E24" s="2162"/>
      <c r="F24" s="2130"/>
      <c r="G24" s="2187">
        <v>3</v>
      </c>
      <c r="H24" s="2182">
        <f t="shared" si="0"/>
        <v>90</v>
      </c>
      <c r="I24" s="2188"/>
      <c r="J24" s="2189"/>
      <c r="K24" s="2189"/>
      <c r="L24" s="2189"/>
      <c r="M24" s="2121"/>
      <c r="N24" s="2190"/>
      <c r="O24" s="2185"/>
      <c r="P24" s="2186"/>
      <c r="Q24" s="2184"/>
      <c r="R24" s="2185"/>
      <c r="S24" s="2186"/>
      <c r="T24" s="2184"/>
      <c r="U24" s="2186"/>
      <c r="V24" s="1642"/>
      <c r="X24" s="1480"/>
      <c r="Y24" s="3194"/>
      <c r="Z24" s="3202"/>
      <c r="AA24" s="3202"/>
      <c r="AB24" s="3194"/>
      <c r="AC24" s="3194"/>
      <c r="AD24" s="3194"/>
      <c r="AE24" s="3194"/>
      <c r="AF24" s="3194"/>
      <c r="AG24" s="3194"/>
      <c r="AH24" s="3194"/>
      <c r="AI24" s="3194"/>
      <c r="AJ24" s="3194"/>
      <c r="AP24" s="2000"/>
    </row>
    <row r="25" spans="1:42" s="14" customFormat="1" x14ac:dyDescent="0.2">
      <c r="A25" s="1705"/>
      <c r="B25" s="2110" t="s">
        <v>730</v>
      </c>
      <c r="C25" s="2161"/>
      <c r="D25" s="2162"/>
      <c r="E25" s="2162"/>
      <c r="F25" s="2130"/>
      <c r="G25" s="2182">
        <v>2</v>
      </c>
      <c r="H25" s="2182">
        <f t="shared" si="0"/>
        <v>60</v>
      </c>
      <c r="I25" s="2191"/>
      <c r="J25" s="2189"/>
      <c r="K25" s="2189"/>
      <c r="L25" s="2189"/>
      <c r="M25" s="2192"/>
      <c r="N25" s="2190"/>
      <c r="O25" s="2185"/>
      <c r="P25" s="2186"/>
      <c r="Q25" s="2174"/>
      <c r="R25" s="2181"/>
      <c r="S25" s="2175"/>
      <c r="T25" s="2174"/>
      <c r="U25" s="2175"/>
      <c r="V25" s="1642"/>
      <c r="X25" s="1480"/>
      <c r="Y25" s="3194"/>
      <c r="Z25" s="3202"/>
      <c r="AA25" s="3202"/>
      <c r="AB25" s="3194"/>
      <c r="AC25" s="3194"/>
      <c r="AD25" s="3194"/>
      <c r="AE25" s="3194"/>
      <c r="AF25" s="3194"/>
      <c r="AG25" s="3194"/>
      <c r="AH25" s="3194"/>
      <c r="AI25" s="3194"/>
      <c r="AJ25" s="3194"/>
      <c r="AP25" s="2000"/>
    </row>
    <row r="26" spans="1:42" s="14" customFormat="1" x14ac:dyDescent="0.2">
      <c r="A26" s="1705" t="s">
        <v>760</v>
      </c>
      <c r="B26" s="2110" t="s">
        <v>731</v>
      </c>
      <c r="C26" s="2161"/>
      <c r="D26" s="2193">
        <v>1</v>
      </c>
      <c r="E26" s="2162"/>
      <c r="F26" s="2130"/>
      <c r="G26" s="2187">
        <v>1</v>
      </c>
      <c r="H26" s="2182">
        <f t="shared" si="0"/>
        <v>30</v>
      </c>
      <c r="I26" s="2190">
        <f>J26+K26+L26</f>
        <v>14</v>
      </c>
      <c r="J26" s="2189">
        <v>8</v>
      </c>
      <c r="K26" s="2189"/>
      <c r="L26" s="2189">
        <v>6</v>
      </c>
      <c r="M26" s="2121">
        <f>H26-I26</f>
        <v>16</v>
      </c>
      <c r="N26" s="2191">
        <v>1</v>
      </c>
      <c r="O26" s="2185"/>
      <c r="P26" s="2186"/>
      <c r="Q26" s="2104"/>
      <c r="R26" s="2105"/>
      <c r="S26" s="2106"/>
      <c r="T26" s="2104"/>
      <c r="U26" s="2106"/>
      <c r="V26" s="1642"/>
      <c r="X26" s="1480"/>
      <c r="Y26" s="3194"/>
      <c r="Z26" s="3202"/>
      <c r="AA26" s="3202"/>
      <c r="AB26" s="3194"/>
      <c r="AC26" s="3194"/>
      <c r="AD26" s="3194"/>
      <c r="AE26" s="3194"/>
      <c r="AF26" s="3194"/>
      <c r="AG26" s="3194"/>
      <c r="AH26" s="3194"/>
      <c r="AI26" s="3194"/>
      <c r="AJ26" s="3194"/>
      <c r="AP26" s="2000"/>
    </row>
    <row r="27" spans="1:42" s="14" customFormat="1" x14ac:dyDescent="0.2">
      <c r="A27" s="1705" t="s">
        <v>659</v>
      </c>
      <c r="B27" s="2129" t="s">
        <v>732</v>
      </c>
      <c r="C27" s="2161"/>
      <c r="D27" s="2162" t="s">
        <v>735</v>
      </c>
      <c r="E27" s="2162"/>
      <c r="F27" s="2130"/>
      <c r="G27" s="2117">
        <v>3</v>
      </c>
      <c r="H27" s="2118">
        <f t="shared" si="0"/>
        <v>90</v>
      </c>
      <c r="I27" s="2101"/>
      <c r="J27" s="2102"/>
      <c r="K27" s="2102"/>
      <c r="L27" s="2102"/>
      <c r="M27" s="2103"/>
      <c r="N27" s="2174"/>
      <c r="O27" s="2181"/>
      <c r="P27" s="2175"/>
      <c r="Q27" s="2104"/>
      <c r="R27" s="2105"/>
      <c r="S27" s="2106"/>
      <c r="T27" s="2104"/>
      <c r="U27" s="2106"/>
      <c r="V27" s="1642"/>
      <c r="Y27" s="3194"/>
      <c r="Z27" s="3202"/>
      <c r="AA27" s="3202"/>
      <c r="AB27" s="3194"/>
      <c r="AC27" s="3194"/>
      <c r="AD27" s="3194"/>
      <c r="AE27" s="3194"/>
      <c r="AF27" s="3194"/>
      <c r="AG27" s="3194"/>
      <c r="AH27" s="3194"/>
      <c r="AI27" s="3194"/>
      <c r="AJ27" s="3194"/>
      <c r="AP27" s="2000"/>
    </row>
    <row r="28" spans="1:42" s="14" customFormat="1" x14ac:dyDescent="0.2">
      <c r="A28" s="1705" t="s">
        <v>761</v>
      </c>
      <c r="B28" s="2160" t="s">
        <v>759</v>
      </c>
      <c r="C28" s="2161"/>
      <c r="D28" s="2162"/>
      <c r="E28" s="2162"/>
      <c r="F28" s="2130"/>
      <c r="G28" s="2117">
        <f>G29+G30</f>
        <v>7.5</v>
      </c>
      <c r="H28" s="2118">
        <f>H29+H30</f>
        <v>225</v>
      </c>
      <c r="I28" s="2101"/>
      <c r="J28" s="2102"/>
      <c r="K28" s="2102"/>
      <c r="L28" s="2102"/>
      <c r="M28" s="2103"/>
      <c r="N28" s="2104"/>
      <c r="O28" s="2105"/>
      <c r="P28" s="2106"/>
      <c r="Q28" s="2104"/>
      <c r="R28" s="2105"/>
      <c r="S28" s="2106"/>
      <c r="T28" s="2104"/>
      <c r="U28" s="2106"/>
      <c r="V28" s="1642"/>
      <c r="Y28" s="3194"/>
      <c r="Z28" s="3202"/>
      <c r="AA28" s="3202"/>
      <c r="AB28" s="3194"/>
      <c r="AC28" s="3194"/>
      <c r="AD28" s="3194"/>
      <c r="AE28" s="3194"/>
      <c r="AF28" s="3194"/>
      <c r="AG28" s="3194"/>
      <c r="AH28" s="3194"/>
      <c r="AI28" s="3194"/>
      <c r="AJ28" s="3194"/>
      <c r="AP28" s="2000"/>
    </row>
    <row r="29" spans="1:42" s="14" customFormat="1" x14ac:dyDescent="0.2">
      <c r="A29" s="1704"/>
      <c r="B29" s="2110" t="s">
        <v>730</v>
      </c>
      <c r="C29" s="2161"/>
      <c r="D29" s="2162"/>
      <c r="E29" s="2162"/>
      <c r="F29" s="2130"/>
      <c r="G29" s="2114">
        <v>4.5</v>
      </c>
      <c r="H29" s="2115">
        <f>G29*30</f>
        <v>135</v>
      </c>
      <c r="I29" s="2101"/>
      <c r="J29" s="2102"/>
      <c r="K29" s="2102"/>
      <c r="L29" s="2102"/>
      <c r="M29" s="2103"/>
      <c r="N29" s="2104"/>
      <c r="O29" s="2105"/>
      <c r="P29" s="2106"/>
      <c r="Q29" s="2104"/>
      <c r="R29" s="2105"/>
      <c r="S29" s="2106"/>
      <c r="T29" s="2194"/>
      <c r="U29" s="2106"/>
      <c r="V29" s="1642"/>
      <c r="Y29" s="3194"/>
      <c r="Z29" s="3202"/>
      <c r="AA29" s="3202"/>
      <c r="AB29" s="3194"/>
      <c r="AC29" s="3194"/>
      <c r="AD29" s="3194"/>
      <c r="AE29" s="3194"/>
      <c r="AF29" s="3194"/>
      <c r="AG29" s="3194"/>
      <c r="AH29" s="3194"/>
      <c r="AI29" s="3194"/>
      <c r="AJ29" s="3194"/>
      <c r="AP29" s="2000"/>
    </row>
    <row r="30" spans="1:42" s="14" customFormat="1" x14ac:dyDescent="0.2">
      <c r="A30" s="1704" t="s">
        <v>762</v>
      </c>
      <c r="B30" s="2110" t="s">
        <v>731</v>
      </c>
      <c r="C30" s="2147">
        <v>1</v>
      </c>
      <c r="D30" s="2162"/>
      <c r="E30" s="2162"/>
      <c r="F30" s="2130"/>
      <c r="G30" s="2117">
        <v>3</v>
      </c>
      <c r="H30" s="2118">
        <f>G30*30</f>
        <v>90</v>
      </c>
      <c r="I30" s="2101">
        <f>J30+K30+L30</f>
        <v>45</v>
      </c>
      <c r="J30" s="2102">
        <v>15</v>
      </c>
      <c r="K30" s="2102">
        <v>30</v>
      </c>
      <c r="L30" s="2102"/>
      <c r="M30" s="2103">
        <f>H30-I30</f>
        <v>45</v>
      </c>
      <c r="N30" s="2104">
        <v>3</v>
      </c>
      <c r="O30" s="2105"/>
      <c r="P30" s="2106"/>
      <c r="Q30" s="2104"/>
      <c r="R30" s="2105"/>
      <c r="S30" s="2106"/>
      <c r="T30" s="2194"/>
      <c r="U30" s="2106"/>
      <c r="V30" s="1642"/>
      <c r="Y30" s="3194"/>
      <c r="Z30" s="3202"/>
      <c r="AA30" s="3202"/>
      <c r="AB30" s="3194"/>
      <c r="AC30" s="3194"/>
      <c r="AD30" s="3194"/>
      <c r="AE30" s="3194"/>
      <c r="AF30" s="3194"/>
      <c r="AG30" s="3194"/>
      <c r="AH30" s="3194"/>
      <c r="AI30" s="3194"/>
      <c r="AJ30" s="3194"/>
      <c r="AP30" s="2000"/>
    </row>
    <row r="31" spans="1:42" s="14" customFormat="1" ht="31.5" x14ac:dyDescent="0.2">
      <c r="A31" s="1704" t="s">
        <v>763</v>
      </c>
      <c r="B31" s="2176" t="s">
        <v>773</v>
      </c>
      <c r="C31" s="2161"/>
      <c r="D31" s="2195"/>
      <c r="E31" s="2195"/>
      <c r="F31" s="2196"/>
      <c r="G31" s="2117">
        <f>G32+G33</f>
        <v>6.5</v>
      </c>
      <c r="H31" s="2114">
        <f>H32+H33</f>
        <v>195</v>
      </c>
      <c r="I31" s="2197"/>
      <c r="J31" s="2198"/>
      <c r="K31" s="2198"/>
      <c r="L31" s="2198"/>
      <c r="M31" s="2199"/>
      <c r="N31" s="2200"/>
      <c r="O31" s="2201"/>
      <c r="P31" s="2202"/>
      <c r="Q31" s="2104"/>
      <c r="R31" s="2105"/>
      <c r="S31" s="2106"/>
      <c r="T31" s="2194"/>
      <c r="U31" s="2106"/>
      <c r="V31" s="1642"/>
      <c r="Y31" s="3194"/>
      <c r="Z31" s="3202"/>
      <c r="AA31" s="3202"/>
      <c r="AB31" s="3194"/>
      <c r="AC31" s="3194"/>
      <c r="AD31" s="3194"/>
      <c r="AE31" s="3194"/>
      <c r="AF31" s="3194"/>
      <c r="AG31" s="3194"/>
      <c r="AH31" s="3194"/>
      <c r="AI31" s="3194"/>
      <c r="AJ31" s="3194"/>
      <c r="AP31" s="2000"/>
    </row>
    <row r="32" spans="1:42" s="14" customFormat="1" x14ac:dyDescent="0.2">
      <c r="A32" s="1704"/>
      <c r="B32" s="2110" t="s">
        <v>730</v>
      </c>
      <c r="C32" s="2161"/>
      <c r="D32" s="2195"/>
      <c r="E32" s="2195"/>
      <c r="F32" s="2196"/>
      <c r="G32" s="2114">
        <v>3.5</v>
      </c>
      <c r="H32" s="2114">
        <f>G32*30</f>
        <v>105</v>
      </c>
      <c r="I32" s="2197"/>
      <c r="J32" s="2198"/>
      <c r="K32" s="2198"/>
      <c r="L32" s="2198"/>
      <c r="M32" s="2199"/>
      <c r="N32" s="2200"/>
      <c r="O32" s="2201"/>
      <c r="P32" s="2202"/>
      <c r="Q32" s="2104"/>
      <c r="R32" s="2105"/>
      <c r="S32" s="2106"/>
      <c r="T32" s="2194"/>
      <c r="U32" s="2106"/>
      <c r="V32" s="1642"/>
      <c r="Y32" s="3194"/>
      <c r="Z32" s="3202"/>
      <c r="AA32" s="3202"/>
      <c r="AB32" s="3194"/>
      <c r="AC32" s="3194"/>
      <c r="AD32" s="3194"/>
      <c r="AE32" s="3194"/>
      <c r="AF32" s="3194"/>
      <c r="AG32" s="3194"/>
      <c r="AH32" s="3194"/>
      <c r="AI32" s="3194"/>
      <c r="AJ32" s="3194"/>
      <c r="AP32" s="2000"/>
    </row>
    <row r="33" spans="1:42" s="14" customFormat="1" x14ac:dyDescent="0.2">
      <c r="A33" s="1704" t="s">
        <v>764</v>
      </c>
      <c r="B33" s="2110" t="s">
        <v>731</v>
      </c>
      <c r="C33" s="2161"/>
      <c r="D33" s="2193">
        <v>1</v>
      </c>
      <c r="E33" s="2195"/>
      <c r="F33" s="2196"/>
      <c r="G33" s="2117">
        <v>3</v>
      </c>
      <c r="H33" s="2114">
        <f>G33*30</f>
        <v>90</v>
      </c>
      <c r="I33" s="2197">
        <f>J33+K33+L33</f>
        <v>45</v>
      </c>
      <c r="J33" s="2198">
        <v>30</v>
      </c>
      <c r="K33" s="2198"/>
      <c r="L33" s="2198">
        <v>15</v>
      </c>
      <c r="M33" s="2199">
        <f>H33-I33</f>
        <v>45</v>
      </c>
      <c r="N33" s="2200">
        <v>3</v>
      </c>
      <c r="O33" s="2201"/>
      <c r="P33" s="2202"/>
      <c r="Q33" s="2104"/>
      <c r="R33" s="2105"/>
      <c r="S33" s="2106"/>
      <c r="T33" s="2194"/>
      <c r="U33" s="2106"/>
      <c r="V33" s="1642"/>
      <c r="Y33" s="3194"/>
      <c r="Z33" s="3202"/>
      <c r="AA33" s="3202"/>
      <c r="AB33" s="3194"/>
      <c r="AC33" s="3194"/>
      <c r="AD33" s="3194"/>
      <c r="AE33" s="3194"/>
      <c r="AF33" s="3194"/>
      <c r="AG33" s="3194"/>
      <c r="AH33" s="3194"/>
      <c r="AI33" s="3194"/>
      <c r="AJ33" s="3194"/>
      <c r="AP33" s="2000"/>
    </row>
    <row r="34" spans="1:42" s="14" customFormat="1" ht="31.5" x14ac:dyDescent="0.2">
      <c r="A34" s="1704" t="s">
        <v>765</v>
      </c>
      <c r="B34" s="2176" t="s">
        <v>774</v>
      </c>
      <c r="C34" s="2161"/>
      <c r="D34" s="2203"/>
      <c r="E34" s="2195"/>
      <c r="F34" s="2204"/>
      <c r="G34" s="2205">
        <f>G35+G36</f>
        <v>4</v>
      </c>
      <c r="H34" s="2206">
        <f>G34*30</f>
        <v>120</v>
      </c>
      <c r="I34" s="2207"/>
      <c r="J34" s="2208"/>
      <c r="K34" s="2203"/>
      <c r="L34" s="2208"/>
      <c r="M34" s="2209"/>
      <c r="N34" s="2210"/>
      <c r="O34" s="2211"/>
      <c r="P34" s="2212"/>
      <c r="Q34" s="2104"/>
      <c r="R34" s="2105"/>
      <c r="S34" s="2106"/>
      <c r="T34" s="2194"/>
      <c r="U34" s="2106"/>
      <c r="V34" s="1642"/>
      <c r="Y34" s="3194"/>
      <c r="Z34" s="3202"/>
      <c r="AA34" s="3202"/>
      <c r="AB34" s="3194"/>
      <c r="AC34" s="3194"/>
      <c r="AD34" s="3194"/>
      <c r="AE34" s="3194"/>
      <c r="AF34" s="3194"/>
      <c r="AG34" s="3194"/>
      <c r="AH34" s="3194"/>
      <c r="AI34" s="3194"/>
      <c r="AJ34" s="3194"/>
      <c r="AP34" s="2000"/>
    </row>
    <row r="35" spans="1:42" s="14" customFormat="1" x14ac:dyDescent="0.2">
      <c r="A35" s="1704"/>
      <c r="B35" s="2110" t="s">
        <v>730</v>
      </c>
      <c r="C35" s="2161"/>
      <c r="D35" s="2203"/>
      <c r="E35" s="2195"/>
      <c r="F35" s="2204"/>
      <c r="G35" s="2182">
        <v>2</v>
      </c>
      <c r="H35" s="2213">
        <f>G35*30</f>
        <v>60</v>
      </c>
      <c r="I35" s="2207"/>
      <c r="J35" s="2208"/>
      <c r="K35" s="2203"/>
      <c r="L35" s="2208"/>
      <c r="M35" s="2209"/>
      <c r="N35" s="2210"/>
      <c r="O35" s="2211"/>
      <c r="P35" s="2212"/>
      <c r="Q35" s="2104"/>
      <c r="R35" s="2105"/>
      <c r="S35" s="2106"/>
      <c r="T35" s="2194"/>
      <c r="U35" s="2106"/>
      <c r="V35" s="1642"/>
      <c r="Y35" s="3194"/>
      <c r="Z35" s="3202"/>
      <c r="AA35" s="3202"/>
      <c r="AB35" s="3194"/>
      <c r="AC35" s="3194"/>
      <c r="AD35" s="3194"/>
      <c r="AE35" s="3194"/>
      <c r="AF35" s="3194"/>
      <c r="AG35" s="3194"/>
      <c r="AH35" s="3194"/>
      <c r="AI35" s="3194"/>
      <c r="AJ35" s="3194"/>
      <c r="AP35" s="2000"/>
    </row>
    <row r="36" spans="1:42" s="1416" customFormat="1" x14ac:dyDescent="0.2">
      <c r="A36" s="1705" t="s">
        <v>766</v>
      </c>
      <c r="B36" s="2110" t="s">
        <v>731</v>
      </c>
      <c r="C36" s="2147" t="s">
        <v>652</v>
      </c>
      <c r="D36" s="2203"/>
      <c r="E36" s="2195"/>
      <c r="F36" s="2204"/>
      <c r="G36" s="2187">
        <v>2</v>
      </c>
      <c r="H36" s="2206">
        <f>G36*30</f>
        <v>60</v>
      </c>
      <c r="I36" s="2207">
        <f>J36+K36+L36</f>
        <v>36</v>
      </c>
      <c r="J36" s="2203">
        <v>27</v>
      </c>
      <c r="K36" s="2203">
        <v>9</v>
      </c>
      <c r="L36" s="2214"/>
      <c r="M36" s="2209">
        <f>H36-I36</f>
        <v>24</v>
      </c>
      <c r="N36" s="2210"/>
      <c r="O36" s="2215">
        <v>4</v>
      </c>
      <c r="P36" s="2212"/>
      <c r="Q36" s="2104"/>
      <c r="R36" s="2105"/>
      <c r="S36" s="2106"/>
      <c r="T36" s="2104"/>
      <c r="U36" s="2106"/>
      <c r="V36" s="1642" t="s">
        <v>874</v>
      </c>
      <c r="Y36" s="3194"/>
      <c r="Z36" s="3202"/>
      <c r="AA36" s="3202"/>
      <c r="AB36" s="3194"/>
      <c r="AC36" s="3194"/>
      <c r="AD36" s="3194"/>
      <c r="AE36" s="3194"/>
      <c r="AF36" s="3194"/>
      <c r="AG36" s="3194"/>
      <c r="AH36" s="3194"/>
      <c r="AI36" s="3194"/>
      <c r="AJ36" s="3194"/>
      <c r="AP36" s="2073"/>
    </row>
    <row r="37" spans="1:42" s="1416" customFormat="1" hidden="1" x14ac:dyDescent="0.2">
      <c r="A37" s="1705"/>
      <c r="B37" s="2110"/>
      <c r="C37" s="2216"/>
      <c r="D37" s="2195"/>
      <c r="E37" s="2195"/>
      <c r="F37" s="2196"/>
      <c r="G37" s="2117"/>
      <c r="H37" s="2217"/>
      <c r="I37" s="2218"/>
      <c r="J37" s="2219"/>
      <c r="K37" s="2219"/>
      <c r="L37" s="2219"/>
      <c r="M37" s="2220"/>
      <c r="N37" s="2194"/>
      <c r="O37" s="2105"/>
      <c r="P37" s="2202"/>
      <c r="Q37" s="2104"/>
      <c r="R37" s="2105"/>
      <c r="S37" s="2106"/>
      <c r="T37" s="2104"/>
      <c r="U37" s="2106"/>
      <c r="V37" s="1642"/>
      <c r="Y37" s="3194"/>
      <c r="Z37" s="3202"/>
      <c r="AA37" s="3202"/>
      <c r="AB37" s="3194"/>
      <c r="AC37" s="3194"/>
      <c r="AD37" s="3194"/>
      <c r="AE37" s="3194"/>
      <c r="AF37" s="3194"/>
      <c r="AG37" s="3194"/>
      <c r="AH37" s="3194"/>
      <c r="AI37" s="3194"/>
      <c r="AJ37" s="3194"/>
      <c r="AP37" s="2001"/>
    </row>
    <row r="38" spans="1:42" s="1416" customFormat="1" x14ac:dyDescent="0.2">
      <c r="A38" s="1705" t="s">
        <v>779</v>
      </c>
      <c r="B38" s="2129" t="s">
        <v>742</v>
      </c>
      <c r="C38" s="2111"/>
      <c r="D38" s="2116"/>
      <c r="E38" s="2116"/>
      <c r="F38" s="2130"/>
      <c r="G38" s="2117">
        <f>G39+G40</f>
        <v>11</v>
      </c>
      <c r="H38" s="2118">
        <f>H39+H40</f>
        <v>330</v>
      </c>
      <c r="I38" s="2101"/>
      <c r="J38" s="2102"/>
      <c r="K38" s="2102"/>
      <c r="L38" s="2102"/>
      <c r="M38" s="2103"/>
      <c r="N38" s="2126"/>
      <c r="O38" s="2127"/>
      <c r="P38" s="2128"/>
      <c r="Q38" s="2104"/>
      <c r="R38" s="2105"/>
      <c r="S38" s="2106"/>
      <c r="T38" s="2104"/>
      <c r="U38" s="2106"/>
      <c r="V38" s="1642"/>
      <c r="Y38" s="3194"/>
      <c r="Z38" s="3202"/>
      <c r="AA38" s="3202"/>
      <c r="AB38" s="3194"/>
      <c r="AC38" s="3194"/>
      <c r="AD38" s="3194"/>
      <c r="AE38" s="3194"/>
      <c r="AF38" s="3194"/>
      <c r="AG38" s="3194"/>
      <c r="AH38" s="3194"/>
      <c r="AI38" s="3194"/>
      <c r="AJ38" s="3194"/>
      <c r="AP38" s="2001"/>
    </row>
    <row r="39" spans="1:42" s="1416" customFormat="1" x14ac:dyDescent="0.2">
      <c r="A39" s="1705"/>
      <c r="B39" s="2110" t="s">
        <v>730</v>
      </c>
      <c r="C39" s="2111"/>
      <c r="D39" s="2116"/>
      <c r="E39" s="2116"/>
      <c r="F39" s="2130"/>
      <c r="G39" s="2114">
        <v>5.5</v>
      </c>
      <c r="H39" s="2115">
        <f>G39*30</f>
        <v>165</v>
      </c>
      <c r="I39" s="2101"/>
      <c r="J39" s="2102"/>
      <c r="K39" s="2102"/>
      <c r="L39" s="2102"/>
      <c r="M39" s="2103"/>
      <c r="N39" s="2126"/>
      <c r="O39" s="2127"/>
      <c r="P39" s="2128"/>
      <c r="Q39" s="2104"/>
      <c r="R39" s="2105"/>
      <c r="S39" s="2106"/>
      <c r="T39" s="2104"/>
      <c r="U39" s="2106"/>
      <c r="V39" s="1642"/>
      <c r="Y39" s="3194"/>
      <c r="Z39" s="3202"/>
      <c r="AA39" s="3202"/>
      <c r="AB39" s="3194"/>
      <c r="AC39" s="3194"/>
      <c r="AD39" s="3194"/>
      <c r="AE39" s="3194"/>
      <c r="AF39" s="3194"/>
      <c r="AG39" s="3194"/>
      <c r="AH39" s="3194"/>
      <c r="AI39" s="3194"/>
      <c r="AJ39" s="3194"/>
      <c r="AP39" s="2001"/>
    </row>
    <row r="40" spans="1:42" s="1416" customFormat="1" x14ac:dyDescent="0.2">
      <c r="A40" s="1705" t="s">
        <v>780</v>
      </c>
      <c r="B40" s="2110" t="s">
        <v>731</v>
      </c>
      <c r="C40" s="2147">
        <v>1</v>
      </c>
      <c r="D40" s="2116"/>
      <c r="E40" s="2116"/>
      <c r="F40" s="2130"/>
      <c r="G40" s="2117">
        <v>5.5</v>
      </c>
      <c r="H40" s="2118">
        <f>G40*30</f>
        <v>165</v>
      </c>
      <c r="I40" s="2101">
        <f>J40+K40+L40</f>
        <v>60</v>
      </c>
      <c r="J40" s="2102">
        <v>30</v>
      </c>
      <c r="K40" s="2102">
        <v>15</v>
      </c>
      <c r="L40" s="2102">
        <v>15</v>
      </c>
      <c r="M40" s="2103">
        <f>H40-I40</f>
        <v>105</v>
      </c>
      <c r="N40" s="2126">
        <v>4</v>
      </c>
      <c r="O40" s="2127"/>
      <c r="P40" s="2128"/>
      <c r="Q40" s="2104"/>
      <c r="R40" s="2105"/>
      <c r="S40" s="2106"/>
      <c r="T40" s="2104"/>
      <c r="U40" s="2106"/>
      <c r="V40" s="1642"/>
      <c r="Y40" s="3194"/>
      <c r="Z40" s="3202"/>
      <c r="AA40" s="3202"/>
      <c r="AB40" s="3194"/>
      <c r="AC40" s="3194"/>
      <c r="AD40" s="3194"/>
      <c r="AE40" s="3194"/>
      <c r="AF40" s="3194"/>
      <c r="AG40" s="3194"/>
      <c r="AH40" s="3194"/>
      <c r="AI40" s="3194"/>
      <c r="AJ40" s="3194"/>
      <c r="AP40" s="2000"/>
    </row>
    <row r="41" spans="1:42" s="1416" customFormat="1" x14ac:dyDescent="0.2">
      <c r="A41" s="1705" t="s">
        <v>781</v>
      </c>
      <c r="B41" s="2129" t="s">
        <v>743</v>
      </c>
      <c r="C41" s="2111"/>
      <c r="D41" s="2116"/>
      <c r="E41" s="2116"/>
      <c r="F41" s="2130"/>
      <c r="G41" s="2117">
        <f>G42+G44</f>
        <v>7</v>
      </c>
      <c r="H41" s="2122">
        <f>H42+H44</f>
        <v>210</v>
      </c>
      <c r="I41" s="2123"/>
      <c r="J41" s="2124"/>
      <c r="K41" s="2124"/>
      <c r="L41" s="2124"/>
      <c r="M41" s="2125"/>
      <c r="N41" s="2126"/>
      <c r="O41" s="2127"/>
      <c r="P41" s="2128"/>
      <c r="Q41" s="2158"/>
      <c r="R41" s="2221"/>
      <c r="S41" s="2159"/>
      <c r="T41" s="2158"/>
      <c r="U41" s="2159"/>
      <c r="V41" s="1642"/>
      <c r="Y41" s="3194"/>
      <c r="Z41" s="3202"/>
      <c r="AA41" s="3202"/>
      <c r="AB41" s="3194"/>
      <c r="AC41" s="3194"/>
      <c r="AD41" s="3194"/>
      <c r="AE41" s="3194"/>
      <c r="AF41" s="3194"/>
      <c r="AG41" s="3194"/>
      <c r="AH41" s="3194"/>
      <c r="AI41" s="3194"/>
      <c r="AJ41" s="3194"/>
      <c r="AP41" s="2001"/>
    </row>
    <row r="42" spans="1:42" s="1416" customFormat="1" x14ac:dyDescent="0.2">
      <c r="A42" s="1705"/>
      <c r="B42" s="2110" t="s">
        <v>730</v>
      </c>
      <c r="C42" s="2111"/>
      <c r="D42" s="2116"/>
      <c r="E42" s="2116"/>
      <c r="F42" s="2222"/>
      <c r="G42" s="2114">
        <v>4</v>
      </c>
      <c r="H42" s="2122">
        <f>G42*30</f>
        <v>120</v>
      </c>
      <c r="I42" s="2123"/>
      <c r="J42" s="2124"/>
      <c r="K42" s="2124"/>
      <c r="L42" s="2124"/>
      <c r="M42" s="2125"/>
      <c r="N42" s="2126"/>
      <c r="O42" s="2127"/>
      <c r="P42" s="2128"/>
      <c r="Q42" s="2158"/>
      <c r="R42" s="2221"/>
      <c r="S42" s="2159"/>
      <c r="T42" s="2158"/>
      <c r="U42" s="2159"/>
      <c r="V42" s="1642"/>
      <c r="Y42" s="3194"/>
      <c r="Z42" s="3202"/>
      <c r="AA42" s="3202"/>
      <c r="AB42" s="3194"/>
      <c r="AC42" s="3194"/>
      <c r="AD42" s="3194"/>
      <c r="AE42" s="3194"/>
      <c r="AF42" s="3194"/>
      <c r="AG42" s="3194"/>
      <c r="AH42" s="3194"/>
      <c r="AI42" s="3194"/>
      <c r="AJ42" s="3194"/>
      <c r="AP42" s="2001"/>
    </row>
    <row r="43" spans="1:42" s="1416" customFormat="1" x14ac:dyDescent="0.2">
      <c r="A43" s="2020" t="s">
        <v>782</v>
      </c>
      <c r="B43" s="2223" t="s">
        <v>731</v>
      </c>
      <c r="C43" s="2224">
        <v>1</v>
      </c>
      <c r="D43" s="2225"/>
      <c r="E43" s="2225"/>
      <c r="F43" s="2226"/>
      <c r="G43" s="2227">
        <v>3.5</v>
      </c>
      <c r="H43" s="2228">
        <f>G43*30</f>
        <v>105</v>
      </c>
      <c r="I43" s="2229">
        <f>J43+K43+L43</f>
        <v>60</v>
      </c>
      <c r="J43" s="2230">
        <v>30</v>
      </c>
      <c r="K43" s="2230">
        <v>15</v>
      </c>
      <c r="L43" s="2230">
        <v>15</v>
      </c>
      <c r="M43" s="2231">
        <f>H43-I43</f>
        <v>45</v>
      </c>
      <c r="N43" s="2232">
        <v>4</v>
      </c>
      <c r="O43" s="2233"/>
      <c r="P43" s="2234"/>
      <c r="Q43" s="2158"/>
      <c r="R43" s="2221"/>
      <c r="S43" s="2159"/>
      <c r="T43" s="2158"/>
      <c r="U43" s="2159"/>
      <c r="V43" s="1642"/>
      <c r="Y43" s="3194"/>
      <c r="Z43" s="3202"/>
      <c r="AA43" s="3202"/>
      <c r="AB43" s="3194"/>
      <c r="AC43" s="3194"/>
      <c r="AD43" s="3194"/>
      <c r="AE43" s="3194"/>
      <c r="AF43" s="3194"/>
      <c r="AG43" s="3194"/>
      <c r="AH43" s="3194"/>
      <c r="AI43" s="3194"/>
      <c r="AJ43" s="3194"/>
      <c r="AP43" s="2073"/>
    </row>
    <row r="44" spans="1:42" s="1416" customFormat="1" ht="32.25" thickBot="1" x14ac:dyDescent="0.25">
      <c r="A44" s="2829" t="s">
        <v>876</v>
      </c>
      <c r="B44" s="2235" t="s">
        <v>877</v>
      </c>
      <c r="C44" s="2236"/>
      <c r="D44" s="2237" t="s">
        <v>887</v>
      </c>
      <c r="E44" s="2237"/>
      <c r="F44" s="2238"/>
      <c r="G44" s="2239">
        <v>3</v>
      </c>
      <c r="H44" s="2240">
        <f>G44*30</f>
        <v>90</v>
      </c>
      <c r="I44" s="2241">
        <f>J44+K44+L44</f>
        <v>60</v>
      </c>
      <c r="J44" s="2242">
        <v>36</v>
      </c>
      <c r="K44" s="2242"/>
      <c r="L44" s="2242">
        <v>24</v>
      </c>
      <c r="M44" s="2243">
        <v>30</v>
      </c>
      <c r="N44" s="2244"/>
      <c r="O44" s="2245">
        <v>5</v>
      </c>
      <c r="P44" s="2246">
        <v>5</v>
      </c>
      <c r="Q44" s="2247"/>
      <c r="R44" s="2248"/>
      <c r="S44" s="2249"/>
      <c r="T44" s="2247"/>
      <c r="U44" s="2249"/>
      <c r="V44" s="1642"/>
      <c r="Y44" s="3194"/>
      <c r="Z44" s="3202"/>
      <c r="AA44" s="3202"/>
      <c r="AB44" s="3194"/>
      <c r="AC44" s="3194"/>
      <c r="AD44" s="3194"/>
      <c r="AE44" s="3194"/>
      <c r="AF44" s="3194"/>
      <c r="AG44" s="3194"/>
      <c r="AH44" s="3194"/>
      <c r="AI44" s="3194"/>
      <c r="AJ44" s="3194"/>
      <c r="AP44" s="2073"/>
    </row>
    <row r="45" spans="1:42" s="1416" customFormat="1" ht="16.5" thickBot="1" x14ac:dyDescent="0.25">
      <c r="A45" s="3124" t="s">
        <v>684</v>
      </c>
      <c r="B45" s="3125"/>
      <c r="C45" s="3125"/>
      <c r="D45" s="3125"/>
      <c r="E45" s="3125"/>
      <c r="F45" s="3126"/>
      <c r="G45" s="2250">
        <f>G46+G47</f>
        <v>81</v>
      </c>
      <c r="H45" s="2251">
        <f>H46+H47</f>
        <v>2430</v>
      </c>
      <c r="I45" s="2252"/>
      <c r="J45" s="2253"/>
      <c r="K45" s="2253"/>
      <c r="L45" s="2253"/>
      <c r="M45" s="2254"/>
      <c r="N45" s="2255"/>
      <c r="O45" s="2256"/>
      <c r="P45" s="2257"/>
      <c r="Q45" s="2258"/>
      <c r="R45" s="2259"/>
      <c r="S45" s="2257"/>
      <c r="T45" s="2260"/>
      <c r="U45" s="2257"/>
      <c r="Y45" s="3194"/>
      <c r="Z45" s="3202"/>
      <c r="AA45" s="3202"/>
      <c r="AB45" s="3194"/>
      <c r="AC45" s="3194"/>
      <c r="AD45" s="3194"/>
      <c r="AE45" s="3194"/>
      <c r="AF45" s="3194"/>
      <c r="AG45" s="3194"/>
      <c r="AH45" s="3194"/>
      <c r="AI45" s="3194"/>
      <c r="AJ45" s="3194"/>
      <c r="AP45" s="2001"/>
    </row>
    <row r="46" spans="1:42" s="1416" customFormat="1" ht="16.5" thickBot="1" x14ac:dyDescent="0.25">
      <c r="A46" s="3111" t="s">
        <v>739</v>
      </c>
      <c r="B46" s="3112"/>
      <c r="C46" s="3112"/>
      <c r="D46" s="3112"/>
      <c r="E46" s="3112"/>
      <c r="F46" s="3113"/>
      <c r="G46" s="2261">
        <f>G12+G14+G15+G17+G22+G25+G27+G29+G32+G39+G42+G35+G19</f>
        <v>48.5</v>
      </c>
      <c r="H46" s="2261">
        <f>H12+H14+H15+H17+H19+H22+H25+H27+H29+H32+H35+H39+H42</f>
        <v>1455</v>
      </c>
      <c r="I46" s="2262"/>
      <c r="J46" s="2138"/>
      <c r="K46" s="2138"/>
      <c r="L46" s="2138"/>
      <c r="M46" s="2139"/>
      <c r="N46" s="2263"/>
      <c r="O46" s="2264"/>
      <c r="P46" s="2142"/>
      <c r="Q46" s="2143"/>
      <c r="R46" s="2144"/>
      <c r="S46" s="2142"/>
      <c r="T46" s="2145"/>
      <c r="U46" s="2142"/>
      <c r="Y46" s="3194"/>
      <c r="Z46" s="3202"/>
      <c r="AA46" s="3202"/>
      <c r="AB46" s="3194"/>
      <c r="AC46" s="3194"/>
      <c r="AD46" s="3194"/>
      <c r="AE46" s="3194"/>
      <c r="AF46" s="3194"/>
      <c r="AG46" s="3194"/>
      <c r="AH46" s="3194"/>
      <c r="AI46" s="3194"/>
      <c r="AJ46" s="3194"/>
      <c r="AP46" s="2001"/>
    </row>
    <row r="47" spans="1:42" s="1416" customFormat="1" ht="16.5" customHeight="1" thickBot="1" x14ac:dyDescent="0.25">
      <c r="A47" s="3114" t="s">
        <v>740</v>
      </c>
      <c r="B47" s="3115"/>
      <c r="C47" s="3115"/>
      <c r="D47" s="3115"/>
      <c r="E47" s="3115"/>
      <c r="F47" s="3116"/>
      <c r="G47" s="2265">
        <f>G13+G18+G20+G23+G30+G33+G36+G44+G40+G26+G43</f>
        <v>32.5</v>
      </c>
      <c r="H47" s="2265">
        <f>H13+H18+H20+H23+H26+H30+H33+H36+H40+H44+H43</f>
        <v>975</v>
      </c>
      <c r="I47" s="2265">
        <f t="shared" ref="I47:M47" si="1">I13+I18+I20+I23+I26+I30+I33+I36+I40+I44+I43</f>
        <v>468</v>
      </c>
      <c r="J47" s="2265">
        <f t="shared" si="1"/>
        <v>241</v>
      </c>
      <c r="K47" s="2265">
        <f t="shared" si="1"/>
        <v>79</v>
      </c>
      <c r="L47" s="2265">
        <f t="shared" si="1"/>
        <v>148</v>
      </c>
      <c r="M47" s="2265">
        <f t="shared" si="1"/>
        <v>507</v>
      </c>
      <c r="N47" s="2266">
        <f>SUM(N11:N44)</f>
        <v>22</v>
      </c>
      <c r="O47" s="2267">
        <f>SUM(O11:O44)</f>
        <v>9</v>
      </c>
      <c r="P47" s="2268">
        <f>SUM(P30:P46)</f>
        <v>5</v>
      </c>
      <c r="Q47" s="2269"/>
      <c r="R47" s="2270">
        <f>SUM(R30:R46)</f>
        <v>0</v>
      </c>
      <c r="S47" s="2268">
        <f>SUM(S30:S46)</f>
        <v>0</v>
      </c>
      <c r="T47" s="2271">
        <f>SUM(T11:T44)</f>
        <v>2</v>
      </c>
      <c r="U47" s="2272">
        <f>SUM(U11:U44)</f>
        <v>1</v>
      </c>
      <c r="Y47" s="3194"/>
      <c r="Z47" s="3202"/>
      <c r="AA47" s="3202"/>
      <c r="AB47" s="3194"/>
      <c r="AC47" s="3194"/>
      <c r="AD47" s="3194"/>
      <c r="AE47" s="3194"/>
      <c r="AF47" s="3194"/>
      <c r="AG47" s="3194"/>
      <c r="AH47" s="3194"/>
      <c r="AI47" s="3194"/>
      <c r="AJ47" s="3194"/>
      <c r="AP47" s="2001"/>
    </row>
    <row r="48" spans="1:42" s="1416" customFormat="1" ht="29.25" customHeight="1" thickBot="1" x14ac:dyDescent="0.25">
      <c r="A48" s="3207" t="s">
        <v>894</v>
      </c>
      <c r="B48" s="3208"/>
      <c r="C48" s="3208"/>
      <c r="D48" s="3208"/>
      <c r="E48" s="3208"/>
      <c r="F48" s="3208"/>
      <c r="G48" s="3208"/>
      <c r="H48" s="3208"/>
      <c r="I48" s="3208"/>
      <c r="J48" s="3208"/>
      <c r="K48" s="3208"/>
      <c r="L48" s="3208"/>
      <c r="M48" s="3208"/>
      <c r="N48" s="3208"/>
      <c r="O48" s="3208"/>
      <c r="P48" s="3208"/>
      <c r="Q48" s="3208"/>
      <c r="R48" s="3208"/>
      <c r="S48" s="3208"/>
      <c r="T48" s="3208"/>
      <c r="U48" s="3209"/>
      <c r="Y48" s="3194"/>
      <c r="Z48" s="3202"/>
      <c r="AA48" s="3202"/>
      <c r="AB48" s="3194"/>
      <c r="AC48" s="3194"/>
      <c r="AD48" s="3194"/>
      <c r="AE48" s="3194"/>
      <c r="AF48" s="3194"/>
      <c r="AG48" s="3194"/>
      <c r="AH48" s="3194"/>
      <c r="AI48" s="3194"/>
      <c r="AJ48" s="3194"/>
      <c r="AP48" s="2001"/>
    </row>
    <row r="49" spans="1:45" s="14" customFormat="1" ht="16.5" thickBot="1" x14ac:dyDescent="0.3">
      <c r="A49" s="3203" t="s">
        <v>745</v>
      </c>
      <c r="B49" s="3203"/>
      <c r="C49" s="3203"/>
      <c r="D49" s="3203"/>
      <c r="E49" s="3203"/>
      <c r="F49" s="3203"/>
      <c r="G49" s="3203"/>
      <c r="H49" s="3203"/>
      <c r="I49" s="3203"/>
      <c r="J49" s="3203"/>
      <c r="K49" s="3203"/>
      <c r="L49" s="3203"/>
      <c r="M49" s="3203"/>
      <c r="N49" s="3203"/>
      <c r="O49" s="3203"/>
      <c r="P49" s="3203"/>
      <c r="Q49" s="3203"/>
      <c r="R49" s="3203"/>
      <c r="S49" s="3203"/>
      <c r="T49" s="3203"/>
      <c r="U49" s="3203"/>
      <c r="X49" s="1480"/>
      <c r="Y49" s="3194"/>
      <c r="Z49" s="3202"/>
      <c r="AA49" s="3202"/>
      <c r="AB49" s="3194"/>
      <c r="AC49" s="3194"/>
      <c r="AD49" s="3194"/>
      <c r="AE49" s="3194"/>
      <c r="AF49" s="3194"/>
      <c r="AG49" s="3194"/>
      <c r="AH49" s="3194"/>
      <c r="AI49" s="3194"/>
      <c r="AJ49" s="3194"/>
      <c r="AP49" s="2000"/>
      <c r="AS49" s="34"/>
    </row>
    <row r="50" spans="1:45" s="14" customFormat="1" x14ac:dyDescent="0.25">
      <c r="A50" s="1814" t="s">
        <v>141</v>
      </c>
      <c r="B50" s="2273" t="s">
        <v>810</v>
      </c>
      <c r="C50" s="2274"/>
      <c r="D50" s="2275"/>
      <c r="E50" s="2275"/>
      <c r="F50" s="2276"/>
      <c r="G50" s="2277">
        <f>G51+G52</f>
        <v>5</v>
      </c>
      <c r="H50" s="2278">
        <f t="shared" ref="H50:H56" si="2">G50*30</f>
        <v>150</v>
      </c>
      <c r="I50" s="2279">
        <f>J50+K50+L50</f>
        <v>93</v>
      </c>
      <c r="J50" s="2280">
        <f>J51+J52</f>
        <v>45</v>
      </c>
      <c r="K50" s="2280">
        <f>K51+K52</f>
        <v>15</v>
      </c>
      <c r="L50" s="2280">
        <f>L51+L52</f>
        <v>33</v>
      </c>
      <c r="M50" s="2281">
        <f>M51+M52</f>
        <v>57</v>
      </c>
      <c r="N50" s="2274"/>
      <c r="O50" s="2282"/>
      <c r="P50" s="2283"/>
      <c r="Q50" s="2284"/>
      <c r="R50" s="2285"/>
      <c r="S50" s="2286"/>
      <c r="T50" s="2284"/>
      <c r="U50" s="2287"/>
      <c r="X50"/>
      <c r="Y50" s="3194"/>
      <c r="Z50" s="3202"/>
      <c r="AA50" s="3202"/>
      <c r="AB50" s="3194"/>
      <c r="AC50" s="3194"/>
      <c r="AD50" s="3194"/>
      <c r="AE50" s="3194"/>
      <c r="AF50" s="3194"/>
      <c r="AG50" s="3194"/>
      <c r="AH50" s="3194"/>
      <c r="AI50" s="3194"/>
      <c r="AJ50" s="3194"/>
      <c r="AP50" s="2073"/>
      <c r="AS50" s="34"/>
    </row>
    <row r="51" spans="1:45" s="14" customFormat="1" x14ac:dyDescent="0.25">
      <c r="A51" s="1713" t="s">
        <v>783</v>
      </c>
      <c r="B51" s="2288" t="s">
        <v>810</v>
      </c>
      <c r="C51" s="2289">
        <v>3</v>
      </c>
      <c r="D51" s="2290"/>
      <c r="E51" s="2290"/>
      <c r="F51" s="2291"/>
      <c r="G51" s="2292">
        <v>4</v>
      </c>
      <c r="H51" s="2293">
        <f t="shared" si="2"/>
        <v>120</v>
      </c>
      <c r="I51" s="2294">
        <f>J51+K51+L51</f>
        <v>75</v>
      </c>
      <c r="J51" s="2290">
        <v>45</v>
      </c>
      <c r="K51" s="2290">
        <v>15</v>
      </c>
      <c r="L51" s="2290">
        <v>15</v>
      </c>
      <c r="M51" s="2295">
        <f>H51-I51</f>
        <v>45</v>
      </c>
      <c r="N51" s="2296"/>
      <c r="O51" s="2297"/>
      <c r="P51" s="2298"/>
      <c r="Q51" s="2299" t="s">
        <v>770</v>
      </c>
      <c r="R51" s="2300"/>
      <c r="S51" s="2301"/>
      <c r="T51" s="2302"/>
      <c r="U51" s="2303"/>
      <c r="X51"/>
      <c r="Y51" s="3194"/>
      <c r="Z51" s="3202"/>
      <c r="AA51" s="3202"/>
      <c r="AB51" s="3194"/>
      <c r="AC51" s="3194"/>
      <c r="AD51" s="3194"/>
      <c r="AE51" s="3194"/>
      <c r="AF51" s="3194"/>
      <c r="AG51" s="3194"/>
      <c r="AH51" s="3194"/>
      <c r="AI51" s="3194"/>
      <c r="AJ51" s="3194"/>
      <c r="AP51" s="2073"/>
      <c r="AS51" s="34"/>
    </row>
    <row r="52" spans="1:45" s="14" customFormat="1" x14ac:dyDescent="0.25">
      <c r="A52" s="1713" t="s">
        <v>784</v>
      </c>
      <c r="B52" s="2288" t="s">
        <v>811</v>
      </c>
      <c r="C52" s="2304"/>
      <c r="D52" s="2290"/>
      <c r="E52" s="2290"/>
      <c r="F52" s="2291" t="s">
        <v>655</v>
      </c>
      <c r="G52" s="2292">
        <v>1</v>
      </c>
      <c r="H52" s="2293">
        <f t="shared" si="2"/>
        <v>30</v>
      </c>
      <c r="I52" s="2294">
        <f>J52+K52+L52</f>
        <v>18</v>
      </c>
      <c r="J52" s="2290"/>
      <c r="K52" s="2290"/>
      <c r="L52" s="2290">
        <v>18</v>
      </c>
      <c r="M52" s="2295">
        <f>H52-I52</f>
        <v>12</v>
      </c>
      <c r="N52" s="2296"/>
      <c r="O52" s="2297"/>
      <c r="P52" s="2298"/>
      <c r="Q52" s="2299"/>
      <c r="R52" s="2300" t="s">
        <v>25</v>
      </c>
      <c r="S52" s="2301" t="s">
        <v>25</v>
      </c>
      <c r="T52" s="2302"/>
      <c r="U52" s="2303"/>
      <c r="X52"/>
      <c r="Y52" s="3194"/>
      <c r="Z52" s="3202"/>
      <c r="AA52" s="3202"/>
      <c r="AB52" s="3194"/>
      <c r="AC52" s="3194"/>
      <c r="AD52" s="3194"/>
      <c r="AE52" s="3194"/>
      <c r="AF52" s="3194"/>
      <c r="AG52" s="3194"/>
      <c r="AH52" s="3194"/>
      <c r="AI52" s="3194"/>
      <c r="AJ52" s="3194"/>
      <c r="AP52" s="2073"/>
      <c r="AS52" s="34"/>
    </row>
    <row r="53" spans="1:45" s="14" customFormat="1" x14ac:dyDescent="0.25">
      <c r="A53" s="1713" t="s">
        <v>142</v>
      </c>
      <c r="B53" s="2305" t="s">
        <v>816</v>
      </c>
      <c r="C53" s="2304"/>
      <c r="D53" s="2290"/>
      <c r="E53" s="2290"/>
      <c r="F53" s="2291"/>
      <c r="G53" s="2292">
        <f>G54+G55</f>
        <v>4.5</v>
      </c>
      <c r="H53" s="2293">
        <f t="shared" si="2"/>
        <v>135</v>
      </c>
      <c r="I53" s="2294">
        <f>I54+I55</f>
        <v>72</v>
      </c>
      <c r="J53" s="2294">
        <f>J54+J55</f>
        <v>54</v>
      </c>
      <c r="K53" s="2294">
        <f>K54+K55</f>
        <v>18</v>
      </c>
      <c r="L53" s="2294"/>
      <c r="M53" s="2306">
        <f>M54+M55</f>
        <v>63</v>
      </c>
      <c r="N53" s="2307"/>
      <c r="O53" s="2297"/>
      <c r="P53" s="2298"/>
      <c r="Q53" s="2299"/>
      <c r="R53" s="2300"/>
      <c r="S53" s="2301"/>
      <c r="T53" s="2302"/>
      <c r="U53" s="2303"/>
      <c r="X53"/>
      <c r="Y53" s="3194"/>
      <c r="Z53" s="3202"/>
      <c r="AA53" s="3202"/>
      <c r="AB53" s="3194"/>
      <c r="AC53" s="3194"/>
      <c r="AD53" s="3194"/>
      <c r="AE53" s="3194"/>
      <c r="AF53" s="3194"/>
      <c r="AG53" s="3194"/>
      <c r="AH53" s="3194"/>
      <c r="AI53" s="3194"/>
      <c r="AJ53" s="3194"/>
      <c r="AP53" s="2000"/>
      <c r="AS53" s="34"/>
    </row>
    <row r="54" spans="1:45" s="14" customFormat="1" x14ac:dyDescent="0.25">
      <c r="A54" s="1713" t="s">
        <v>454</v>
      </c>
      <c r="B54" s="2288" t="s">
        <v>816</v>
      </c>
      <c r="C54" s="2304"/>
      <c r="D54" s="2290"/>
      <c r="E54" s="2290"/>
      <c r="F54" s="2291"/>
      <c r="G54" s="2292">
        <v>2.5</v>
      </c>
      <c r="H54" s="2293">
        <f t="shared" si="2"/>
        <v>75</v>
      </c>
      <c r="I54" s="2294">
        <f>J54+K54+L54</f>
        <v>36</v>
      </c>
      <c r="J54" s="2290">
        <v>27</v>
      </c>
      <c r="K54" s="2290">
        <v>9</v>
      </c>
      <c r="L54" s="2290"/>
      <c r="M54" s="2295">
        <f>H54-I54</f>
        <v>39</v>
      </c>
      <c r="N54" s="2296"/>
      <c r="O54" s="2297"/>
      <c r="P54" s="2298"/>
      <c r="Q54" s="2299"/>
      <c r="R54" s="2300" t="s">
        <v>38</v>
      </c>
      <c r="S54" s="2301"/>
      <c r="T54" s="2302"/>
      <c r="U54" s="2303"/>
      <c r="X54"/>
      <c r="Y54" s="3194"/>
      <c r="Z54" s="3202"/>
      <c r="AA54" s="3202"/>
      <c r="AB54" s="3194"/>
      <c r="AC54" s="3194"/>
      <c r="AD54" s="3194"/>
      <c r="AE54" s="3194"/>
      <c r="AF54" s="3194"/>
      <c r="AG54" s="3194"/>
      <c r="AH54" s="3194"/>
      <c r="AI54" s="3194"/>
      <c r="AJ54" s="3194"/>
      <c r="AP54" s="2000"/>
      <c r="AS54" s="34"/>
    </row>
    <row r="55" spans="1:45" s="14" customFormat="1" x14ac:dyDescent="0.25">
      <c r="A55" s="1713" t="s">
        <v>455</v>
      </c>
      <c r="B55" s="2288" t="s">
        <v>816</v>
      </c>
      <c r="C55" s="2289" t="s">
        <v>655</v>
      </c>
      <c r="D55" s="2290"/>
      <c r="E55" s="2290"/>
      <c r="F55" s="2291"/>
      <c r="G55" s="2292">
        <v>2</v>
      </c>
      <c r="H55" s="2293">
        <f t="shared" si="2"/>
        <v>60</v>
      </c>
      <c r="I55" s="2294">
        <f>J55+K55+L55</f>
        <v>36</v>
      </c>
      <c r="J55" s="2290">
        <v>27</v>
      </c>
      <c r="K55" s="2290">
        <v>9</v>
      </c>
      <c r="L55" s="2290"/>
      <c r="M55" s="2295">
        <f>H55-I55</f>
        <v>24</v>
      </c>
      <c r="N55" s="2296"/>
      <c r="O55" s="2297"/>
      <c r="P55" s="2298"/>
      <c r="Q55" s="2299"/>
      <c r="R55" s="2300"/>
      <c r="S55" s="2301" t="s">
        <v>38</v>
      </c>
      <c r="T55" s="2302"/>
      <c r="U55" s="2303"/>
      <c r="X55"/>
      <c r="Y55" s="3194"/>
      <c r="Z55" s="3202"/>
      <c r="AA55" s="3202"/>
      <c r="AB55" s="3194"/>
      <c r="AC55" s="3194"/>
      <c r="AD55" s="3194"/>
      <c r="AE55" s="3194"/>
      <c r="AF55" s="3194"/>
      <c r="AG55" s="3194"/>
      <c r="AH55" s="3194"/>
      <c r="AI55" s="3194"/>
      <c r="AJ55" s="3194"/>
      <c r="AP55" s="2073"/>
      <c r="AS55" s="34"/>
    </row>
    <row r="56" spans="1:45" s="14" customFormat="1" x14ac:dyDescent="0.25">
      <c r="A56" s="1713" t="s">
        <v>143</v>
      </c>
      <c r="B56" s="2305" t="s">
        <v>835</v>
      </c>
      <c r="C56" s="2289">
        <v>5</v>
      </c>
      <c r="D56" s="2290"/>
      <c r="E56" s="2290"/>
      <c r="F56" s="2291"/>
      <c r="G56" s="2292">
        <v>3</v>
      </c>
      <c r="H56" s="2293">
        <f t="shared" si="2"/>
        <v>90</v>
      </c>
      <c r="I56" s="2294">
        <f>J56+K56+L56</f>
        <v>60</v>
      </c>
      <c r="J56" s="2290">
        <v>45</v>
      </c>
      <c r="K56" s="2290">
        <v>15</v>
      </c>
      <c r="L56" s="2290"/>
      <c r="M56" s="2295">
        <f>H56-I56</f>
        <v>30</v>
      </c>
      <c r="N56" s="2296"/>
      <c r="O56" s="2297"/>
      <c r="P56" s="2298"/>
      <c r="Q56" s="2299"/>
      <c r="R56" s="2300"/>
      <c r="S56" s="2301"/>
      <c r="T56" s="2308">
        <v>4</v>
      </c>
      <c r="U56" s="2303"/>
      <c r="X56"/>
      <c r="Y56" s="3194"/>
      <c r="Z56" s="3202"/>
      <c r="AA56" s="3202"/>
      <c r="AB56" s="3194"/>
      <c r="AC56" s="3194"/>
      <c r="AD56" s="3194"/>
      <c r="AE56" s="3194"/>
      <c r="AF56" s="3194"/>
      <c r="AG56" s="3194"/>
      <c r="AH56" s="3194"/>
      <c r="AI56" s="3194"/>
      <c r="AJ56" s="3194"/>
      <c r="AP56" s="2000"/>
      <c r="AS56" s="34"/>
    </row>
    <row r="57" spans="1:45" s="14" customFormat="1" ht="31.5" x14ac:dyDescent="0.25">
      <c r="A57" s="1713" t="s">
        <v>144</v>
      </c>
      <c r="B57" s="2309" t="s">
        <v>775</v>
      </c>
      <c r="C57" s="2296"/>
      <c r="D57" s="2116"/>
      <c r="E57" s="2116"/>
      <c r="F57" s="2291"/>
      <c r="G57" s="2310">
        <f>G58+G59+G60</f>
        <v>6</v>
      </c>
      <c r="H57" s="2206">
        <f t="shared" ref="H57:H69" si="3">G57*30</f>
        <v>180</v>
      </c>
      <c r="I57" s="2296"/>
      <c r="J57" s="2290"/>
      <c r="K57" s="2290"/>
      <c r="L57" s="2290"/>
      <c r="M57" s="2291"/>
      <c r="N57" s="2296"/>
      <c r="O57" s="2297"/>
      <c r="P57" s="2298"/>
      <c r="Q57" s="2302"/>
      <c r="R57" s="2311"/>
      <c r="S57" s="2303"/>
      <c r="T57" s="2302"/>
      <c r="U57" s="2303"/>
      <c r="V57" s="1494"/>
      <c r="Y57" s="3194"/>
      <c r="Z57" s="3202"/>
      <c r="AA57" s="3202"/>
      <c r="AB57" s="3194"/>
      <c r="AC57" s="3194"/>
      <c r="AD57" s="3194"/>
      <c r="AE57" s="3194"/>
      <c r="AF57" s="3194"/>
      <c r="AG57" s="3194"/>
      <c r="AH57" s="3194"/>
      <c r="AI57" s="3194"/>
      <c r="AJ57" s="3194"/>
      <c r="AP57" s="2000"/>
    </row>
    <row r="58" spans="1:45" s="14" customFormat="1" x14ac:dyDescent="0.2">
      <c r="A58" s="1684"/>
      <c r="B58" s="2288" t="s">
        <v>730</v>
      </c>
      <c r="C58" s="2289"/>
      <c r="D58" s="2116"/>
      <c r="E58" s="2116"/>
      <c r="F58" s="2312"/>
      <c r="G58" s="2313">
        <v>2.5</v>
      </c>
      <c r="H58" s="2314">
        <f t="shared" si="3"/>
        <v>75</v>
      </c>
      <c r="I58" s="2289"/>
      <c r="J58" s="2116"/>
      <c r="K58" s="2116"/>
      <c r="L58" s="2116"/>
      <c r="M58" s="2301"/>
      <c r="N58" s="2299"/>
      <c r="O58" s="2215"/>
      <c r="P58" s="2315"/>
      <c r="Q58" s="2299"/>
      <c r="R58" s="2300"/>
      <c r="S58" s="2301"/>
      <c r="T58" s="2299"/>
      <c r="U58" s="2301"/>
      <c r="V58" s="1494"/>
      <c r="Y58" s="3194"/>
      <c r="Z58" s="3202"/>
      <c r="AA58" s="3202"/>
      <c r="AB58" s="3194"/>
      <c r="AC58" s="3194"/>
      <c r="AD58" s="3194"/>
      <c r="AE58" s="3194"/>
      <c r="AF58" s="3194"/>
      <c r="AG58" s="3194"/>
      <c r="AH58" s="3194"/>
      <c r="AI58" s="3194"/>
      <c r="AJ58" s="3194"/>
      <c r="AP58" s="2000"/>
    </row>
    <row r="59" spans="1:45" s="14" customFormat="1" x14ac:dyDescent="0.2">
      <c r="A59" s="1684" t="s">
        <v>844</v>
      </c>
      <c r="B59" s="2288" t="s">
        <v>731</v>
      </c>
      <c r="C59" s="2289"/>
      <c r="D59" s="2116"/>
      <c r="E59" s="2116"/>
      <c r="F59" s="2312"/>
      <c r="G59" s="2310">
        <v>2</v>
      </c>
      <c r="H59" s="2316">
        <f t="shared" si="3"/>
        <v>60</v>
      </c>
      <c r="I59" s="2294">
        <f>J59+K59+L59</f>
        <v>36</v>
      </c>
      <c r="J59" s="2211">
        <v>18</v>
      </c>
      <c r="K59" s="2203">
        <v>9</v>
      </c>
      <c r="L59" s="2203">
        <v>9</v>
      </c>
      <c r="M59" s="2209">
        <f>H59-I59</f>
        <v>24</v>
      </c>
      <c r="N59" s="2299"/>
      <c r="O59" s="2300">
        <v>4</v>
      </c>
      <c r="P59" s="2315"/>
      <c r="Q59" s="2299"/>
      <c r="R59" s="2300"/>
      <c r="S59" s="2301"/>
      <c r="T59" s="2299"/>
      <c r="U59" s="2301"/>
      <c r="V59" s="1494"/>
      <c r="Y59" s="3194"/>
      <c r="Z59" s="3202"/>
      <c r="AA59" s="3202"/>
      <c r="AB59" s="3194"/>
      <c r="AC59" s="3194"/>
      <c r="AD59" s="3194"/>
      <c r="AE59" s="3194"/>
      <c r="AF59" s="3194"/>
      <c r="AG59" s="3194"/>
      <c r="AH59" s="3194"/>
      <c r="AI59" s="3194"/>
      <c r="AJ59" s="3194"/>
      <c r="AP59" s="2073"/>
    </row>
    <row r="60" spans="1:45" s="14" customFormat="1" x14ac:dyDescent="0.25">
      <c r="A60" s="1684" t="s">
        <v>845</v>
      </c>
      <c r="B60" s="2288" t="s">
        <v>731</v>
      </c>
      <c r="C60" s="2296" t="s">
        <v>653</v>
      </c>
      <c r="D60" s="2116"/>
      <c r="E60" s="2116"/>
      <c r="F60" s="2312"/>
      <c r="G60" s="2310">
        <v>1.5</v>
      </c>
      <c r="H60" s="2316">
        <f>G60*30</f>
        <v>45</v>
      </c>
      <c r="I60" s="2294">
        <f>J60+K60+L60</f>
        <v>27</v>
      </c>
      <c r="J60" s="2211">
        <v>9</v>
      </c>
      <c r="K60" s="2203">
        <v>9</v>
      </c>
      <c r="L60" s="2203">
        <v>9</v>
      </c>
      <c r="M60" s="2209">
        <f>H60-I60</f>
        <v>18</v>
      </c>
      <c r="N60" s="2299"/>
      <c r="O60" s="2215"/>
      <c r="P60" s="2291">
        <v>3</v>
      </c>
      <c r="Q60" s="2299"/>
      <c r="R60" s="2300"/>
      <c r="S60" s="2301"/>
      <c r="T60" s="2299"/>
      <c r="U60" s="2301"/>
      <c r="V60" s="1494"/>
      <c r="Y60" s="3194"/>
      <c r="Z60" s="3202"/>
      <c r="AA60" s="3202"/>
      <c r="AB60" s="3194"/>
      <c r="AC60" s="3194"/>
      <c r="AD60" s="3194"/>
      <c r="AE60" s="3194"/>
      <c r="AF60" s="3194"/>
      <c r="AG60" s="3194"/>
      <c r="AH60" s="3194"/>
      <c r="AI60" s="3194"/>
      <c r="AJ60" s="3194"/>
      <c r="AP60" s="2073"/>
    </row>
    <row r="61" spans="1:45" s="14" customFormat="1" x14ac:dyDescent="0.25">
      <c r="A61" s="1684" t="s">
        <v>145</v>
      </c>
      <c r="B61" s="2309" t="s">
        <v>776</v>
      </c>
      <c r="C61" s="2304"/>
      <c r="D61" s="2290"/>
      <c r="E61" s="2290"/>
      <c r="F61" s="2317"/>
      <c r="G61" s="2292">
        <f>G64+G63+G62</f>
        <v>8</v>
      </c>
      <c r="H61" s="2293">
        <f t="shared" si="3"/>
        <v>240</v>
      </c>
      <c r="I61" s="2289"/>
      <c r="J61" s="2116"/>
      <c r="K61" s="2116"/>
      <c r="L61" s="2116"/>
      <c r="M61" s="2291"/>
      <c r="N61" s="2296"/>
      <c r="O61" s="2318"/>
      <c r="P61" s="2291"/>
      <c r="Q61" s="2299"/>
      <c r="R61" s="2300"/>
      <c r="S61" s="2301"/>
      <c r="T61" s="2299"/>
      <c r="U61" s="2301"/>
      <c r="V61" s="1494"/>
      <c r="Y61" s="3194"/>
      <c r="Z61" s="3202"/>
      <c r="AA61" s="3202"/>
      <c r="AB61" s="3194"/>
      <c r="AC61" s="3194"/>
      <c r="AD61" s="3194"/>
      <c r="AE61" s="3194"/>
      <c r="AF61" s="3194"/>
      <c r="AG61" s="3194"/>
      <c r="AH61" s="3194"/>
      <c r="AI61" s="3194"/>
      <c r="AJ61" s="3194"/>
      <c r="AP61" s="2000"/>
    </row>
    <row r="62" spans="1:45" s="14" customFormat="1" x14ac:dyDescent="0.25">
      <c r="A62" s="1701"/>
      <c r="B62" s="2288" t="s">
        <v>730</v>
      </c>
      <c r="C62" s="2289"/>
      <c r="D62" s="2116"/>
      <c r="E62" s="2116"/>
      <c r="F62" s="2312"/>
      <c r="G62" s="2313">
        <v>3</v>
      </c>
      <c r="H62" s="2314">
        <f t="shared" si="3"/>
        <v>90</v>
      </c>
      <c r="I62" s="2304"/>
      <c r="J62" s="2290"/>
      <c r="K62" s="2290"/>
      <c r="L62" s="2290"/>
      <c r="M62" s="2291"/>
      <c r="N62" s="2296"/>
      <c r="O62" s="2116"/>
      <c r="P62" s="2291"/>
      <c r="Q62" s="2308"/>
      <c r="R62" s="2311"/>
      <c r="S62" s="2303"/>
      <c r="T62" s="2302"/>
      <c r="U62" s="2303"/>
      <c r="V62" s="1494"/>
      <c r="X62" s="1480"/>
      <c r="Y62" s="3194"/>
      <c r="Z62" s="3202"/>
      <c r="AA62" s="3202"/>
      <c r="AB62" s="3194"/>
      <c r="AC62" s="3194"/>
      <c r="AD62" s="3194"/>
      <c r="AE62" s="3194"/>
      <c r="AF62" s="3194"/>
      <c r="AG62" s="3194"/>
      <c r="AH62" s="3194"/>
      <c r="AI62" s="3194"/>
      <c r="AJ62" s="3194"/>
      <c r="AP62" s="2000"/>
    </row>
    <row r="63" spans="1:45" s="1416" customFormat="1" x14ac:dyDescent="0.25">
      <c r="A63" s="1701" t="s">
        <v>458</v>
      </c>
      <c r="B63" s="2288" t="s">
        <v>731</v>
      </c>
      <c r="C63" s="2304"/>
      <c r="D63" s="2290"/>
      <c r="E63" s="2290"/>
      <c r="F63" s="2317"/>
      <c r="G63" s="2292">
        <v>2.5</v>
      </c>
      <c r="H63" s="2293">
        <f>G63*30</f>
        <v>75</v>
      </c>
      <c r="I63" s="2319">
        <f>J63+K63+L63</f>
        <v>45</v>
      </c>
      <c r="J63" s="2211">
        <v>27</v>
      </c>
      <c r="K63" s="2203">
        <v>18</v>
      </c>
      <c r="L63" s="2203"/>
      <c r="M63" s="2209">
        <f>H63-I63</f>
        <v>30</v>
      </c>
      <c r="N63" s="2296"/>
      <c r="O63" s="2116">
        <v>5</v>
      </c>
      <c r="P63" s="2291"/>
      <c r="Q63" s="2308"/>
      <c r="R63" s="2300"/>
      <c r="S63" s="2303"/>
      <c r="T63" s="2299"/>
      <c r="U63" s="2303"/>
      <c r="V63" s="1494"/>
      <c r="Y63" s="3194"/>
      <c r="Z63" s="3202"/>
      <c r="AA63" s="3202"/>
      <c r="AB63" s="3194"/>
      <c r="AC63" s="3194"/>
      <c r="AD63" s="3194"/>
      <c r="AE63" s="3194"/>
      <c r="AF63" s="3194"/>
      <c r="AG63" s="3194"/>
      <c r="AH63" s="3194"/>
      <c r="AI63" s="3194"/>
      <c r="AJ63" s="3194"/>
      <c r="AP63" s="2073"/>
    </row>
    <row r="64" spans="1:45" s="1416" customFormat="1" x14ac:dyDescent="0.25">
      <c r="A64" s="1701" t="s">
        <v>459</v>
      </c>
      <c r="B64" s="2288" t="s">
        <v>731</v>
      </c>
      <c r="C64" s="2296" t="s">
        <v>653</v>
      </c>
      <c r="D64" s="2290"/>
      <c r="E64" s="2290"/>
      <c r="F64" s="2317"/>
      <c r="G64" s="2292">
        <v>2.5</v>
      </c>
      <c r="H64" s="2293">
        <f>G64*30</f>
        <v>75</v>
      </c>
      <c r="I64" s="2319">
        <f>J64+K64+L64</f>
        <v>45</v>
      </c>
      <c r="J64" s="2211">
        <v>27</v>
      </c>
      <c r="K64" s="2203">
        <v>18</v>
      </c>
      <c r="L64" s="2203"/>
      <c r="M64" s="2209">
        <f>H64-I64</f>
        <v>30</v>
      </c>
      <c r="N64" s="2296"/>
      <c r="O64" s="2116"/>
      <c r="P64" s="2291">
        <v>5</v>
      </c>
      <c r="Q64" s="2308"/>
      <c r="R64" s="2300"/>
      <c r="S64" s="2303"/>
      <c r="T64" s="2299"/>
      <c r="U64" s="2303"/>
      <c r="V64" s="1494"/>
      <c r="Y64" s="3194"/>
      <c r="Z64" s="3202"/>
      <c r="AA64" s="3202"/>
      <c r="AB64" s="3194"/>
      <c r="AC64" s="3194"/>
      <c r="AD64" s="3194"/>
      <c r="AE64" s="3194"/>
      <c r="AF64" s="3194"/>
      <c r="AG64" s="3194"/>
      <c r="AH64" s="3194"/>
      <c r="AI64" s="3194"/>
      <c r="AJ64" s="3194"/>
      <c r="AP64" s="2073"/>
    </row>
    <row r="65" spans="1:42" s="14" customFormat="1" x14ac:dyDescent="0.25">
      <c r="A65" s="1713" t="s">
        <v>146</v>
      </c>
      <c r="B65" s="2320" t="s">
        <v>777</v>
      </c>
      <c r="C65" s="2289"/>
      <c r="D65" s="2116"/>
      <c r="E65" s="2116"/>
      <c r="F65" s="2312"/>
      <c r="G65" s="2310">
        <f>G66+G67</f>
        <v>3</v>
      </c>
      <c r="H65" s="2316">
        <f t="shared" si="3"/>
        <v>90</v>
      </c>
      <c r="I65" s="2304"/>
      <c r="J65" s="2290"/>
      <c r="K65" s="2290"/>
      <c r="L65" s="2290"/>
      <c r="M65" s="2291"/>
      <c r="N65" s="2296"/>
      <c r="O65" s="2116"/>
      <c r="P65" s="2291"/>
      <c r="Q65" s="2308"/>
      <c r="R65" s="2300"/>
      <c r="S65" s="2303"/>
      <c r="T65" s="2299"/>
      <c r="U65" s="2303"/>
      <c r="V65" s="1642"/>
      <c r="Y65" s="3194"/>
      <c r="Z65" s="3202"/>
      <c r="AA65" s="3202"/>
      <c r="AB65" s="3194"/>
      <c r="AC65" s="3194"/>
      <c r="AD65" s="3194"/>
      <c r="AE65" s="3194"/>
      <c r="AF65" s="3194"/>
      <c r="AG65" s="3194"/>
      <c r="AH65" s="3194"/>
      <c r="AI65" s="3194"/>
      <c r="AJ65" s="3194"/>
      <c r="AP65" s="2000"/>
    </row>
    <row r="66" spans="1:42" s="14" customFormat="1" ht="20.25" customHeight="1" x14ac:dyDescent="0.25">
      <c r="A66" s="1701"/>
      <c r="B66" s="2288" t="s">
        <v>730</v>
      </c>
      <c r="C66" s="2289"/>
      <c r="D66" s="2116"/>
      <c r="E66" s="2116"/>
      <c r="F66" s="2312"/>
      <c r="G66" s="2313">
        <v>1.5</v>
      </c>
      <c r="H66" s="2314">
        <f t="shared" si="3"/>
        <v>45</v>
      </c>
      <c r="I66" s="2304"/>
      <c r="J66" s="2290"/>
      <c r="K66" s="2290"/>
      <c r="L66" s="2290"/>
      <c r="M66" s="2291"/>
      <c r="N66" s="2296"/>
      <c r="O66" s="2116"/>
      <c r="P66" s="2291"/>
      <c r="Q66" s="2299"/>
      <c r="R66" s="2300"/>
      <c r="S66" s="2303"/>
      <c r="T66" s="2302"/>
      <c r="U66" s="2303"/>
      <c r="V66" s="1642"/>
      <c r="X66"/>
      <c r="Y66" s="3194"/>
      <c r="Z66" s="3202"/>
      <c r="AA66" s="3202"/>
      <c r="AB66" s="3194"/>
      <c r="AC66" s="3194"/>
      <c r="AD66" s="3194"/>
      <c r="AE66" s="3194"/>
      <c r="AF66" s="3194"/>
      <c r="AG66" s="3194"/>
      <c r="AH66" s="3194"/>
      <c r="AI66" s="3194"/>
      <c r="AJ66" s="3194"/>
      <c r="AP66" s="2000"/>
    </row>
    <row r="67" spans="1:42" s="14" customFormat="1" ht="20.25" customHeight="1" x14ac:dyDescent="0.25">
      <c r="A67" s="1701" t="s">
        <v>846</v>
      </c>
      <c r="B67" s="2288" t="s">
        <v>731</v>
      </c>
      <c r="C67" s="2296" t="s">
        <v>652</v>
      </c>
      <c r="D67" s="2116"/>
      <c r="E67" s="2116"/>
      <c r="F67" s="2312"/>
      <c r="G67" s="2292">
        <v>1.5</v>
      </c>
      <c r="H67" s="2293">
        <f t="shared" si="3"/>
        <v>45</v>
      </c>
      <c r="I67" s="2304">
        <f>J67+K67+L67</f>
        <v>27</v>
      </c>
      <c r="J67" s="2290">
        <v>18</v>
      </c>
      <c r="K67" s="2290"/>
      <c r="L67" s="2290">
        <v>9</v>
      </c>
      <c r="M67" s="2321">
        <f>H67-I67</f>
        <v>18</v>
      </c>
      <c r="N67" s="2296"/>
      <c r="O67" s="2116">
        <v>3</v>
      </c>
      <c r="P67" s="2291"/>
      <c r="Q67" s="2299"/>
      <c r="R67" s="2300"/>
      <c r="S67" s="2303"/>
      <c r="T67" s="2302"/>
      <c r="U67" s="2303"/>
      <c r="V67" s="1642"/>
      <c r="X67"/>
      <c r="Y67" s="3194"/>
      <c r="Z67" s="3202"/>
      <c r="AA67" s="3202"/>
      <c r="AB67" s="3194"/>
      <c r="AC67" s="3194"/>
      <c r="AD67" s="3194"/>
      <c r="AE67" s="3194"/>
      <c r="AF67" s="3194"/>
      <c r="AG67" s="3194"/>
      <c r="AH67" s="3194"/>
      <c r="AI67" s="3194"/>
      <c r="AJ67" s="3194"/>
      <c r="AP67" s="2073"/>
    </row>
    <row r="68" spans="1:42" s="14" customFormat="1" x14ac:dyDescent="0.25">
      <c r="A68" s="1713" t="s">
        <v>147</v>
      </c>
      <c r="B68" s="2320" t="s">
        <v>808</v>
      </c>
      <c r="C68" s="2296"/>
      <c r="D68" s="2318" t="s">
        <v>652</v>
      </c>
      <c r="E68" s="2318"/>
      <c r="F68" s="2291"/>
      <c r="G68" s="2292">
        <v>3</v>
      </c>
      <c r="H68" s="2293">
        <f t="shared" si="3"/>
        <v>90</v>
      </c>
      <c r="I68" s="2319">
        <f>J68+K68+L68</f>
        <v>27</v>
      </c>
      <c r="J68" s="2079">
        <v>18</v>
      </c>
      <c r="K68" s="2079"/>
      <c r="L68" s="2079">
        <v>9</v>
      </c>
      <c r="M68" s="2321">
        <f>H68-I68</f>
        <v>63</v>
      </c>
      <c r="N68" s="2322"/>
      <c r="O68" s="2318">
        <v>3</v>
      </c>
      <c r="P68" s="2298"/>
      <c r="Q68" s="2302"/>
      <c r="R68" s="2300"/>
      <c r="S68" s="2303"/>
      <c r="T68" s="2302"/>
      <c r="U68" s="2303"/>
      <c r="V68" s="1702"/>
      <c r="Y68" s="3194"/>
      <c r="Z68" s="3202"/>
      <c r="AA68" s="3202"/>
      <c r="AB68" s="3194"/>
      <c r="AC68" s="3194"/>
      <c r="AD68" s="3194"/>
      <c r="AE68" s="3194"/>
      <c r="AF68" s="3194"/>
      <c r="AG68" s="3194"/>
      <c r="AH68" s="3194"/>
      <c r="AI68" s="3194"/>
      <c r="AJ68" s="3194"/>
      <c r="AP68" s="2000"/>
    </row>
    <row r="69" spans="1:42" s="14" customFormat="1" ht="31.5" x14ac:dyDescent="0.25">
      <c r="A69" s="1713" t="s">
        <v>148</v>
      </c>
      <c r="B69" s="2323" t="s">
        <v>80</v>
      </c>
      <c r="C69" s="2289"/>
      <c r="D69" s="2116">
        <v>5</v>
      </c>
      <c r="E69" s="2116"/>
      <c r="F69" s="2130"/>
      <c r="G69" s="2310">
        <v>3</v>
      </c>
      <c r="H69" s="2206">
        <f t="shared" si="3"/>
        <v>90</v>
      </c>
      <c r="I69" s="2324">
        <f>J69+K69+L69</f>
        <v>45</v>
      </c>
      <c r="J69" s="2290">
        <v>30</v>
      </c>
      <c r="K69" s="2290"/>
      <c r="L69" s="2290">
        <v>15</v>
      </c>
      <c r="M69" s="2325">
        <f>H69-I69</f>
        <v>45</v>
      </c>
      <c r="N69" s="2322"/>
      <c r="O69" s="2300"/>
      <c r="P69" s="2298"/>
      <c r="Q69" s="2302"/>
      <c r="R69" s="2311"/>
      <c r="S69" s="2301"/>
      <c r="T69" s="2299">
        <v>3</v>
      </c>
      <c r="U69" s="2301"/>
      <c r="V69" s="1642"/>
      <c r="Y69" s="3194"/>
      <c r="Z69" s="3202"/>
      <c r="AA69" s="3202"/>
      <c r="AB69" s="3194"/>
      <c r="AC69" s="3194"/>
      <c r="AD69" s="3194"/>
      <c r="AE69" s="3194"/>
      <c r="AF69" s="3194"/>
      <c r="AG69" s="3194"/>
      <c r="AH69" s="3194"/>
      <c r="AI69" s="3194"/>
      <c r="AJ69" s="3194"/>
      <c r="AP69" s="2000"/>
    </row>
    <row r="70" spans="1:42" s="14" customFormat="1" x14ac:dyDescent="0.25">
      <c r="A70" s="1713" t="s">
        <v>149</v>
      </c>
      <c r="B70" s="2323" t="s">
        <v>81</v>
      </c>
      <c r="C70" s="2326"/>
      <c r="D70" s="2327" t="s">
        <v>834</v>
      </c>
      <c r="E70" s="2195"/>
      <c r="F70" s="2196"/>
      <c r="G70" s="2310">
        <v>3</v>
      </c>
      <c r="H70" s="2293">
        <f>G70*30</f>
        <v>90</v>
      </c>
      <c r="I70" s="2319">
        <f>J70+K70+L70</f>
        <v>39</v>
      </c>
      <c r="J70" s="2079">
        <v>26</v>
      </c>
      <c r="K70" s="2079"/>
      <c r="L70" s="2079">
        <v>13</v>
      </c>
      <c r="M70" s="2321">
        <f>H70-I70</f>
        <v>51</v>
      </c>
      <c r="N70" s="2296"/>
      <c r="O70" s="2297"/>
      <c r="P70" s="2222"/>
      <c r="Q70" s="2302"/>
      <c r="R70" s="2311"/>
      <c r="S70" s="2301"/>
      <c r="T70" s="2299"/>
      <c r="U70" s="2301">
        <v>3</v>
      </c>
      <c r="V70" s="1642"/>
      <c r="Y70" s="3194"/>
      <c r="Z70" s="3202"/>
      <c r="AA70" s="3202"/>
      <c r="AB70" s="3194"/>
      <c r="AC70" s="3194"/>
      <c r="AD70" s="3194"/>
      <c r="AE70" s="3194"/>
      <c r="AF70" s="3194"/>
      <c r="AG70" s="3194"/>
      <c r="AH70" s="3194"/>
      <c r="AI70" s="3194"/>
      <c r="AJ70" s="3194"/>
      <c r="AP70" s="2000"/>
    </row>
    <row r="71" spans="1:42" s="14" customFormat="1" x14ac:dyDescent="0.25">
      <c r="A71" s="1713" t="s">
        <v>150</v>
      </c>
      <c r="B71" s="2328" t="s">
        <v>867</v>
      </c>
      <c r="C71" s="2329"/>
      <c r="D71" s="2318"/>
      <c r="E71" s="2116"/>
      <c r="F71" s="2291"/>
      <c r="G71" s="2292">
        <f>SUM(G72:G74)</f>
        <v>5</v>
      </c>
      <c r="H71" s="2293">
        <f>PRODUCT(G71,30)</f>
        <v>150</v>
      </c>
      <c r="I71" s="2319">
        <f>SUM(I72:I74)</f>
        <v>63</v>
      </c>
      <c r="J71" s="2319">
        <f t="shared" ref="J71:M71" si="4">SUM(J72:J74)</f>
        <v>36</v>
      </c>
      <c r="K71" s="2319"/>
      <c r="L71" s="2319">
        <f t="shared" si="4"/>
        <v>27</v>
      </c>
      <c r="M71" s="2321">
        <f t="shared" si="4"/>
        <v>87</v>
      </c>
      <c r="N71" s="2299"/>
      <c r="O71" s="2300"/>
      <c r="P71" s="2291"/>
      <c r="Q71" s="2299"/>
      <c r="R71" s="2300"/>
      <c r="S71" s="2301"/>
      <c r="T71" s="2302"/>
      <c r="U71" s="2301"/>
      <c r="V71" s="1494"/>
      <c r="Y71" s="3194"/>
      <c r="Z71" s="3202"/>
      <c r="AA71" s="3202"/>
      <c r="AB71" s="3194"/>
      <c r="AC71" s="3194"/>
      <c r="AD71" s="3194"/>
      <c r="AE71" s="3194"/>
      <c r="AF71" s="3194"/>
      <c r="AG71" s="3194"/>
      <c r="AH71" s="3194"/>
      <c r="AI71" s="3194"/>
      <c r="AJ71" s="3194"/>
      <c r="AP71" s="2000"/>
    </row>
    <row r="72" spans="1:42" s="14" customFormat="1" x14ac:dyDescent="0.25">
      <c r="A72" s="1822" t="s">
        <v>870</v>
      </c>
      <c r="B72" s="2330" t="s">
        <v>867</v>
      </c>
      <c r="C72" s="2296"/>
      <c r="D72" s="2318"/>
      <c r="E72" s="2116"/>
      <c r="F72" s="2291"/>
      <c r="G72" s="2331">
        <v>2</v>
      </c>
      <c r="H72" s="2293">
        <f>PRODUCT(G72,30)</f>
        <v>60</v>
      </c>
      <c r="I72" s="2319">
        <f>SUM(J72+K72+L72)</f>
        <v>27</v>
      </c>
      <c r="J72" s="2079">
        <v>18</v>
      </c>
      <c r="K72" s="2079"/>
      <c r="L72" s="2079">
        <v>9</v>
      </c>
      <c r="M72" s="2321">
        <f>H72-I72</f>
        <v>33</v>
      </c>
      <c r="N72" s="2299"/>
      <c r="O72" s="2300">
        <v>3</v>
      </c>
      <c r="P72" s="2291"/>
      <c r="Q72" s="2299"/>
      <c r="R72" s="2300"/>
      <c r="S72" s="2301"/>
      <c r="T72" s="2302"/>
      <c r="U72" s="2301"/>
      <c r="V72" s="1494" t="s">
        <v>874</v>
      </c>
      <c r="Y72" s="3194"/>
      <c r="Z72" s="3202"/>
      <c r="AA72" s="3202"/>
      <c r="AB72" s="3194"/>
      <c r="AC72" s="3194"/>
      <c r="AD72" s="3194"/>
      <c r="AE72" s="3194"/>
      <c r="AF72" s="3194"/>
      <c r="AG72" s="3194"/>
      <c r="AH72" s="3194"/>
      <c r="AI72" s="3194"/>
      <c r="AJ72" s="3194"/>
      <c r="AP72" s="2000"/>
    </row>
    <row r="73" spans="1:42" s="14" customFormat="1" x14ac:dyDescent="0.25">
      <c r="A73" s="1822" t="s">
        <v>847</v>
      </c>
      <c r="B73" s="2330" t="s">
        <v>867</v>
      </c>
      <c r="C73" s="2296" t="s">
        <v>653</v>
      </c>
      <c r="D73" s="2318"/>
      <c r="E73" s="2116"/>
      <c r="F73" s="2291"/>
      <c r="G73" s="2310">
        <v>2</v>
      </c>
      <c r="H73" s="2206">
        <f>PRODUCT(G73,30)</f>
        <v>60</v>
      </c>
      <c r="I73" s="2319">
        <f>SUM(J73+K73+L73)</f>
        <v>27</v>
      </c>
      <c r="J73" s="2079">
        <v>18</v>
      </c>
      <c r="K73" s="2079"/>
      <c r="L73" s="2079">
        <v>9</v>
      </c>
      <c r="M73" s="2321">
        <f>H73-I73</f>
        <v>33</v>
      </c>
      <c r="N73" s="2299"/>
      <c r="O73" s="2300"/>
      <c r="P73" s="2291">
        <v>3</v>
      </c>
      <c r="Q73" s="2299"/>
      <c r="R73" s="2300"/>
      <c r="S73" s="2301"/>
      <c r="T73" s="2302"/>
      <c r="U73" s="2301"/>
      <c r="V73" s="1494" t="s">
        <v>874</v>
      </c>
      <c r="Y73" s="3194"/>
      <c r="Z73" s="3202"/>
      <c r="AA73" s="3202"/>
      <c r="AB73" s="3194"/>
      <c r="AC73" s="3194"/>
      <c r="AD73" s="3194"/>
      <c r="AE73" s="3194"/>
      <c r="AF73" s="3194"/>
      <c r="AG73" s="3194"/>
      <c r="AH73" s="3194"/>
      <c r="AI73" s="3194"/>
      <c r="AJ73" s="3194"/>
      <c r="AP73" s="2000"/>
    </row>
    <row r="74" spans="1:42" s="14" customFormat="1" x14ac:dyDescent="0.25">
      <c r="A74" s="1822" t="s">
        <v>848</v>
      </c>
      <c r="B74" s="2330" t="s">
        <v>868</v>
      </c>
      <c r="C74" s="2296"/>
      <c r="D74" s="2318"/>
      <c r="E74" s="2116" t="s">
        <v>653</v>
      </c>
      <c r="F74" s="2291"/>
      <c r="G74" s="2292">
        <v>1</v>
      </c>
      <c r="H74" s="2293">
        <f>PRODUCT(G74,30)</f>
        <v>30</v>
      </c>
      <c r="I74" s="2319">
        <f>SUM(J74+K74+L74)</f>
        <v>9</v>
      </c>
      <c r="J74" s="2079"/>
      <c r="K74" s="2079"/>
      <c r="L74" s="2079">
        <v>9</v>
      </c>
      <c r="M74" s="2321">
        <f>H74-I74</f>
        <v>21</v>
      </c>
      <c r="N74" s="2299"/>
      <c r="O74" s="2300"/>
      <c r="P74" s="2291">
        <v>1</v>
      </c>
      <c r="Q74" s="2299"/>
      <c r="R74" s="2300"/>
      <c r="S74" s="2301"/>
      <c r="T74" s="2302"/>
      <c r="U74" s="2301"/>
      <c r="V74" s="1494" t="s">
        <v>875</v>
      </c>
      <c r="Y74" s="3194"/>
      <c r="Z74" s="3202"/>
      <c r="AA74" s="3202"/>
      <c r="AB74" s="3194"/>
      <c r="AC74" s="3194"/>
      <c r="AD74" s="3194"/>
      <c r="AE74" s="3194"/>
      <c r="AF74" s="3194"/>
      <c r="AG74" s="3194"/>
      <c r="AH74" s="3194"/>
      <c r="AI74" s="3194"/>
      <c r="AJ74" s="3194"/>
      <c r="AP74" s="2000"/>
    </row>
    <row r="75" spans="1:42" s="14" customFormat="1" x14ac:dyDescent="0.25">
      <c r="A75" s="1822" t="s">
        <v>151</v>
      </c>
      <c r="B75" s="2332" t="s">
        <v>832</v>
      </c>
      <c r="C75" s="2296"/>
      <c r="D75" s="2318"/>
      <c r="E75" s="2116"/>
      <c r="F75" s="2291"/>
      <c r="G75" s="2292">
        <f>G76+G77</f>
        <v>4</v>
      </c>
      <c r="H75" s="2293">
        <f>G75*30</f>
        <v>120</v>
      </c>
      <c r="I75" s="2319">
        <f>I76+I77</f>
        <v>73</v>
      </c>
      <c r="J75" s="2319">
        <f>J76+J77</f>
        <v>30</v>
      </c>
      <c r="K75" s="2319">
        <f>K76+K77</f>
        <v>15</v>
      </c>
      <c r="L75" s="2319">
        <f>L76+L77</f>
        <v>28</v>
      </c>
      <c r="M75" s="2321">
        <f>M76+M77</f>
        <v>47</v>
      </c>
      <c r="N75" s="2299"/>
      <c r="O75" s="2300"/>
      <c r="P75" s="2291"/>
      <c r="Q75" s="2299"/>
      <c r="R75" s="2300"/>
      <c r="S75" s="2301"/>
      <c r="T75" s="2302"/>
      <c r="U75" s="2301"/>
      <c r="V75" s="1494"/>
      <c r="Y75" s="3194"/>
      <c r="Z75" s="3202"/>
      <c r="AA75" s="3202"/>
      <c r="AB75" s="3194"/>
      <c r="AC75" s="3194"/>
      <c r="AD75" s="3194"/>
      <c r="AE75" s="3194"/>
      <c r="AF75" s="3194"/>
      <c r="AG75" s="3194"/>
      <c r="AH75" s="3194"/>
      <c r="AI75" s="3194"/>
      <c r="AJ75" s="3194"/>
      <c r="AP75" s="2000"/>
    </row>
    <row r="76" spans="1:42" s="14" customFormat="1" x14ac:dyDescent="0.25">
      <c r="A76" s="1822" t="s">
        <v>191</v>
      </c>
      <c r="B76" s="2330" t="s">
        <v>832</v>
      </c>
      <c r="C76" s="2296">
        <v>5</v>
      </c>
      <c r="D76" s="2318"/>
      <c r="E76" s="2116"/>
      <c r="F76" s="2291"/>
      <c r="G76" s="2292">
        <v>3</v>
      </c>
      <c r="H76" s="2293">
        <f>G76*30</f>
        <v>90</v>
      </c>
      <c r="I76" s="2319">
        <f>SUM(J76+K76+L76)</f>
        <v>60</v>
      </c>
      <c r="J76" s="2079">
        <v>30</v>
      </c>
      <c r="K76" s="2079">
        <v>15</v>
      </c>
      <c r="L76" s="2079">
        <v>15</v>
      </c>
      <c r="M76" s="2321">
        <f>H76-I76</f>
        <v>30</v>
      </c>
      <c r="N76" s="2299"/>
      <c r="O76" s="2300"/>
      <c r="P76" s="2291"/>
      <c r="Q76" s="2299"/>
      <c r="R76" s="2300"/>
      <c r="S76" s="2301"/>
      <c r="T76" s="2308">
        <v>4</v>
      </c>
      <c r="U76" s="2301"/>
      <c r="V76" s="1494"/>
      <c r="Y76" s="3194"/>
      <c r="Z76" s="3202"/>
      <c r="AA76" s="3202"/>
      <c r="AB76" s="3194"/>
      <c r="AC76" s="3194"/>
      <c r="AD76" s="3194"/>
      <c r="AE76" s="3194"/>
      <c r="AF76" s="3194"/>
      <c r="AG76" s="3194"/>
      <c r="AH76" s="3194"/>
      <c r="AI76" s="3194"/>
      <c r="AJ76" s="3194"/>
      <c r="AP76" s="2073"/>
    </row>
    <row r="77" spans="1:42" s="14" customFormat="1" x14ac:dyDescent="0.25">
      <c r="A77" s="1822" t="s">
        <v>192</v>
      </c>
      <c r="B77" s="2330" t="s">
        <v>833</v>
      </c>
      <c r="C77" s="2296"/>
      <c r="D77" s="2318"/>
      <c r="E77" s="2116" t="s">
        <v>834</v>
      </c>
      <c r="F77" s="2291"/>
      <c r="G77" s="2292">
        <v>1</v>
      </c>
      <c r="H77" s="2293">
        <f>G77*30</f>
        <v>30</v>
      </c>
      <c r="I77" s="2319">
        <f>SUM(J77+K77+L77)</f>
        <v>13</v>
      </c>
      <c r="J77" s="2079"/>
      <c r="K77" s="2079"/>
      <c r="L77" s="2079">
        <v>13</v>
      </c>
      <c r="M77" s="2321">
        <f>H77-I77</f>
        <v>17</v>
      </c>
      <c r="N77" s="2299"/>
      <c r="O77" s="2300"/>
      <c r="P77" s="2291"/>
      <c r="Q77" s="2299"/>
      <c r="R77" s="2300"/>
      <c r="S77" s="2301"/>
      <c r="T77" s="2302"/>
      <c r="U77" s="2301">
        <v>1</v>
      </c>
      <c r="V77" s="1494"/>
      <c r="Y77" s="3194"/>
      <c r="Z77" s="3202"/>
      <c r="AA77" s="3202"/>
      <c r="AB77" s="3194"/>
      <c r="AC77" s="3194"/>
      <c r="AD77" s="3194"/>
      <c r="AE77" s="3194"/>
      <c r="AF77" s="3194"/>
      <c r="AG77" s="3194"/>
      <c r="AH77" s="3194"/>
      <c r="AI77" s="3194"/>
      <c r="AJ77" s="3194"/>
      <c r="AP77" s="2000"/>
    </row>
    <row r="78" spans="1:42" s="14" customFormat="1" x14ac:dyDescent="0.25">
      <c r="A78" s="1822" t="s">
        <v>152</v>
      </c>
      <c r="B78" s="2328" t="s">
        <v>831</v>
      </c>
      <c r="C78" s="2326"/>
      <c r="D78" s="2195" t="s">
        <v>770</v>
      </c>
      <c r="E78" s="2195"/>
      <c r="F78" s="2196"/>
      <c r="G78" s="2310">
        <v>3</v>
      </c>
      <c r="H78" s="2333">
        <f>PRODUCT(G78,30)</f>
        <v>90</v>
      </c>
      <c r="I78" s="2319">
        <f>SUM(J78+K78+L78)</f>
        <v>45</v>
      </c>
      <c r="J78" s="2211">
        <v>30</v>
      </c>
      <c r="K78" s="2211"/>
      <c r="L78" s="2211">
        <v>15</v>
      </c>
      <c r="M78" s="2321">
        <f>H78-I78</f>
        <v>45</v>
      </c>
      <c r="N78" s="2299"/>
      <c r="O78" s="2300"/>
      <c r="P78" s="2301"/>
      <c r="Q78" s="2299"/>
      <c r="R78" s="2300"/>
      <c r="S78" s="2301"/>
      <c r="T78" s="2299">
        <v>3</v>
      </c>
      <c r="U78" s="2301"/>
      <c r="V78" s="1494"/>
      <c r="Y78" s="3194"/>
      <c r="Z78" s="3202"/>
      <c r="AA78" s="3202"/>
      <c r="AB78" s="3194"/>
      <c r="AC78" s="3194"/>
      <c r="AD78" s="3194"/>
      <c r="AE78" s="3194"/>
      <c r="AF78" s="3194"/>
      <c r="AG78" s="3194"/>
      <c r="AH78" s="3194"/>
      <c r="AI78" s="3194"/>
      <c r="AJ78" s="3194"/>
      <c r="AP78" s="2000"/>
    </row>
    <row r="79" spans="1:42" s="14" customFormat="1" x14ac:dyDescent="0.25">
      <c r="A79" s="1684" t="s">
        <v>153</v>
      </c>
      <c r="B79" s="2328" t="s">
        <v>843</v>
      </c>
      <c r="C79" s="2289"/>
      <c r="D79" s="2116"/>
      <c r="E79" s="2116"/>
      <c r="F79" s="2222"/>
      <c r="G79" s="2310">
        <f>G80+G81</f>
        <v>3.5</v>
      </c>
      <c r="H79" s="2334">
        <f>H80+H81</f>
        <v>105</v>
      </c>
      <c r="I79" s="2335">
        <f>I80+I81</f>
        <v>71</v>
      </c>
      <c r="J79" s="2211">
        <f>J80+J81</f>
        <v>43</v>
      </c>
      <c r="K79" s="2211">
        <f t="shared" ref="K79:M79" si="5">K80+K81</f>
        <v>15</v>
      </c>
      <c r="L79" s="2211">
        <f t="shared" si="5"/>
        <v>13</v>
      </c>
      <c r="M79" s="2211">
        <f t="shared" si="5"/>
        <v>34</v>
      </c>
      <c r="N79" s="2299"/>
      <c r="O79" s="2300"/>
      <c r="P79" s="2301"/>
      <c r="Q79" s="2299"/>
      <c r="R79" s="2300"/>
      <c r="S79" s="2301"/>
      <c r="T79" s="2299"/>
      <c r="U79" s="2301"/>
      <c r="V79" s="1494"/>
      <c r="Y79" s="3194"/>
      <c r="Z79" s="3202"/>
      <c r="AA79" s="3202"/>
      <c r="AB79" s="3194"/>
      <c r="AC79" s="3194"/>
      <c r="AD79" s="3194"/>
      <c r="AE79" s="3194"/>
      <c r="AF79" s="3194"/>
      <c r="AG79" s="3194"/>
      <c r="AH79" s="3194"/>
      <c r="AI79" s="3194"/>
      <c r="AJ79" s="3194"/>
      <c r="AP79" s="2000"/>
    </row>
    <row r="80" spans="1:42" s="14" customFormat="1" x14ac:dyDescent="0.25">
      <c r="A80" s="1701" t="s">
        <v>465</v>
      </c>
      <c r="B80" s="2330" t="s">
        <v>843</v>
      </c>
      <c r="C80" s="2289"/>
      <c r="D80" s="2116"/>
      <c r="E80" s="2116"/>
      <c r="F80" s="2222"/>
      <c r="G80" s="2310">
        <v>2</v>
      </c>
      <c r="H80" s="2333">
        <f>G80*30</f>
        <v>60</v>
      </c>
      <c r="I80" s="2294">
        <f>J80+K80+L80</f>
        <v>45</v>
      </c>
      <c r="J80" s="2336">
        <v>30</v>
      </c>
      <c r="K80" s="2336">
        <v>15</v>
      </c>
      <c r="L80" s="2336"/>
      <c r="M80" s="2209">
        <f>H80-I80</f>
        <v>15</v>
      </c>
      <c r="N80" s="2299"/>
      <c r="O80" s="2300"/>
      <c r="P80" s="2301"/>
      <c r="Q80" s="2299"/>
      <c r="R80" s="2300"/>
      <c r="S80" s="2301"/>
      <c r="T80" s="2299">
        <v>3</v>
      </c>
      <c r="U80" s="2301"/>
      <c r="V80" s="1494"/>
      <c r="Y80" s="3194"/>
      <c r="Z80" s="3202"/>
      <c r="AA80" s="3202"/>
      <c r="AB80" s="3194"/>
      <c r="AC80" s="3194"/>
      <c r="AD80" s="3194"/>
      <c r="AE80" s="3194"/>
      <c r="AF80" s="3194"/>
      <c r="AG80" s="3194"/>
      <c r="AH80" s="3194"/>
      <c r="AI80" s="3194"/>
      <c r="AJ80" s="3194"/>
      <c r="AP80" s="2073"/>
    </row>
    <row r="81" spans="1:42" s="14" customFormat="1" x14ac:dyDescent="0.25">
      <c r="A81" s="1701" t="s">
        <v>466</v>
      </c>
      <c r="B81" s="2330" t="s">
        <v>843</v>
      </c>
      <c r="C81" s="2289" t="s">
        <v>834</v>
      </c>
      <c r="D81" s="2116"/>
      <c r="E81" s="2116"/>
      <c r="F81" s="2130"/>
      <c r="G81" s="2310">
        <v>1.5</v>
      </c>
      <c r="H81" s="2333">
        <f>G81*30</f>
        <v>45</v>
      </c>
      <c r="I81" s="2294">
        <f>J81+K81+L81</f>
        <v>26</v>
      </c>
      <c r="J81" s="2211">
        <v>13</v>
      </c>
      <c r="K81" s="2203"/>
      <c r="L81" s="2203">
        <v>13</v>
      </c>
      <c r="M81" s="2209">
        <f>H81-I81</f>
        <v>19</v>
      </c>
      <c r="N81" s="2299"/>
      <c r="O81" s="2300"/>
      <c r="P81" s="2301"/>
      <c r="Q81" s="2299"/>
      <c r="R81" s="2300"/>
      <c r="S81" s="2301"/>
      <c r="T81" s="2299"/>
      <c r="U81" s="2301">
        <v>2</v>
      </c>
      <c r="V81" s="1494"/>
      <c r="Y81" s="3194"/>
      <c r="Z81" s="3202"/>
      <c r="AA81" s="3202"/>
      <c r="AB81" s="3194"/>
      <c r="AC81" s="3194"/>
      <c r="AD81" s="3194"/>
      <c r="AE81" s="3194"/>
      <c r="AF81" s="3194"/>
      <c r="AG81" s="3194"/>
      <c r="AH81" s="3194"/>
      <c r="AI81" s="3194"/>
      <c r="AJ81" s="3194"/>
      <c r="AP81" s="2073"/>
    </row>
    <row r="82" spans="1:42" s="14" customFormat="1" ht="31.5" x14ac:dyDescent="0.2">
      <c r="A82" s="1684" t="s">
        <v>154</v>
      </c>
      <c r="B82" s="2337" t="s">
        <v>807</v>
      </c>
      <c r="C82" s="2289"/>
      <c r="D82" s="2327"/>
      <c r="E82" s="2327"/>
      <c r="F82" s="2196"/>
      <c r="G82" s="2310">
        <f>G83+G84+G85</f>
        <v>9</v>
      </c>
      <c r="H82" s="2206">
        <f>H83+H84+H85</f>
        <v>270</v>
      </c>
      <c r="I82" s="2294"/>
      <c r="J82" s="2211"/>
      <c r="K82" s="2203"/>
      <c r="L82" s="2203"/>
      <c r="M82" s="2209"/>
      <c r="N82" s="2289"/>
      <c r="O82" s="2116"/>
      <c r="P82" s="2222"/>
      <c r="Q82" s="2299"/>
      <c r="R82" s="2300"/>
      <c r="S82" s="2301"/>
      <c r="T82" s="2299"/>
      <c r="U82" s="2301"/>
      <c r="V82" s="1494"/>
      <c r="Y82" s="3194"/>
      <c r="Z82" s="3202"/>
      <c r="AA82" s="3202"/>
      <c r="AB82" s="3194"/>
      <c r="AC82" s="3194"/>
      <c r="AD82" s="3194"/>
      <c r="AE82" s="3194"/>
      <c r="AF82" s="3194"/>
      <c r="AG82" s="3194"/>
      <c r="AH82" s="3194"/>
      <c r="AI82" s="3194"/>
      <c r="AJ82" s="3194"/>
      <c r="AP82" s="2000"/>
    </row>
    <row r="83" spans="1:42" s="14" customFormat="1" x14ac:dyDescent="0.25">
      <c r="A83" s="1711"/>
      <c r="B83" s="2330" t="s">
        <v>730</v>
      </c>
      <c r="C83" s="2289"/>
      <c r="D83" s="2327"/>
      <c r="E83" s="2327"/>
      <c r="F83" s="2196"/>
      <c r="G83" s="2338">
        <v>1.5</v>
      </c>
      <c r="H83" s="2338">
        <f t="shared" ref="H83:H91" si="6">G83*30</f>
        <v>45</v>
      </c>
      <c r="I83" s="2294"/>
      <c r="J83" s="2211"/>
      <c r="K83" s="2203"/>
      <c r="L83" s="2203"/>
      <c r="M83" s="2209"/>
      <c r="N83" s="2289"/>
      <c r="O83" s="2116"/>
      <c r="P83" s="2222"/>
      <c r="Q83" s="2299"/>
      <c r="R83" s="2300"/>
      <c r="S83" s="2301"/>
      <c r="T83" s="2299"/>
      <c r="U83" s="2301"/>
      <c r="V83" s="1494"/>
      <c r="Y83" s="3194"/>
      <c r="Z83" s="3202"/>
      <c r="AA83" s="3202"/>
      <c r="AB83" s="3194"/>
      <c r="AC83" s="3194"/>
      <c r="AD83" s="3194"/>
      <c r="AE83" s="3194"/>
      <c r="AF83" s="3194"/>
      <c r="AG83" s="3194"/>
      <c r="AH83" s="3194"/>
      <c r="AI83" s="3194"/>
      <c r="AJ83" s="3194"/>
      <c r="AP83" s="2000"/>
    </row>
    <row r="84" spans="1:42" s="14" customFormat="1" ht="28.5" customHeight="1" x14ac:dyDescent="0.2">
      <c r="A84" s="1680" t="s">
        <v>849</v>
      </c>
      <c r="B84" s="2339" t="s">
        <v>814</v>
      </c>
      <c r="C84" s="2289"/>
      <c r="D84" s="2116" t="s">
        <v>652</v>
      </c>
      <c r="E84" s="2290"/>
      <c r="F84" s="2295"/>
      <c r="G84" s="2333">
        <v>3</v>
      </c>
      <c r="H84" s="2333">
        <f t="shared" si="6"/>
        <v>90</v>
      </c>
      <c r="I84" s="2304">
        <f>J84+K84+L84</f>
        <v>45</v>
      </c>
      <c r="J84" s="2336">
        <v>36</v>
      </c>
      <c r="K84" s="2290"/>
      <c r="L84" s="2290">
        <v>9</v>
      </c>
      <c r="M84" s="2209">
        <f>H84-I84</f>
        <v>45</v>
      </c>
      <c r="N84" s="2289"/>
      <c r="O84" s="2116">
        <v>5</v>
      </c>
      <c r="P84" s="2222"/>
      <c r="Q84" s="2299"/>
      <c r="R84" s="2300"/>
      <c r="S84" s="2301"/>
      <c r="T84" s="2299"/>
      <c r="U84" s="2301"/>
      <c r="V84" s="1494" t="s">
        <v>875</v>
      </c>
      <c r="Y84" s="3194"/>
      <c r="Z84" s="3202"/>
      <c r="AA84" s="3202"/>
      <c r="AB84" s="3194"/>
      <c r="AC84" s="3194"/>
      <c r="AD84" s="3194"/>
      <c r="AE84" s="3194"/>
      <c r="AF84" s="3194"/>
      <c r="AG84" s="3194"/>
      <c r="AH84" s="3194"/>
      <c r="AI84" s="3194"/>
      <c r="AJ84" s="3194"/>
      <c r="AP84" s="2000"/>
    </row>
    <row r="85" spans="1:42" s="14" customFormat="1" ht="31.5" customHeight="1" x14ac:dyDescent="0.2">
      <c r="A85" s="1680" t="s">
        <v>850</v>
      </c>
      <c r="B85" s="2340" t="s">
        <v>815</v>
      </c>
      <c r="C85" s="2289" t="s">
        <v>653</v>
      </c>
      <c r="D85" s="2116"/>
      <c r="E85" s="2290"/>
      <c r="F85" s="2295"/>
      <c r="G85" s="2333">
        <v>4.5</v>
      </c>
      <c r="H85" s="2333">
        <f t="shared" si="6"/>
        <v>135</v>
      </c>
      <c r="I85" s="2294">
        <f>J85+K85+L85</f>
        <v>72</v>
      </c>
      <c r="J85" s="2336">
        <v>54</v>
      </c>
      <c r="K85" s="2290">
        <v>9</v>
      </c>
      <c r="L85" s="2290">
        <v>9</v>
      </c>
      <c r="M85" s="2209">
        <f>H85-I85</f>
        <v>63</v>
      </c>
      <c r="N85" s="2289"/>
      <c r="O85" s="2116"/>
      <c r="P85" s="2222">
        <v>8</v>
      </c>
      <c r="Q85" s="2299"/>
      <c r="R85" s="2300"/>
      <c r="S85" s="2301"/>
      <c r="T85" s="2299"/>
      <c r="U85" s="2301"/>
      <c r="V85" s="1494" t="s">
        <v>875</v>
      </c>
      <c r="Y85" s="3194"/>
      <c r="Z85" s="3202"/>
      <c r="AA85" s="3202"/>
      <c r="AB85" s="3194"/>
      <c r="AC85" s="3194"/>
      <c r="AD85" s="3194"/>
      <c r="AE85" s="3194"/>
      <c r="AF85" s="3194"/>
      <c r="AG85" s="3194"/>
      <c r="AH85" s="3194"/>
      <c r="AI85" s="3194"/>
      <c r="AJ85" s="3194"/>
      <c r="AP85" s="2000"/>
    </row>
    <row r="86" spans="1:42" s="14" customFormat="1" x14ac:dyDescent="0.25">
      <c r="A86" s="1680" t="s">
        <v>308</v>
      </c>
      <c r="B86" s="2341" t="s">
        <v>869</v>
      </c>
      <c r="C86" s="2296" t="s">
        <v>653</v>
      </c>
      <c r="D86" s="2327"/>
      <c r="E86" s="2327"/>
      <c r="F86" s="2196"/>
      <c r="G86" s="2292">
        <v>6</v>
      </c>
      <c r="H86" s="2293">
        <f t="shared" si="6"/>
        <v>180</v>
      </c>
      <c r="I86" s="2319">
        <f>J86+K86+L86</f>
        <v>63</v>
      </c>
      <c r="J86" s="2079">
        <v>45</v>
      </c>
      <c r="K86" s="2079">
        <v>9</v>
      </c>
      <c r="L86" s="2079">
        <v>9</v>
      </c>
      <c r="M86" s="2321">
        <f t="shared" ref="M86:M91" si="7">H86-I86</f>
        <v>117</v>
      </c>
      <c r="N86" s="2322"/>
      <c r="O86" s="2297"/>
      <c r="P86" s="2291">
        <v>7</v>
      </c>
      <c r="Q86" s="2302"/>
      <c r="R86" s="2300"/>
      <c r="S86" s="2301"/>
      <c r="T86" s="2299"/>
      <c r="U86" s="2301"/>
      <c r="V86" s="1494" t="s">
        <v>875</v>
      </c>
      <c r="Y86" s="3194"/>
      <c r="Z86" s="3202"/>
      <c r="AA86" s="3202"/>
      <c r="AB86" s="3194"/>
      <c r="AC86" s="3194"/>
      <c r="AD86" s="3194"/>
      <c r="AE86" s="3194"/>
      <c r="AF86" s="3194"/>
      <c r="AG86" s="3194"/>
      <c r="AH86" s="3194"/>
      <c r="AI86" s="3194"/>
      <c r="AJ86" s="3194"/>
      <c r="AP86" s="2000"/>
    </row>
    <row r="87" spans="1:42" s="14" customFormat="1" x14ac:dyDescent="0.25">
      <c r="A87" s="1713" t="s">
        <v>156</v>
      </c>
      <c r="B87" s="2320" t="s">
        <v>809</v>
      </c>
      <c r="C87" s="2289">
        <v>3</v>
      </c>
      <c r="D87" s="2327"/>
      <c r="E87" s="2327"/>
      <c r="F87" s="2196"/>
      <c r="G87" s="2292">
        <v>5</v>
      </c>
      <c r="H87" s="2293">
        <f t="shared" si="6"/>
        <v>150</v>
      </c>
      <c r="I87" s="2319">
        <f>J87+K87+L87</f>
        <v>75</v>
      </c>
      <c r="J87" s="2211">
        <v>60</v>
      </c>
      <c r="K87" s="2203">
        <v>15</v>
      </c>
      <c r="L87" s="2203"/>
      <c r="M87" s="2321">
        <f t="shared" si="7"/>
        <v>75</v>
      </c>
      <c r="N87" s="2322"/>
      <c r="O87" s="2297"/>
      <c r="P87" s="2298"/>
      <c r="Q87" s="2308">
        <v>5</v>
      </c>
      <c r="R87" s="2300"/>
      <c r="S87" s="2301"/>
      <c r="T87" s="2299"/>
      <c r="U87" s="2301"/>
      <c r="V87" s="1494" t="s">
        <v>874</v>
      </c>
      <c r="Y87" s="3194"/>
      <c r="Z87" s="3202"/>
      <c r="AA87" s="3202"/>
      <c r="AB87" s="3194"/>
      <c r="AC87" s="3194"/>
      <c r="AD87" s="3194"/>
      <c r="AE87" s="3194"/>
      <c r="AF87" s="3194"/>
      <c r="AG87" s="3194"/>
      <c r="AH87" s="3194"/>
      <c r="AI87" s="3194"/>
      <c r="AJ87" s="3194"/>
      <c r="AP87" s="2000"/>
    </row>
    <row r="88" spans="1:42" s="14" customFormat="1" x14ac:dyDescent="0.25">
      <c r="A88" s="1713" t="s">
        <v>157</v>
      </c>
      <c r="B88" s="2320" t="s">
        <v>812</v>
      </c>
      <c r="C88" s="2319"/>
      <c r="D88" s="2079"/>
      <c r="E88" s="2079"/>
      <c r="F88" s="2342"/>
      <c r="G88" s="2292">
        <f>G89+G90+G91</f>
        <v>9</v>
      </c>
      <c r="H88" s="2293">
        <f t="shared" si="6"/>
        <v>270</v>
      </c>
      <c r="I88" s="2319">
        <f>I89+I90+I91</f>
        <v>159</v>
      </c>
      <c r="J88" s="2079">
        <f>J89+J90+J91</f>
        <v>99</v>
      </c>
      <c r="K88" s="2079">
        <f>K89+K90+K91</f>
        <v>18</v>
      </c>
      <c r="L88" s="2079">
        <f>L89+L90+L91</f>
        <v>42</v>
      </c>
      <c r="M88" s="2321">
        <f t="shared" si="7"/>
        <v>111</v>
      </c>
      <c r="N88" s="2322"/>
      <c r="O88" s="2297"/>
      <c r="P88" s="2298"/>
      <c r="Q88" s="2302"/>
      <c r="R88" s="2211"/>
      <c r="S88" s="2212"/>
      <c r="T88" s="2207"/>
      <c r="U88" s="2212"/>
      <c r="V88" s="1494"/>
      <c r="Y88" s="3194"/>
      <c r="Z88" s="3202"/>
      <c r="AA88" s="3202"/>
      <c r="AB88" s="3194"/>
      <c r="AC88" s="3194"/>
      <c r="AD88" s="3194"/>
      <c r="AE88" s="3194"/>
      <c r="AF88" s="3194"/>
      <c r="AG88" s="3194"/>
      <c r="AH88" s="3194"/>
      <c r="AI88" s="3194"/>
      <c r="AJ88" s="3194"/>
      <c r="AP88" s="2000"/>
    </row>
    <row r="89" spans="1:42" s="1416" customFormat="1" x14ac:dyDescent="0.25">
      <c r="A89" s="1713" t="s">
        <v>851</v>
      </c>
      <c r="B89" s="2288" t="s">
        <v>812</v>
      </c>
      <c r="C89" s="2296"/>
      <c r="D89" s="2318"/>
      <c r="E89" s="2318"/>
      <c r="F89" s="2298"/>
      <c r="G89" s="2292">
        <v>4</v>
      </c>
      <c r="H89" s="2293">
        <f t="shared" si="6"/>
        <v>120</v>
      </c>
      <c r="I89" s="2319">
        <f>J89+K89+L89</f>
        <v>72</v>
      </c>
      <c r="J89" s="2079">
        <v>54</v>
      </c>
      <c r="K89" s="2079">
        <v>18</v>
      </c>
      <c r="L89" s="2079"/>
      <c r="M89" s="2321">
        <f t="shared" si="7"/>
        <v>48</v>
      </c>
      <c r="N89" s="2322"/>
      <c r="O89" s="2297"/>
      <c r="P89" s="2298"/>
      <c r="Q89" s="2302"/>
      <c r="R89" s="2300">
        <v>8</v>
      </c>
      <c r="S89" s="2301"/>
      <c r="T89" s="2343"/>
      <c r="U89" s="2344"/>
      <c r="V89" s="1494"/>
      <c r="Y89" s="3194"/>
      <c r="Z89" s="3202"/>
      <c r="AA89" s="3202"/>
      <c r="AB89" s="3194"/>
      <c r="AC89" s="3194"/>
      <c r="AD89" s="3194"/>
      <c r="AE89" s="3194"/>
      <c r="AF89" s="3194"/>
      <c r="AG89" s="3194"/>
      <c r="AH89" s="3194"/>
      <c r="AI89" s="3194"/>
      <c r="AJ89" s="3194"/>
      <c r="AP89" s="2073"/>
    </row>
    <row r="90" spans="1:42" s="14" customFormat="1" x14ac:dyDescent="0.25">
      <c r="A90" s="1713" t="s">
        <v>852</v>
      </c>
      <c r="B90" s="2288" t="s">
        <v>812</v>
      </c>
      <c r="C90" s="2296" t="s">
        <v>655</v>
      </c>
      <c r="D90" s="2318"/>
      <c r="E90" s="2318"/>
      <c r="F90" s="2298"/>
      <c r="G90" s="2292">
        <v>4</v>
      </c>
      <c r="H90" s="2293">
        <f t="shared" si="6"/>
        <v>120</v>
      </c>
      <c r="I90" s="2319">
        <f>J90+K90+L90</f>
        <v>72</v>
      </c>
      <c r="J90" s="2079">
        <v>45</v>
      </c>
      <c r="K90" s="2079"/>
      <c r="L90" s="2079">
        <v>27</v>
      </c>
      <c r="M90" s="2321">
        <f t="shared" si="7"/>
        <v>48</v>
      </c>
      <c r="N90" s="2322"/>
      <c r="O90" s="2297"/>
      <c r="P90" s="2298"/>
      <c r="Q90" s="2302"/>
      <c r="R90" s="2300"/>
      <c r="S90" s="2301">
        <v>8</v>
      </c>
      <c r="T90" s="2343"/>
      <c r="U90" s="2344"/>
      <c r="V90" s="1494"/>
      <c r="X90" s="1480"/>
      <c r="Y90" s="3194"/>
      <c r="Z90" s="3202"/>
      <c r="AA90" s="3202"/>
      <c r="AB90" s="3194"/>
      <c r="AC90" s="3194"/>
      <c r="AD90" s="3194"/>
      <c r="AE90" s="3194"/>
      <c r="AF90" s="3194"/>
      <c r="AG90" s="3194"/>
      <c r="AH90" s="3194"/>
      <c r="AI90" s="3194"/>
      <c r="AJ90" s="3194"/>
      <c r="AP90" s="2073"/>
    </row>
    <row r="91" spans="1:42" s="14" customFormat="1" ht="16.5" thickBot="1" x14ac:dyDescent="0.3">
      <c r="A91" s="1713" t="s">
        <v>853</v>
      </c>
      <c r="B91" s="2345" t="s">
        <v>813</v>
      </c>
      <c r="C91" s="2346"/>
      <c r="D91" s="2347"/>
      <c r="E91" s="2347">
        <v>5</v>
      </c>
      <c r="F91" s="2348"/>
      <c r="G91" s="2349">
        <v>1</v>
      </c>
      <c r="H91" s="2350">
        <f t="shared" si="6"/>
        <v>30</v>
      </c>
      <c r="I91" s="2351">
        <f>J91+K91+L91</f>
        <v>15</v>
      </c>
      <c r="J91" s="2352"/>
      <c r="K91" s="2352"/>
      <c r="L91" s="2352">
        <v>15</v>
      </c>
      <c r="M91" s="2353">
        <f t="shared" si="7"/>
        <v>15</v>
      </c>
      <c r="N91" s="2354"/>
      <c r="O91" s="2355"/>
      <c r="P91" s="2356"/>
      <c r="Q91" s="2357"/>
      <c r="R91" s="2358"/>
      <c r="S91" s="2359"/>
      <c r="T91" s="2360">
        <v>1</v>
      </c>
      <c r="U91" s="2361"/>
      <c r="V91" s="1494"/>
      <c r="X91" s="1480"/>
      <c r="Y91" s="3202"/>
      <c r="Z91" s="3202"/>
      <c r="AA91" s="3202"/>
      <c r="AB91" s="3194"/>
      <c r="AC91" s="3194"/>
      <c r="AD91" s="3194"/>
      <c r="AE91" s="3194"/>
      <c r="AF91" s="3194"/>
      <c r="AG91" s="3194"/>
      <c r="AH91" s="3194"/>
      <c r="AI91" s="3194"/>
      <c r="AJ91" s="3194"/>
      <c r="AP91" s="2000"/>
    </row>
    <row r="92" spans="1:42" s="1495" customFormat="1" ht="16.5" thickBot="1" x14ac:dyDescent="0.25">
      <c r="A92" s="3065" t="s">
        <v>685</v>
      </c>
      <c r="B92" s="3066"/>
      <c r="C92" s="3066"/>
      <c r="D92" s="3066"/>
      <c r="E92" s="3066"/>
      <c r="F92" s="3067"/>
      <c r="G92" s="2362">
        <f>G93+G94</f>
        <v>83</v>
      </c>
      <c r="H92" s="2363">
        <f>H93+H94</f>
        <v>2550</v>
      </c>
      <c r="I92" s="2364"/>
      <c r="J92" s="2253"/>
      <c r="K92" s="2253"/>
      <c r="L92" s="2253"/>
      <c r="M92" s="2254"/>
      <c r="N92" s="2255"/>
      <c r="O92" s="2256"/>
      <c r="P92" s="2365"/>
      <c r="Q92" s="2366"/>
      <c r="R92" s="2367"/>
      <c r="S92" s="2368"/>
      <c r="T92" s="2369"/>
      <c r="U92" s="2370"/>
      <c r="V92" s="1494"/>
      <c r="X92" s="1496"/>
      <c r="Y92" s="1497"/>
      <c r="Z92" s="1497"/>
      <c r="AA92" s="1497"/>
      <c r="AB92" s="1498"/>
      <c r="AC92" s="1498"/>
      <c r="AD92" s="1498"/>
      <c r="AE92" s="1498"/>
      <c r="AF92" s="1498"/>
      <c r="AG92" s="1498"/>
      <c r="AH92" s="1498"/>
      <c r="AI92" s="1498"/>
      <c r="AJ92" s="1498"/>
      <c r="AP92" s="2002"/>
    </row>
    <row r="93" spans="1:42" s="14" customFormat="1" ht="16.5" thickBot="1" x14ac:dyDescent="0.25">
      <c r="A93" s="3111" t="s">
        <v>739</v>
      </c>
      <c r="B93" s="3112"/>
      <c r="C93" s="3112"/>
      <c r="D93" s="3112"/>
      <c r="E93" s="3112"/>
      <c r="F93" s="3113"/>
      <c r="G93" s="2261">
        <f>G58+G62+G66+G83</f>
        <v>8.5</v>
      </c>
      <c r="H93" s="2371">
        <f>H58+H62+H66+H72+H83</f>
        <v>315</v>
      </c>
      <c r="I93" s="2262"/>
      <c r="J93" s="2138"/>
      <c r="K93" s="2138"/>
      <c r="L93" s="2138"/>
      <c r="M93" s="2139"/>
      <c r="N93" s="2372"/>
      <c r="O93" s="2373"/>
      <c r="P93" s="2142"/>
      <c r="Q93" s="2374"/>
      <c r="R93" s="2375"/>
      <c r="S93" s="2376"/>
      <c r="T93" s="2377"/>
      <c r="U93" s="2376"/>
      <c r="V93" s="1494"/>
      <c r="X93" s="1480"/>
      <c r="Y93" s="1480"/>
      <c r="Z93" s="1480"/>
      <c r="AA93" s="1480"/>
      <c r="AB93" s="1480"/>
      <c r="AC93" s="1480"/>
      <c r="AD93" s="1480"/>
      <c r="AE93" s="1480"/>
      <c r="AF93" s="1480"/>
      <c r="AG93" s="1480"/>
      <c r="AH93" s="1480"/>
      <c r="AI93" s="1480"/>
      <c r="AJ93" s="1480"/>
      <c r="AP93" s="2000"/>
    </row>
    <row r="94" spans="1:42" s="1416" customFormat="1" ht="16.5" thickBot="1" x14ac:dyDescent="0.25">
      <c r="A94" s="3108" t="s">
        <v>740</v>
      </c>
      <c r="B94" s="3109"/>
      <c r="C94" s="3109"/>
      <c r="D94" s="3109"/>
      <c r="E94" s="3109"/>
      <c r="F94" s="3110"/>
      <c r="G94" s="2378">
        <f>G50+G53+G56+G59+G60+G63+G64+G67+G68+G69+G70+G71+G75+G78+G79+G84+G85+G86+G87+G88</f>
        <v>74.5</v>
      </c>
      <c r="H94" s="2379">
        <f>H50+H53+H56+H59+H60+H63+H64+H67+H68+H69+H70+H71+H75+H78+H79+H84+H85+H86+H87+H88</f>
        <v>2235</v>
      </c>
      <c r="I94" s="2379">
        <f t="shared" ref="I94:M94" si="8">I50+I53+I56+I59+I60+I63+I64+I67+I68+I69+I70+I71+I75+I78+I79+I84+I85+I86+I87+I88</f>
        <v>1182</v>
      </c>
      <c r="J94" s="2379">
        <f t="shared" si="8"/>
        <v>750</v>
      </c>
      <c r="K94" s="2379">
        <f t="shared" si="8"/>
        <v>183</v>
      </c>
      <c r="L94" s="2379">
        <f t="shared" si="8"/>
        <v>249</v>
      </c>
      <c r="M94" s="2379">
        <f t="shared" si="8"/>
        <v>1053</v>
      </c>
      <c r="N94" s="2380">
        <v>0</v>
      </c>
      <c r="O94" s="2380">
        <f>SUM(O50:O91)</f>
        <v>23</v>
      </c>
      <c r="P94" s="2381">
        <f>SUM(P57:P91)</f>
        <v>27</v>
      </c>
      <c r="Q94" s="2381">
        <v>10</v>
      </c>
      <c r="R94" s="2381">
        <v>13</v>
      </c>
      <c r="S94" s="2381">
        <v>13</v>
      </c>
      <c r="T94" s="2382">
        <f>SUM(T50:T91)</f>
        <v>18</v>
      </c>
      <c r="U94" s="2382">
        <f>SUM(U50:U91)</f>
        <v>6</v>
      </c>
      <c r="AP94" s="2001"/>
    </row>
    <row r="95" spans="1:42" s="1416" customFormat="1" ht="16.5" thickBot="1" x14ac:dyDescent="0.25">
      <c r="A95" s="3213" t="s">
        <v>666</v>
      </c>
      <c r="B95" s="3214"/>
      <c r="C95" s="3214"/>
      <c r="D95" s="3214"/>
      <c r="E95" s="3214"/>
      <c r="F95" s="3214"/>
      <c r="G95" s="3214"/>
      <c r="H95" s="3214"/>
      <c r="I95" s="3214"/>
      <c r="J95" s="3214"/>
      <c r="K95" s="3214"/>
      <c r="L95" s="3214"/>
      <c r="M95" s="3214"/>
      <c r="N95" s="3214"/>
      <c r="O95" s="3214"/>
      <c r="P95" s="3214"/>
      <c r="Q95" s="3214"/>
      <c r="R95" s="3214"/>
      <c r="S95" s="3214"/>
      <c r="T95" s="3214"/>
      <c r="U95" s="3215"/>
      <c r="AP95" s="2001"/>
    </row>
    <row r="96" spans="1:42" s="1416" customFormat="1" ht="31.5" x14ac:dyDescent="0.25">
      <c r="A96" s="1842" t="s">
        <v>667</v>
      </c>
      <c r="B96" s="2383" t="s">
        <v>746</v>
      </c>
      <c r="C96" s="2384"/>
      <c r="D96" s="2385" t="s">
        <v>735</v>
      </c>
      <c r="E96" s="2385"/>
      <c r="F96" s="2386"/>
      <c r="G96" s="2387">
        <v>3</v>
      </c>
      <c r="H96" s="2388">
        <f>G96*30</f>
        <v>90</v>
      </c>
      <c r="I96" s="2389"/>
      <c r="J96" s="2390"/>
      <c r="K96" s="2390"/>
      <c r="L96" s="2390"/>
      <c r="M96" s="2391"/>
      <c r="N96" s="2389"/>
      <c r="O96" s="2390"/>
      <c r="P96" s="2391"/>
      <c r="Q96" s="2389"/>
      <c r="R96" s="2390"/>
      <c r="S96" s="2392"/>
      <c r="T96" s="2384"/>
      <c r="U96" s="2392"/>
      <c r="V96" s="1796"/>
      <c r="AP96" s="2001"/>
    </row>
    <row r="97" spans="1:42" s="1416" customFormat="1" x14ac:dyDescent="0.2">
      <c r="A97" s="1843" t="s">
        <v>769</v>
      </c>
      <c r="B97" s="2393" t="s">
        <v>670</v>
      </c>
      <c r="C97" s="2394"/>
      <c r="D97" s="2395" t="s">
        <v>655</v>
      </c>
      <c r="E97" s="2395"/>
      <c r="F97" s="2396"/>
      <c r="G97" s="2187">
        <v>3</v>
      </c>
      <c r="H97" s="2164">
        <f>G97*30</f>
        <v>90</v>
      </c>
      <c r="I97" s="2397"/>
      <c r="J97" s="2398"/>
      <c r="K97" s="2398"/>
      <c r="L97" s="2398"/>
      <c r="M97" s="2399"/>
      <c r="N97" s="2400"/>
      <c r="O97" s="2401"/>
      <c r="P97" s="2402"/>
      <c r="Q97" s="2403"/>
      <c r="R97" s="2404"/>
      <c r="S97" s="2405"/>
      <c r="T97" s="2406"/>
      <c r="U97" s="2407"/>
      <c r="AP97" s="2001"/>
    </row>
    <row r="98" spans="1:42" s="14" customFormat="1" ht="16.5" thickBot="1" x14ac:dyDescent="0.25">
      <c r="A98" s="1856" t="s">
        <v>668</v>
      </c>
      <c r="B98" s="2408" t="s">
        <v>30</v>
      </c>
      <c r="C98" s="2409"/>
      <c r="D98" s="2410" t="s">
        <v>834</v>
      </c>
      <c r="E98" s="2410"/>
      <c r="F98" s="2411"/>
      <c r="G98" s="2412">
        <v>3</v>
      </c>
      <c r="H98" s="2413">
        <f>G98*30</f>
        <v>90</v>
      </c>
      <c r="I98" s="2414"/>
      <c r="J98" s="2415"/>
      <c r="K98" s="2415"/>
      <c r="L98" s="2415"/>
      <c r="M98" s="2416"/>
      <c r="N98" s="2417"/>
      <c r="O98" s="2418"/>
      <c r="P98" s="2419"/>
      <c r="Q98" s="2420"/>
      <c r="R98" s="2421"/>
      <c r="S98" s="2422"/>
      <c r="T98" s="2423"/>
      <c r="U98" s="2424"/>
      <c r="AP98" s="2000"/>
    </row>
    <row r="99" spans="1:42" s="14" customFormat="1" ht="16.5" thickBot="1" x14ac:dyDescent="0.25">
      <c r="A99" s="3138" t="s">
        <v>686</v>
      </c>
      <c r="B99" s="3139"/>
      <c r="C99" s="3139"/>
      <c r="D99" s="3139"/>
      <c r="E99" s="3139"/>
      <c r="F99" s="3140"/>
      <c r="G99" s="2425">
        <f>G100+G101</f>
        <v>9</v>
      </c>
      <c r="H99" s="2426">
        <f>H100+H101</f>
        <v>270</v>
      </c>
      <c r="I99" s="2427"/>
      <c r="J99" s="2428"/>
      <c r="K99" s="2428"/>
      <c r="L99" s="2428"/>
      <c r="M99" s="2429"/>
      <c r="N99" s="2430"/>
      <c r="O99" s="2431"/>
      <c r="P99" s="2432"/>
      <c r="Q99" s="2433"/>
      <c r="R99" s="2434"/>
      <c r="S99" s="2435"/>
      <c r="T99" s="2436"/>
      <c r="U99" s="2437"/>
      <c r="AP99" s="2000"/>
    </row>
    <row r="100" spans="1:42" s="14" customFormat="1" ht="16.5" thickBot="1" x14ac:dyDescent="0.25">
      <c r="A100" s="3120" t="s">
        <v>739</v>
      </c>
      <c r="B100" s="3121"/>
      <c r="C100" s="3121"/>
      <c r="D100" s="3121"/>
      <c r="E100" s="3121"/>
      <c r="F100" s="3122"/>
      <c r="G100" s="2425">
        <f>G96</f>
        <v>3</v>
      </c>
      <c r="H100" s="2426">
        <f>H96</f>
        <v>90</v>
      </c>
      <c r="I100" s="2427"/>
      <c r="J100" s="2428"/>
      <c r="K100" s="2428"/>
      <c r="L100" s="2428"/>
      <c r="M100" s="2429"/>
      <c r="N100" s="2430"/>
      <c r="O100" s="2431"/>
      <c r="P100" s="2432"/>
      <c r="Q100" s="2433"/>
      <c r="R100" s="2434"/>
      <c r="S100" s="2435"/>
      <c r="T100" s="2436"/>
      <c r="U100" s="2437"/>
      <c r="AP100" s="2000"/>
    </row>
    <row r="101" spans="1:42" s="14" customFormat="1" ht="16.5" thickBot="1" x14ac:dyDescent="0.25">
      <c r="A101" s="3135" t="s">
        <v>740</v>
      </c>
      <c r="B101" s="3136"/>
      <c r="C101" s="3136"/>
      <c r="D101" s="3136"/>
      <c r="E101" s="3136"/>
      <c r="F101" s="3137"/>
      <c r="G101" s="2438">
        <f>G97+G98</f>
        <v>6</v>
      </c>
      <c r="H101" s="2439">
        <f>H97+H98</f>
        <v>180</v>
      </c>
      <c r="I101" s="2440"/>
      <c r="J101" s="2441"/>
      <c r="K101" s="2441"/>
      <c r="L101" s="2441"/>
      <c r="M101" s="2442"/>
      <c r="N101" s="2443"/>
      <c r="O101" s="2444"/>
      <c r="P101" s="2445"/>
      <c r="Q101" s="2446"/>
      <c r="R101" s="2447"/>
      <c r="S101" s="2448"/>
      <c r="T101" s="2449"/>
      <c r="U101" s="2450"/>
      <c r="AP101" s="2000"/>
    </row>
    <row r="102" spans="1:42" s="14" customFormat="1" ht="16.5" thickBot="1" x14ac:dyDescent="0.25">
      <c r="A102" s="3065" t="s">
        <v>708</v>
      </c>
      <c r="B102" s="3066"/>
      <c r="C102" s="3066"/>
      <c r="D102" s="3066"/>
      <c r="E102" s="3066"/>
      <c r="F102" s="3066"/>
      <c r="G102" s="3066"/>
      <c r="H102" s="3066"/>
      <c r="I102" s="3066"/>
      <c r="J102" s="3066"/>
      <c r="K102" s="3066"/>
      <c r="L102" s="3066"/>
      <c r="M102" s="3066"/>
      <c r="N102" s="3066"/>
      <c r="O102" s="3066"/>
      <c r="P102" s="3066"/>
      <c r="Q102" s="3066"/>
      <c r="R102" s="3066"/>
      <c r="S102" s="3066"/>
      <c r="T102" s="3066"/>
      <c r="U102" s="3067"/>
      <c r="AP102" s="2000"/>
    </row>
    <row r="103" spans="1:42" s="14" customFormat="1" ht="16.5" customHeight="1" thickBot="1" x14ac:dyDescent="0.25">
      <c r="A103" s="1879" t="s">
        <v>669</v>
      </c>
      <c r="B103" s="2451" t="s">
        <v>663</v>
      </c>
      <c r="C103" s="2452"/>
      <c r="D103" s="2453"/>
      <c r="E103" s="2453"/>
      <c r="F103" s="2454"/>
      <c r="G103" s="2438">
        <v>7</v>
      </c>
      <c r="H103" s="2439">
        <f>G103*30</f>
        <v>210</v>
      </c>
      <c r="I103" s="2440"/>
      <c r="J103" s="2441"/>
      <c r="K103" s="2441"/>
      <c r="L103" s="2441"/>
      <c r="M103" s="2455"/>
      <c r="N103" s="2456"/>
      <c r="O103" s="2444"/>
      <c r="P103" s="2445"/>
      <c r="Q103" s="2449"/>
      <c r="R103" s="2447"/>
      <c r="S103" s="2457"/>
      <c r="T103" s="2446"/>
      <c r="U103" s="2450"/>
      <c r="AP103" s="2000"/>
    </row>
    <row r="104" spans="1:42" s="14" customFormat="1" ht="16.5" customHeight="1" thickBot="1" x14ac:dyDescent="0.25">
      <c r="A104" s="3065" t="s">
        <v>744</v>
      </c>
      <c r="B104" s="3066"/>
      <c r="C104" s="3066"/>
      <c r="D104" s="3066"/>
      <c r="E104" s="3066"/>
      <c r="F104" s="3123"/>
      <c r="G104" s="2438">
        <f>G103</f>
        <v>7</v>
      </c>
      <c r="H104" s="2439">
        <f>H103</f>
        <v>210</v>
      </c>
      <c r="I104" s="2440"/>
      <c r="J104" s="2441"/>
      <c r="K104" s="2441"/>
      <c r="L104" s="2441"/>
      <c r="M104" s="2455"/>
      <c r="N104" s="2456"/>
      <c r="O104" s="2444"/>
      <c r="P104" s="2445"/>
      <c r="Q104" s="2449"/>
      <c r="R104" s="2447"/>
      <c r="S104" s="2457"/>
      <c r="T104" s="2446"/>
      <c r="U104" s="2450"/>
      <c r="AP104" s="2000"/>
    </row>
    <row r="105" spans="1:42" s="14" customFormat="1" ht="16.5" thickBot="1" x14ac:dyDescent="0.25">
      <c r="A105" s="3210" t="s">
        <v>687</v>
      </c>
      <c r="B105" s="3211"/>
      <c r="C105" s="3211"/>
      <c r="D105" s="3211"/>
      <c r="E105" s="3211"/>
      <c r="F105" s="3212"/>
      <c r="G105" s="2438">
        <f>G106+G107</f>
        <v>180</v>
      </c>
      <c r="H105" s="2439">
        <f>H106+H107</f>
        <v>5460</v>
      </c>
      <c r="I105" s="2440"/>
      <c r="J105" s="2441"/>
      <c r="K105" s="2441"/>
      <c r="L105" s="2441"/>
      <c r="M105" s="2455"/>
      <c r="N105" s="2456"/>
      <c r="O105" s="2444"/>
      <c r="P105" s="2445"/>
      <c r="Q105" s="2449"/>
      <c r="R105" s="2447"/>
      <c r="S105" s="2457"/>
      <c r="T105" s="2447"/>
      <c r="U105" s="2450"/>
      <c r="AP105" s="2000"/>
    </row>
    <row r="106" spans="1:42" s="14" customFormat="1" ht="16.5" customHeight="1" thickBot="1" x14ac:dyDescent="0.25">
      <c r="A106" s="3120" t="s">
        <v>739</v>
      </c>
      <c r="B106" s="3121"/>
      <c r="C106" s="3121"/>
      <c r="D106" s="3121"/>
      <c r="E106" s="3121"/>
      <c r="F106" s="3122"/>
      <c r="G106" s="2438">
        <f>G93+G46+G100</f>
        <v>60</v>
      </c>
      <c r="H106" s="2438">
        <f>H93+H46+H100</f>
        <v>1860</v>
      </c>
      <c r="I106" s="2440"/>
      <c r="J106" s="2441"/>
      <c r="K106" s="2441"/>
      <c r="L106" s="2441"/>
      <c r="M106" s="2455"/>
      <c r="N106" s="2456"/>
      <c r="O106" s="2444"/>
      <c r="P106" s="2445"/>
      <c r="Q106" s="2449"/>
      <c r="R106" s="2447"/>
      <c r="S106" s="2457"/>
      <c r="T106" s="2447"/>
      <c r="U106" s="2450"/>
      <c r="AP106" s="2000"/>
    </row>
    <row r="107" spans="1:42" s="14" customFormat="1" ht="16.5" customHeight="1" thickBot="1" x14ac:dyDescent="0.25">
      <c r="A107" s="3065" t="s">
        <v>740</v>
      </c>
      <c r="B107" s="3133"/>
      <c r="C107" s="3133"/>
      <c r="D107" s="3133"/>
      <c r="E107" s="3133"/>
      <c r="F107" s="3134"/>
      <c r="G107" s="2438">
        <f>G47+G94+G101+G104</f>
        <v>120</v>
      </c>
      <c r="H107" s="2438">
        <f>H47+H94+H101+H104</f>
        <v>3600</v>
      </c>
      <c r="I107" s="2438">
        <f>I47+I94</f>
        <v>1650</v>
      </c>
      <c r="J107" s="2438">
        <f>J47+J94+J101+J104</f>
        <v>991</v>
      </c>
      <c r="K107" s="2438">
        <f>K47+K94+K101+K104</f>
        <v>262</v>
      </c>
      <c r="L107" s="2438">
        <f>L47+L94+L101+L104</f>
        <v>397</v>
      </c>
      <c r="M107" s="2438">
        <f t="shared" ref="M107:U107" si="9">M47+M94</f>
        <v>1560</v>
      </c>
      <c r="N107" s="2441">
        <f t="shared" si="9"/>
        <v>22</v>
      </c>
      <c r="O107" s="2441">
        <f t="shared" si="9"/>
        <v>32</v>
      </c>
      <c r="P107" s="2455">
        <f t="shared" si="9"/>
        <v>32</v>
      </c>
      <c r="Q107" s="2458">
        <f t="shared" si="9"/>
        <v>10</v>
      </c>
      <c r="R107" s="2441">
        <f t="shared" si="9"/>
        <v>13</v>
      </c>
      <c r="S107" s="2442">
        <f t="shared" si="9"/>
        <v>13</v>
      </c>
      <c r="T107" s="2440">
        <f t="shared" si="9"/>
        <v>20</v>
      </c>
      <c r="U107" s="2442">
        <f t="shared" si="9"/>
        <v>7</v>
      </c>
      <c r="AP107" s="2000"/>
    </row>
    <row r="108" spans="1:42" s="14" customFormat="1" ht="16.5" customHeight="1" thickBot="1" x14ac:dyDescent="0.25">
      <c r="A108" s="3065" t="s">
        <v>194</v>
      </c>
      <c r="B108" s="3066"/>
      <c r="C108" s="3066"/>
      <c r="D108" s="3066"/>
      <c r="E108" s="3066"/>
      <c r="F108" s="3066"/>
      <c r="G108" s="3066"/>
      <c r="H108" s="3066"/>
      <c r="I108" s="3066"/>
      <c r="J108" s="3066"/>
      <c r="K108" s="3066"/>
      <c r="L108" s="3066"/>
      <c r="M108" s="3066"/>
      <c r="N108" s="3066"/>
      <c r="O108" s="3066"/>
      <c r="P108" s="3066"/>
      <c r="Q108" s="3066"/>
      <c r="R108" s="3066"/>
      <c r="S108" s="3066"/>
      <c r="T108" s="3066"/>
      <c r="U108" s="3067"/>
      <c r="AP108" s="2000"/>
    </row>
    <row r="109" spans="1:42" s="14" customFormat="1" ht="16.5" customHeight="1" thickBot="1" x14ac:dyDescent="0.25">
      <c r="A109" s="3127" t="s">
        <v>715</v>
      </c>
      <c r="B109" s="3128"/>
      <c r="C109" s="3128"/>
      <c r="D109" s="3128"/>
      <c r="E109" s="3128"/>
      <c r="F109" s="3128"/>
      <c r="G109" s="3128"/>
      <c r="H109" s="3128"/>
      <c r="I109" s="3128"/>
      <c r="J109" s="3128"/>
      <c r="K109" s="3128"/>
      <c r="L109" s="3128"/>
      <c r="M109" s="3128"/>
      <c r="N109" s="3128"/>
      <c r="O109" s="3128"/>
      <c r="P109" s="3128"/>
      <c r="Q109" s="3128"/>
      <c r="R109" s="3128"/>
      <c r="S109" s="3128"/>
      <c r="T109" s="3128"/>
      <c r="U109" s="3129"/>
      <c r="AP109" s="2000"/>
    </row>
    <row r="110" spans="1:42" s="14" customFormat="1" ht="16.5" customHeight="1" thickBot="1" x14ac:dyDescent="0.25">
      <c r="A110" s="3130" t="s">
        <v>878</v>
      </c>
      <c r="B110" s="3131"/>
      <c r="C110" s="3131"/>
      <c r="D110" s="3131"/>
      <c r="E110" s="3131"/>
      <c r="F110" s="3131"/>
      <c r="G110" s="3131"/>
      <c r="H110" s="3131"/>
      <c r="I110" s="3131"/>
      <c r="J110" s="3131"/>
      <c r="K110" s="3131"/>
      <c r="L110" s="3131"/>
      <c r="M110" s="3131"/>
      <c r="N110" s="3131"/>
      <c r="O110" s="3131"/>
      <c r="P110" s="3131"/>
      <c r="Q110" s="3131"/>
      <c r="R110" s="3131"/>
      <c r="S110" s="3131"/>
      <c r="T110" s="3131"/>
      <c r="U110" s="3132"/>
      <c r="AP110" s="2000"/>
    </row>
    <row r="111" spans="1:42" s="14" customFormat="1" ht="16.5" thickBot="1" x14ac:dyDescent="0.25">
      <c r="A111" s="2830" t="s">
        <v>158</v>
      </c>
      <c r="B111" s="2459" t="s">
        <v>881</v>
      </c>
      <c r="C111" s="2460"/>
      <c r="D111" s="2461">
        <v>3</v>
      </c>
      <c r="E111" s="2461"/>
      <c r="F111" s="2462"/>
      <c r="G111" s="2463">
        <v>3</v>
      </c>
      <c r="H111" s="2464">
        <f t="shared" ref="H111:H127" si="10">G111*30</f>
        <v>90</v>
      </c>
      <c r="I111" s="2460">
        <v>30</v>
      </c>
      <c r="J111" s="2461">
        <v>15</v>
      </c>
      <c r="K111" s="2461"/>
      <c r="L111" s="2461">
        <v>15</v>
      </c>
      <c r="M111" s="2462">
        <f t="shared" ref="M111:M126" si="11">H111-I111</f>
        <v>60</v>
      </c>
      <c r="N111" s="2465"/>
      <c r="O111" s="2431"/>
      <c r="P111" s="2466"/>
      <c r="Q111" s="2465">
        <v>2</v>
      </c>
      <c r="R111" s="2431"/>
      <c r="S111" s="2466"/>
      <c r="T111" s="2460"/>
      <c r="U111" s="2467"/>
      <c r="AP111" s="2000"/>
    </row>
    <row r="112" spans="1:42" s="14" customFormat="1" x14ac:dyDescent="0.2">
      <c r="A112" s="2831" t="s">
        <v>716</v>
      </c>
      <c r="B112" s="2468" t="s">
        <v>564</v>
      </c>
      <c r="C112" s="2469"/>
      <c r="D112" s="2470">
        <v>3</v>
      </c>
      <c r="E112" s="2470"/>
      <c r="F112" s="2471"/>
      <c r="G112" s="2472">
        <v>3</v>
      </c>
      <c r="H112" s="2473">
        <f t="shared" si="10"/>
        <v>90</v>
      </c>
      <c r="I112" s="2469">
        <f t="shared" ref="I112:I126" si="12">J112+K112+L112</f>
        <v>30</v>
      </c>
      <c r="J112" s="2470"/>
      <c r="K112" s="2470"/>
      <c r="L112" s="2470">
        <v>30</v>
      </c>
      <c r="M112" s="2471">
        <f t="shared" si="11"/>
        <v>60</v>
      </c>
      <c r="N112" s="2474"/>
      <c r="O112" s="2475"/>
      <c r="P112" s="2476"/>
      <c r="Q112" s="2474">
        <v>2</v>
      </c>
      <c r="R112" s="2475"/>
      <c r="S112" s="2476"/>
      <c r="T112" s="2469"/>
      <c r="U112" s="2476"/>
      <c r="AP112" s="2000"/>
    </row>
    <row r="113" spans="1:42" s="14" customFormat="1" x14ac:dyDescent="0.2">
      <c r="A113" s="2832" t="s">
        <v>717</v>
      </c>
      <c r="B113" s="2477" t="s">
        <v>124</v>
      </c>
      <c r="C113" s="2478"/>
      <c r="D113" s="2479">
        <v>3</v>
      </c>
      <c r="E113" s="2479"/>
      <c r="F113" s="2480"/>
      <c r="G113" s="2481">
        <v>3</v>
      </c>
      <c r="H113" s="2482">
        <f t="shared" si="10"/>
        <v>90</v>
      </c>
      <c r="I113" s="2478">
        <f t="shared" si="12"/>
        <v>30</v>
      </c>
      <c r="J113" s="2479">
        <v>15</v>
      </c>
      <c r="K113" s="2479"/>
      <c r="L113" s="2479">
        <v>15</v>
      </c>
      <c r="M113" s="2480">
        <f t="shared" si="11"/>
        <v>60</v>
      </c>
      <c r="N113" s="2483"/>
      <c r="O113" s="2484"/>
      <c r="P113" s="2485"/>
      <c r="Q113" s="2483">
        <v>2</v>
      </c>
      <c r="R113" s="2484"/>
      <c r="S113" s="2485"/>
      <c r="T113" s="2478"/>
      <c r="U113" s="2485"/>
      <c r="AP113" s="2000"/>
    </row>
    <row r="114" spans="1:42" s="14" customFormat="1" x14ac:dyDescent="0.2">
      <c r="A114" s="2831" t="s">
        <v>718</v>
      </c>
      <c r="B114" s="2477" t="s">
        <v>44</v>
      </c>
      <c r="C114" s="2478"/>
      <c r="D114" s="2479">
        <v>3</v>
      </c>
      <c r="E114" s="2479"/>
      <c r="F114" s="2480"/>
      <c r="G114" s="2481">
        <v>3</v>
      </c>
      <c r="H114" s="2482">
        <f t="shared" si="10"/>
        <v>90</v>
      </c>
      <c r="I114" s="2478">
        <f t="shared" si="12"/>
        <v>30</v>
      </c>
      <c r="J114" s="2479">
        <v>15</v>
      </c>
      <c r="K114" s="2479"/>
      <c r="L114" s="2479">
        <v>15</v>
      </c>
      <c r="M114" s="2480">
        <f t="shared" si="11"/>
        <v>60</v>
      </c>
      <c r="N114" s="2483"/>
      <c r="O114" s="2484"/>
      <c r="P114" s="2485"/>
      <c r="Q114" s="2483">
        <v>2</v>
      </c>
      <c r="R114" s="2484"/>
      <c r="S114" s="2485"/>
      <c r="T114" s="2478"/>
      <c r="U114" s="2485"/>
      <c r="AP114" s="2000"/>
    </row>
    <row r="115" spans="1:42" s="14" customFormat="1" x14ac:dyDescent="0.2">
      <c r="A115" s="2832" t="s">
        <v>719</v>
      </c>
      <c r="B115" s="2477" t="s">
        <v>671</v>
      </c>
      <c r="C115" s="2478"/>
      <c r="D115" s="2479">
        <v>3</v>
      </c>
      <c r="E115" s="2479"/>
      <c r="F115" s="2480"/>
      <c r="G115" s="2481">
        <v>3</v>
      </c>
      <c r="H115" s="2482">
        <f t="shared" si="10"/>
        <v>90</v>
      </c>
      <c r="I115" s="2478">
        <f t="shared" si="12"/>
        <v>30</v>
      </c>
      <c r="J115" s="2479">
        <v>15</v>
      </c>
      <c r="K115" s="2479"/>
      <c r="L115" s="2479">
        <v>15</v>
      </c>
      <c r="M115" s="2480">
        <f t="shared" si="11"/>
        <v>60</v>
      </c>
      <c r="N115" s="2483"/>
      <c r="O115" s="2484"/>
      <c r="P115" s="2485"/>
      <c r="Q115" s="2483">
        <v>2</v>
      </c>
      <c r="R115" s="2484"/>
      <c r="S115" s="2485"/>
      <c r="T115" s="2478"/>
      <c r="U115" s="2485"/>
      <c r="AP115" s="2000"/>
    </row>
    <row r="116" spans="1:42" s="14" customFormat="1" ht="16.5" thickBot="1" x14ac:dyDescent="0.25">
      <c r="A116" s="2831" t="s">
        <v>720</v>
      </c>
      <c r="B116" s="2486" t="s">
        <v>69</v>
      </c>
      <c r="C116" s="2487"/>
      <c r="D116" s="2479">
        <v>3</v>
      </c>
      <c r="E116" s="2488"/>
      <c r="F116" s="2489"/>
      <c r="G116" s="2481">
        <v>3</v>
      </c>
      <c r="H116" s="2482">
        <f t="shared" si="10"/>
        <v>90</v>
      </c>
      <c r="I116" s="2478">
        <f t="shared" si="12"/>
        <v>30</v>
      </c>
      <c r="J116" s="2479">
        <v>15</v>
      </c>
      <c r="K116" s="2488"/>
      <c r="L116" s="2479">
        <v>15</v>
      </c>
      <c r="M116" s="2480">
        <f t="shared" si="11"/>
        <v>60</v>
      </c>
      <c r="N116" s="2490"/>
      <c r="O116" s="2491"/>
      <c r="P116" s="2492"/>
      <c r="Q116" s="2483">
        <v>2</v>
      </c>
      <c r="R116" s="2491"/>
      <c r="S116" s="2492"/>
      <c r="T116" s="2487"/>
      <c r="U116" s="2492"/>
      <c r="AP116" s="2000"/>
    </row>
    <row r="117" spans="1:42" s="14" customFormat="1" x14ac:dyDescent="0.2">
      <c r="A117" s="2832" t="s">
        <v>721</v>
      </c>
      <c r="B117" s="2493" t="s">
        <v>879</v>
      </c>
      <c r="C117" s="2487"/>
      <c r="D117" s="2479">
        <v>3</v>
      </c>
      <c r="E117" s="2488"/>
      <c r="F117" s="2489"/>
      <c r="G117" s="2481">
        <v>3</v>
      </c>
      <c r="H117" s="2482">
        <f t="shared" si="10"/>
        <v>90</v>
      </c>
      <c r="I117" s="2478">
        <f t="shared" si="12"/>
        <v>30</v>
      </c>
      <c r="J117" s="2479">
        <v>15</v>
      </c>
      <c r="K117" s="2488"/>
      <c r="L117" s="2479">
        <v>15</v>
      </c>
      <c r="M117" s="2480">
        <f t="shared" si="11"/>
        <v>60</v>
      </c>
      <c r="N117" s="2490"/>
      <c r="O117" s="2491"/>
      <c r="P117" s="2492"/>
      <c r="Q117" s="2483">
        <v>2</v>
      </c>
      <c r="R117" s="2491"/>
      <c r="S117" s="2492"/>
      <c r="T117" s="2487"/>
      <c r="U117" s="2492"/>
      <c r="AP117" s="2000"/>
    </row>
    <row r="118" spans="1:42" s="14" customFormat="1" ht="16.5" thickBot="1" x14ac:dyDescent="0.25">
      <c r="A118" s="2831"/>
      <c r="B118" s="2494" t="s">
        <v>692</v>
      </c>
      <c r="C118" s="2487"/>
      <c r="D118" s="2488">
        <v>3</v>
      </c>
      <c r="E118" s="2488"/>
      <c r="F118" s="2489"/>
      <c r="G118" s="2495">
        <v>3</v>
      </c>
      <c r="H118" s="2496">
        <f t="shared" si="10"/>
        <v>90</v>
      </c>
      <c r="I118" s="2487"/>
      <c r="J118" s="2488"/>
      <c r="K118" s="2488"/>
      <c r="L118" s="2488"/>
      <c r="M118" s="2489"/>
      <c r="N118" s="2490"/>
      <c r="O118" s="2491"/>
      <c r="P118" s="2492"/>
      <c r="Q118" s="2490">
        <v>2</v>
      </c>
      <c r="R118" s="2491"/>
      <c r="S118" s="2492"/>
      <c r="T118" s="2487"/>
      <c r="U118" s="2492"/>
      <c r="AP118" s="2000"/>
    </row>
    <row r="119" spans="1:42" s="14" customFormat="1" ht="16.5" thickBot="1" x14ac:dyDescent="0.3">
      <c r="A119" s="2503" t="s">
        <v>160</v>
      </c>
      <c r="B119" s="2497" t="s">
        <v>882</v>
      </c>
      <c r="C119" s="2498"/>
      <c r="D119" s="2499" t="s">
        <v>655</v>
      </c>
      <c r="E119" s="2500"/>
      <c r="F119" s="2501"/>
      <c r="G119" s="2502">
        <v>3</v>
      </c>
      <c r="H119" s="2503">
        <f t="shared" si="10"/>
        <v>90</v>
      </c>
      <c r="I119" s="2504">
        <v>36</v>
      </c>
      <c r="J119" s="2505">
        <v>18</v>
      </c>
      <c r="K119" s="2499"/>
      <c r="L119" s="2499">
        <v>18</v>
      </c>
      <c r="M119" s="2506">
        <f t="shared" si="11"/>
        <v>54</v>
      </c>
      <c r="N119" s="2507"/>
      <c r="O119" s="2508"/>
      <c r="P119" s="2509"/>
      <c r="Q119" s="2510"/>
      <c r="R119" s="2499">
        <v>2</v>
      </c>
      <c r="S119" s="2506">
        <v>2</v>
      </c>
      <c r="T119" s="2504"/>
      <c r="U119" s="2511"/>
      <c r="V119" s="1724"/>
      <c r="AP119" s="2000"/>
    </row>
    <row r="120" spans="1:42" s="14" customFormat="1" x14ac:dyDescent="0.25">
      <c r="A120" s="2720" t="s">
        <v>722</v>
      </c>
      <c r="B120" s="2512" t="s">
        <v>880</v>
      </c>
      <c r="C120" s="2513"/>
      <c r="D120" s="2514" t="s">
        <v>655</v>
      </c>
      <c r="E120" s="2514"/>
      <c r="F120" s="2515"/>
      <c r="G120" s="2516">
        <v>3</v>
      </c>
      <c r="H120" s="2473">
        <f t="shared" si="10"/>
        <v>90</v>
      </c>
      <c r="I120" s="2469">
        <f t="shared" si="12"/>
        <v>36</v>
      </c>
      <c r="J120" s="2470">
        <v>18</v>
      </c>
      <c r="K120" s="2514"/>
      <c r="L120" s="2470">
        <v>18</v>
      </c>
      <c r="M120" s="2471">
        <f t="shared" si="11"/>
        <v>54</v>
      </c>
      <c r="N120" s="2263"/>
      <c r="O120" s="2264"/>
      <c r="P120" s="2517"/>
      <c r="Q120" s="2263"/>
      <c r="R120" s="2264">
        <v>2</v>
      </c>
      <c r="S120" s="2517">
        <v>2</v>
      </c>
      <c r="T120" s="2513"/>
      <c r="U120" s="2517"/>
      <c r="AP120" s="2000"/>
    </row>
    <row r="121" spans="1:42" s="14" customFormat="1" x14ac:dyDescent="0.2">
      <c r="A121" s="2833" t="s">
        <v>723</v>
      </c>
      <c r="B121" s="2518" t="s">
        <v>569</v>
      </c>
      <c r="C121" s="2487"/>
      <c r="D121" s="2488" t="s">
        <v>655</v>
      </c>
      <c r="E121" s="2488"/>
      <c r="F121" s="2489"/>
      <c r="G121" s="2495">
        <v>3</v>
      </c>
      <c r="H121" s="2482">
        <f t="shared" si="10"/>
        <v>90</v>
      </c>
      <c r="I121" s="2478">
        <f t="shared" si="12"/>
        <v>36</v>
      </c>
      <c r="J121" s="2479">
        <v>18</v>
      </c>
      <c r="K121" s="2488"/>
      <c r="L121" s="2479">
        <v>18</v>
      </c>
      <c r="M121" s="2480">
        <f t="shared" si="11"/>
        <v>54</v>
      </c>
      <c r="N121" s="2490"/>
      <c r="O121" s="2491"/>
      <c r="P121" s="2492"/>
      <c r="Q121" s="2490"/>
      <c r="R121" s="2491">
        <v>2</v>
      </c>
      <c r="S121" s="2492">
        <v>2</v>
      </c>
      <c r="T121" s="2487"/>
      <c r="U121" s="2492"/>
      <c r="AP121" s="2000"/>
    </row>
    <row r="122" spans="1:42" s="14" customFormat="1" x14ac:dyDescent="0.2">
      <c r="A122" s="2834" t="s">
        <v>724</v>
      </c>
      <c r="B122" s="2477" t="s">
        <v>571</v>
      </c>
      <c r="C122" s="2487"/>
      <c r="D122" s="2488" t="s">
        <v>655</v>
      </c>
      <c r="E122" s="2488"/>
      <c r="F122" s="2489"/>
      <c r="G122" s="2495">
        <v>3</v>
      </c>
      <c r="H122" s="2482">
        <f t="shared" si="10"/>
        <v>90</v>
      </c>
      <c r="I122" s="2478">
        <f t="shared" si="12"/>
        <v>36</v>
      </c>
      <c r="J122" s="2479">
        <v>18</v>
      </c>
      <c r="K122" s="2488"/>
      <c r="L122" s="2479">
        <v>18</v>
      </c>
      <c r="M122" s="2480">
        <f t="shared" si="11"/>
        <v>54</v>
      </c>
      <c r="N122" s="2490"/>
      <c r="O122" s="2491"/>
      <c r="P122" s="2492"/>
      <c r="Q122" s="2490"/>
      <c r="R122" s="2491">
        <v>2</v>
      </c>
      <c r="S122" s="2492">
        <v>2</v>
      </c>
      <c r="T122" s="2487"/>
      <c r="U122" s="2492"/>
      <c r="AP122" s="2000"/>
    </row>
    <row r="123" spans="1:42" s="14" customFormat="1" x14ac:dyDescent="0.2">
      <c r="A123" s="2832" t="s">
        <v>725</v>
      </c>
      <c r="B123" s="2477" t="s">
        <v>564</v>
      </c>
      <c r="C123" s="2487"/>
      <c r="D123" s="2488" t="s">
        <v>655</v>
      </c>
      <c r="E123" s="2488"/>
      <c r="F123" s="2489"/>
      <c r="G123" s="2495">
        <v>3</v>
      </c>
      <c r="H123" s="2482">
        <f t="shared" si="10"/>
        <v>90</v>
      </c>
      <c r="I123" s="2478">
        <f t="shared" si="12"/>
        <v>36</v>
      </c>
      <c r="J123" s="2479"/>
      <c r="K123" s="2488"/>
      <c r="L123" s="2479">
        <v>36</v>
      </c>
      <c r="M123" s="2480">
        <f t="shared" si="11"/>
        <v>54</v>
      </c>
      <c r="N123" s="2490"/>
      <c r="O123" s="2491"/>
      <c r="P123" s="2492"/>
      <c r="Q123" s="2490"/>
      <c r="R123" s="2491">
        <v>2</v>
      </c>
      <c r="S123" s="2492">
        <v>2</v>
      </c>
      <c r="T123" s="2487"/>
      <c r="U123" s="2492"/>
      <c r="AP123" s="2000"/>
    </row>
    <row r="124" spans="1:42" s="14" customFormat="1" x14ac:dyDescent="0.2">
      <c r="A124" s="2832" t="s">
        <v>726</v>
      </c>
      <c r="B124" s="2477" t="s">
        <v>70</v>
      </c>
      <c r="C124" s="2487"/>
      <c r="D124" s="2488" t="s">
        <v>655</v>
      </c>
      <c r="E124" s="2488"/>
      <c r="F124" s="2489"/>
      <c r="G124" s="2495">
        <v>3</v>
      </c>
      <c r="H124" s="2482">
        <f t="shared" si="10"/>
        <v>90</v>
      </c>
      <c r="I124" s="2478">
        <f t="shared" si="12"/>
        <v>36</v>
      </c>
      <c r="J124" s="2479">
        <v>18</v>
      </c>
      <c r="K124" s="2488"/>
      <c r="L124" s="2479">
        <v>18</v>
      </c>
      <c r="M124" s="2480">
        <f t="shared" si="11"/>
        <v>54</v>
      </c>
      <c r="N124" s="2490"/>
      <c r="O124" s="2491"/>
      <c r="P124" s="2492"/>
      <c r="Q124" s="2490"/>
      <c r="R124" s="2491">
        <v>2</v>
      </c>
      <c r="S124" s="2492">
        <v>2</v>
      </c>
      <c r="T124" s="2487"/>
      <c r="U124" s="2492"/>
      <c r="AP124" s="2000"/>
    </row>
    <row r="125" spans="1:42" s="14" customFormat="1" x14ac:dyDescent="0.2">
      <c r="A125" s="2832" t="s">
        <v>727</v>
      </c>
      <c r="B125" s="2477" t="s">
        <v>755</v>
      </c>
      <c r="C125" s="2487"/>
      <c r="D125" s="2488" t="s">
        <v>655</v>
      </c>
      <c r="E125" s="2488"/>
      <c r="F125" s="2489"/>
      <c r="G125" s="2495">
        <v>3</v>
      </c>
      <c r="H125" s="2482">
        <f t="shared" si="10"/>
        <v>90</v>
      </c>
      <c r="I125" s="2478">
        <f t="shared" si="12"/>
        <v>36</v>
      </c>
      <c r="J125" s="2479">
        <v>18</v>
      </c>
      <c r="K125" s="2488"/>
      <c r="L125" s="2479">
        <v>18</v>
      </c>
      <c r="M125" s="2480">
        <f t="shared" si="11"/>
        <v>54</v>
      </c>
      <c r="N125" s="2490"/>
      <c r="O125" s="2491"/>
      <c r="P125" s="2492"/>
      <c r="Q125" s="2490"/>
      <c r="R125" s="2491">
        <v>2</v>
      </c>
      <c r="S125" s="2492">
        <v>2</v>
      </c>
      <c r="T125" s="2487"/>
      <c r="U125" s="2492"/>
      <c r="AP125" s="2000"/>
    </row>
    <row r="126" spans="1:42" s="14" customFormat="1" x14ac:dyDescent="0.2">
      <c r="A126" s="2832" t="s">
        <v>728</v>
      </c>
      <c r="B126" s="2519" t="s">
        <v>566</v>
      </c>
      <c r="C126" s="2487"/>
      <c r="D126" s="2488" t="s">
        <v>655</v>
      </c>
      <c r="E126" s="2488"/>
      <c r="F126" s="2489"/>
      <c r="G126" s="2495">
        <v>3</v>
      </c>
      <c r="H126" s="2482">
        <f t="shared" si="10"/>
        <v>90</v>
      </c>
      <c r="I126" s="2478">
        <f t="shared" si="12"/>
        <v>36</v>
      </c>
      <c r="J126" s="2479">
        <v>18</v>
      </c>
      <c r="K126" s="2488"/>
      <c r="L126" s="2479">
        <v>18</v>
      </c>
      <c r="M126" s="2480">
        <f t="shared" si="11"/>
        <v>54</v>
      </c>
      <c r="N126" s="2490"/>
      <c r="O126" s="2491"/>
      <c r="P126" s="2492"/>
      <c r="Q126" s="2490"/>
      <c r="R126" s="2491">
        <v>2</v>
      </c>
      <c r="S126" s="2492">
        <v>2</v>
      </c>
      <c r="T126" s="2487"/>
      <c r="U126" s="2492"/>
      <c r="AP126" s="2000"/>
    </row>
    <row r="127" spans="1:42" s="14" customFormat="1" ht="16.5" thickBot="1" x14ac:dyDescent="0.25">
      <c r="A127" s="2835" t="s">
        <v>756</v>
      </c>
      <c r="B127" s="2477" t="s">
        <v>692</v>
      </c>
      <c r="C127" s="2487"/>
      <c r="D127" s="2488" t="s">
        <v>655</v>
      </c>
      <c r="E127" s="2488"/>
      <c r="F127" s="2489"/>
      <c r="G127" s="2495">
        <v>3</v>
      </c>
      <c r="H127" s="2482">
        <f t="shared" si="10"/>
        <v>90</v>
      </c>
      <c r="I127" s="2478"/>
      <c r="J127" s="2479"/>
      <c r="K127" s="2488"/>
      <c r="L127" s="2479"/>
      <c r="M127" s="2480"/>
      <c r="N127" s="2490"/>
      <c r="O127" s="2491"/>
      <c r="P127" s="2492"/>
      <c r="Q127" s="2490"/>
      <c r="R127" s="2491">
        <v>2</v>
      </c>
      <c r="S127" s="2492">
        <v>2</v>
      </c>
      <c r="T127" s="2487"/>
      <c r="U127" s="2492"/>
      <c r="AP127" s="2000"/>
    </row>
    <row r="128" spans="1:42" s="14" customFormat="1" ht="16.5" thickBot="1" x14ac:dyDescent="0.25">
      <c r="A128" s="3105" t="s">
        <v>712</v>
      </c>
      <c r="B128" s="3106"/>
      <c r="C128" s="3106"/>
      <c r="D128" s="3106"/>
      <c r="E128" s="3106"/>
      <c r="F128" s="3107"/>
      <c r="G128" s="2378">
        <f>G111+G119</f>
        <v>6</v>
      </c>
      <c r="H128" s="2379">
        <f>H111+H119</f>
        <v>180</v>
      </c>
      <c r="I128" s="2520">
        <f>I111+I119</f>
        <v>66</v>
      </c>
      <c r="J128" s="2521">
        <f>J111+J119</f>
        <v>33</v>
      </c>
      <c r="K128" s="2521"/>
      <c r="L128" s="2521">
        <f>L111+L119</f>
        <v>33</v>
      </c>
      <c r="M128" s="2521">
        <f>M111+M119</f>
        <v>114</v>
      </c>
      <c r="N128" s="2522"/>
      <c r="O128" s="2523"/>
      <c r="P128" s="2524"/>
      <c r="Q128" s="2522">
        <f>Q111</f>
        <v>2</v>
      </c>
      <c r="R128" s="2523">
        <f>R119</f>
        <v>2</v>
      </c>
      <c r="S128" s="2524">
        <f>S119</f>
        <v>2</v>
      </c>
      <c r="T128" s="2520"/>
      <c r="U128" s="2524"/>
      <c r="AP128" s="2000"/>
    </row>
    <row r="129" spans="1:42" s="14" customFormat="1" ht="16.5" thickBot="1" x14ac:dyDescent="0.25">
      <c r="A129" s="3069" t="s">
        <v>672</v>
      </c>
      <c r="B129" s="3070"/>
      <c r="C129" s="3070"/>
      <c r="D129" s="3070"/>
      <c r="E129" s="3070"/>
      <c r="F129" s="3070"/>
      <c r="G129" s="3070"/>
      <c r="H129" s="3070"/>
      <c r="I129" s="3070"/>
      <c r="J129" s="3070"/>
      <c r="K129" s="3070"/>
      <c r="L129" s="3070"/>
      <c r="M129" s="3070"/>
      <c r="N129" s="3070"/>
      <c r="O129" s="3070"/>
      <c r="P129" s="3070"/>
      <c r="Q129" s="3070"/>
      <c r="R129" s="3070"/>
      <c r="S129" s="3070"/>
      <c r="T129" s="3070"/>
      <c r="U129" s="3071"/>
      <c r="AP129" s="2000"/>
    </row>
    <row r="130" spans="1:42" s="14" customFormat="1" ht="16.5" thickBot="1" x14ac:dyDescent="0.25">
      <c r="A130" s="3094" t="s">
        <v>817</v>
      </c>
      <c r="B130" s="3095"/>
      <c r="C130" s="3095"/>
      <c r="D130" s="3095"/>
      <c r="E130" s="3095"/>
      <c r="F130" s="3095"/>
      <c r="G130" s="3095"/>
      <c r="H130" s="3095"/>
      <c r="I130" s="3095"/>
      <c r="J130" s="3095"/>
      <c r="K130" s="3095"/>
      <c r="L130" s="3095"/>
      <c r="M130" s="3095"/>
      <c r="N130" s="3095"/>
      <c r="O130" s="3095"/>
      <c r="P130" s="3095"/>
      <c r="Q130" s="3095"/>
      <c r="R130" s="3095"/>
      <c r="S130" s="3095"/>
      <c r="T130" s="3095"/>
      <c r="U130" s="3096"/>
      <c r="AP130" s="2000"/>
    </row>
    <row r="131" spans="1:42" s="14" customFormat="1" ht="39" customHeight="1" thickBot="1" x14ac:dyDescent="0.25">
      <c r="A131" s="2836" t="s">
        <v>771</v>
      </c>
      <c r="B131" s="2525" t="s">
        <v>824</v>
      </c>
      <c r="C131" s="2526"/>
      <c r="D131" s="2527"/>
      <c r="E131" s="2527"/>
      <c r="F131" s="2528"/>
      <c r="G131" s="2529">
        <f t="shared" ref="G131:M131" si="13">G132+G133+G134</f>
        <v>15</v>
      </c>
      <c r="H131" s="2529">
        <f t="shared" si="13"/>
        <v>450</v>
      </c>
      <c r="I131" s="2529">
        <f t="shared" si="13"/>
        <v>180</v>
      </c>
      <c r="J131" s="2530">
        <f t="shared" si="13"/>
        <v>135</v>
      </c>
      <c r="K131" s="2530">
        <f t="shared" si="13"/>
        <v>0</v>
      </c>
      <c r="L131" s="2531">
        <f t="shared" si="13"/>
        <v>45</v>
      </c>
      <c r="M131" s="2532">
        <f t="shared" si="13"/>
        <v>270</v>
      </c>
      <c r="N131" s="2533"/>
      <c r="O131" s="2534"/>
      <c r="P131" s="2535"/>
      <c r="Q131" s="2536" t="s">
        <v>479</v>
      </c>
      <c r="R131" s="2537"/>
      <c r="S131" s="2538"/>
      <c r="T131" s="2539"/>
      <c r="U131" s="2540"/>
      <c r="AP131" s="2000"/>
    </row>
    <row r="132" spans="1:42" s="14" customFormat="1" x14ac:dyDescent="0.2">
      <c r="A132" s="2837" t="s">
        <v>477</v>
      </c>
      <c r="B132" s="2541" t="s">
        <v>818</v>
      </c>
      <c r="C132" s="2542"/>
      <c r="D132" s="2543" t="s">
        <v>823</v>
      </c>
      <c r="E132" s="2543"/>
      <c r="F132" s="2544"/>
      <c r="G132" s="2545">
        <v>5</v>
      </c>
      <c r="H132" s="2546">
        <f t="shared" ref="H132:H137" si="14">G132*30</f>
        <v>150</v>
      </c>
      <c r="I132" s="2547">
        <f t="shared" ref="I132:I137" si="15">J132+K132+L132</f>
        <v>60</v>
      </c>
      <c r="J132" s="2548">
        <v>45</v>
      </c>
      <c r="K132" s="2548"/>
      <c r="L132" s="2548">
        <v>15</v>
      </c>
      <c r="M132" s="2549">
        <f t="shared" ref="M132:M137" si="16">H132-I132</f>
        <v>90</v>
      </c>
      <c r="N132" s="2550"/>
      <c r="O132" s="2551"/>
      <c r="P132" s="2552"/>
      <c r="Q132" s="2553" t="s">
        <v>38</v>
      </c>
      <c r="R132" s="2097"/>
      <c r="S132" s="2554"/>
      <c r="T132" s="2555"/>
      <c r="U132" s="2556"/>
      <c r="V132" s="1494" t="s">
        <v>875</v>
      </c>
      <c r="AP132" s="2000"/>
    </row>
    <row r="133" spans="1:42" s="14" customFormat="1" x14ac:dyDescent="0.2">
      <c r="A133" s="2838" t="s">
        <v>785</v>
      </c>
      <c r="B133" s="2557" t="s">
        <v>819</v>
      </c>
      <c r="C133" s="2558"/>
      <c r="D133" s="2559" t="s">
        <v>823</v>
      </c>
      <c r="E133" s="2559"/>
      <c r="F133" s="2560"/>
      <c r="G133" s="2561">
        <v>5</v>
      </c>
      <c r="H133" s="2562">
        <f t="shared" si="14"/>
        <v>150</v>
      </c>
      <c r="I133" s="2563">
        <f t="shared" si="15"/>
        <v>60</v>
      </c>
      <c r="J133" s="2564">
        <v>45</v>
      </c>
      <c r="K133" s="2564"/>
      <c r="L133" s="2564">
        <v>15</v>
      </c>
      <c r="M133" s="2565">
        <f t="shared" si="16"/>
        <v>90</v>
      </c>
      <c r="N133" s="2566"/>
      <c r="O133" s="2567"/>
      <c r="P133" s="2568"/>
      <c r="Q133" s="2569" t="s">
        <v>38</v>
      </c>
      <c r="R133" s="2112"/>
      <c r="S133" s="2570"/>
      <c r="T133" s="2571"/>
      <c r="U133" s="2570"/>
      <c r="V133" s="1494"/>
      <c r="AP133" s="2000"/>
    </row>
    <row r="134" spans="1:42" s="14" customFormat="1" x14ac:dyDescent="0.2">
      <c r="A134" s="2839" t="s">
        <v>789</v>
      </c>
      <c r="B134" s="2557" t="s">
        <v>820</v>
      </c>
      <c r="C134" s="2572"/>
      <c r="D134" s="2559" t="s">
        <v>823</v>
      </c>
      <c r="E134" s="2559"/>
      <c r="F134" s="2560"/>
      <c r="G134" s="2561">
        <v>5</v>
      </c>
      <c r="H134" s="2562">
        <f t="shared" si="14"/>
        <v>150</v>
      </c>
      <c r="I134" s="2563">
        <f t="shared" si="15"/>
        <v>60</v>
      </c>
      <c r="J134" s="2564">
        <v>45</v>
      </c>
      <c r="K134" s="2564"/>
      <c r="L134" s="2564">
        <v>15</v>
      </c>
      <c r="M134" s="2565">
        <f t="shared" si="16"/>
        <v>90</v>
      </c>
      <c r="N134" s="2566"/>
      <c r="O134" s="2567"/>
      <c r="P134" s="2568"/>
      <c r="Q134" s="2569" t="s">
        <v>38</v>
      </c>
      <c r="R134" s="2112"/>
      <c r="S134" s="2570"/>
      <c r="T134" s="2571"/>
      <c r="U134" s="2570"/>
      <c r="V134" s="1494"/>
      <c r="AP134" s="2000"/>
    </row>
    <row r="135" spans="1:42" s="14" customFormat="1" x14ac:dyDescent="0.2">
      <c r="A135" s="2839" t="s">
        <v>790</v>
      </c>
      <c r="B135" s="2573" t="s">
        <v>821</v>
      </c>
      <c r="C135" s="2558"/>
      <c r="D135" s="2574">
        <v>3</v>
      </c>
      <c r="E135" s="2567"/>
      <c r="F135" s="2575"/>
      <c r="G135" s="2576">
        <v>5</v>
      </c>
      <c r="H135" s="2577">
        <f t="shared" si="14"/>
        <v>150</v>
      </c>
      <c r="I135" s="2578">
        <f t="shared" si="15"/>
        <v>60</v>
      </c>
      <c r="J135" s="2579">
        <v>45</v>
      </c>
      <c r="K135" s="2564"/>
      <c r="L135" s="2579">
        <v>15</v>
      </c>
      <c r="M135" s="2580">
        <f t="shared" si="16"/>
        <v>90</v>
      </c>
      <c r="N135" s="2581"/>
      <c r="O135" s="2582"/>
      <c r="P135" s="2583"/>
      <c r="Q135" s="2569" t="s">
        <v>38</v>
      </c>
      <c r="R135" s="2112"/>
      <c r="S135" s="2570"/>
      <c r="T135" s="2571"/>
      <c r="U135" s="2570"/>
      <c r="V135" s="1494"/>
      <c r="AP135" s="2000"/>
    </row>
    <row r="136" spans="1:42" s="14" customFormat="1" x14ac:dyDescent="0.25">
      <c r="A136" s="2839" t="s">
        <v>791</v>
      </c>
      <c r="B136" s="2573" t="s">
        <v>822</v>
      </c>
      <c r="C136" s="2558"/>
      <c r="D136" s="2559" t="s">
        <v>823</v>
      </c>
      <c r="E136" s="2559"/>
      <c r="F136" s="2560"/>
      <c r="G136" s="2584">
        <v>5</v>
      </c>
      <c r="H136" s="2577">
        <f t="shared" si="14"/>
        <v>150</v>
      </c>
      <c r="I136" s="2578">
        <f t="shared" si="15"/>
        <v>60</v>
      </c>
      <c r="J136" s="2579">
        <v>45</v>
      </c>
      <c r="K136" s="2585"/>
      <c r="L136" s="2579">
        <v>15</v>
      </c>
      <c r="M136" s="2580">
        <f t="shared" si="16"/>
        <v>90</v>
      </c>
      <c r="N136" s="2586"/>
      <c r="O136" s="2587"/>
      <c r="P136" s="2588"/>
      <c r="Q136" s="2569" t="s">
        <v>38</v>
      </c>
      <c r="R136" s="2112"/>
      <c r="S136" s="2570"/>
      <c r="T136" s="2571"/>
      <c r="U136" s="2570"/>
      <c r="V136" s="1494"/>
      <c r="AP136" s="2000"/>
    </row>
    <row r="137" spans="1:42" s="14" customFormat="1" ht="16.5" thickBot="1" x14ac:dyDescent="0.25">
      <c r="A137" s="2840" t="s">
        <v>792</v>
      </c>
      <c r="B137" s="2589" t="s">
        <v>772</v>
      </c>
      <c r="C137" s="2590"/>
      <c r="D137" s="2591" t="s">
        <v>823</v>
      </c>
      <c r="E137" s="2591"/>
      <c r="F137" s="2592"/>
      <c r="G137" s="2593">
        <v>5</v>
      </c>
      <c r="H137" s="2594">
        <f t="shared" si="14"/>
        <v>150</v>
      </c>
      <c r="I137" s="2595">
        <f t="shared" si="15"/>
        <v>60</v>
      </c>
      <c r="J137" s="2596">
        <v>45</v>
      </c>
      <c r="K137" s="2596"/>
      <c r="L137" s="2596">
        <v>15</v>
      </c>
      <c r="M137" s="2597">
        <f t="shared" si="16"/>
        <v>90</v>
      </c>
      <c r="N137" s="2598"/>
      <c r="O137" s="2599"/>
      <c r="P137" s="2600"/>
      <c r="Q137" s="2601" t="s">
        <v>38</v>
      </c>
      <c r="R137" s="2602"/>
      <c r="S137" s="2603"/>
      <c r="T137" s="2604"/>
      <c r="U137" s="2603"/>
      <c r="V137" s="1494"/>
      <c r="AP137" s="2000"/>
    </row>
    <row r="138" spans="1:42" s="14" customFormat="1" ht="16.5" thickBot="1" x14ac:dyDescent="0.25">
      <c r="A138" s="3085" t="s">
        <v>883</v>
      </c>
      <c r="B138" s="3086"/>
      <c r="C138" s="3086"/>
      <c r="D138" s="3086"/>
      <c r="E138" s="3086"/>
      <c r="F138" s="3086"/>
      <c r="G138" s="3086"/>
      <c r="H138" s="3086"/>
      <c r="I138" s="3086"/>
      <c r="J138" s="3086"/>
      <c r="K138" s="3086"/>
      <c r="L138" s="3086"/>
      <c r="M138" s="3086"/>
      <c r="N138" s="3086"/>
      <c r="O138" s="3086"/>
      <c r="P138" s="3086"/>
      <c r="Q138" s="3086"/>
      <c r="R138" s="3086"/>
      <c r="S138" s="3086"/>
      <c r="T138" s="3086"/>
      <c r="U138" s="3087"/>
      <c r="V138" s="1494"/>
      <c r="AP138" s="2000"/>
    </row>
    <row r="139" spans="1:42" s="14" customFormat="1" ht="36.75" customHeight="1" thickBot="1" x14ac:dyDescent="0.25">
      <c r="A139" s="2841" t="s">
        <v>786</v>
      </c>
      <c r="B139" s="2605" t="s">
        <v>825</v>
      </c>
      <c r="C139" s="2606"/>
      <c r="D139" s="2607"/>
      <c r="E139" s="2607"/>
      <c r="F139" s="2608"/>
      <c r="G139" s="2609">
        <f>G140+G143+G146</f>
        <v>13.5</v>
      </c>
      <c r="H139" s="2610">
        <f>H140+H144</f>
        <v>210</v>
      </c>
      <c r="I139" s="2611">
        <f>I140+I143+I146</f>
        <v>162</v>
      </c>
      <c r="J139" s="2612">
        <f>J140+J143+J146</f>
        <v>108</v>
      </c>
      <c r="K139" s="2612"/>
      <c r="L139" s="2612">
        <f>L140+L143+L146</f>
        <v>54</v>
      </c>
      <c r="M139" s="2445">
        <f>M140+M143+M146</f>
        <v>243</v>
      </c>
      <c r="N139" s="2613"/>
      <c r="O139" s="2534"/>
      <c r="P139" s="2535"/>
      <c r="Q139" s="2539"/>
      <c r="R139" s="2614" t="s">
        <v>793</v>
      </c>
      <c r="S139" s="2615" t="s">
        <v>793</v>
      </c>
      <c r="T139" s="2539"/>
      <c r="U139" s="2540"/>
      <c r="V139" s="1494"/>
      <c r="AP139" s="2000"/>
    </row>
    <row r="140" spans="1:42" s="14" customFormat="1" x14ac:dyDescent="0.25">
      <c r="A140" s="2842" t="s">
        <v>536</v>
      </c>
      <c r="B140" s="2616" t="s">
        <v>826</v>
      </c>
      <c r="C140" s="2617"/>
      <c r="D140" s="2618"/>
      <c r="E140" s="2619"/>
      <c r="F140" s="2620"/>
      <c r="G140" s="2278">
        <v>4.5</v>
      </c>
      <c r="H140" s="2621">
        <f>G140*30</f>
        <v>135</v>
      </c>
      <c r="I140" s="2586">
        <f>J140+K140+L140</f>
        <v>54</v>
      </c>
      <c r="J140" s="2622">
        <f>J141+J142</f>
        <v>36</v>
      </c>
      <c r="K140" s="2622"/>
      <c r="L140" s="2622">
        <f>L141+L142</f>
        <v>18</v>
      </c>
      <c r="M140" s="2623">
        <f>H140-I140</f>
        <v>81</v>
      </c>
      <c r="N140" s="2624"/>
      <c r="O140" s="2625"/>
      <c r="P140" s="2626"/>
      <c r="Q140" s="2627"/>
      <c r="R140" s="2628"/>
      <c r="S140" s="2629"/>
      <c r="T140" s="2630"/>
      <c r="U140" s="2631"/>
      <c r="V140" s="1494"/>
      <c r="AP140" s="2000"/>
    </row>
    <row r="141" spans="1:42" s="14" customFormat="1" x14ac:dyDescent="0.25">
      <c r="A141" s="2843" t="s">
        <v>794</v>
      </c>
      <c r="B141" s="2632" t="s">
        <v>826</v>
      </c>
      <c r="C141" s="2633"/>
      <c r="D141" s="2634"/>
      <c r="E141" s="2635"/>
      <c r="F141" s="2636"/>
      <c r="G141" s="2338">
        <v>2.5</v>
      </c>
      <c r="H141" s="2637">
        <f>G141*30</f>
        <v>75</v>
      </c>
      <c r="I141" s="2566">
        <f>J141+K141+L141</f>
        <v>27</v>
      </c>
      <c r="J141" s="2567">
        <v>18</v>
      </c>
      <c r="K141" s="2567"/>
      <c r="L141" s="2567">
        <v>9</v>
      </c>
      <c r="M141" s="2638">
        <f>H141-I141</f>
        <v>48</v>
      </c>
      <c r="N141" s="2307"/>
      <c r="O141" s="2639"/>
      <c r="P141" s="2640"/>
      <c r="Q141" s="2627"/>
      <c r="R141" s="2628">
        <v>3</v>
      </c>
      <c r="S141" s="2629"/>
      <c r="T141" s="2630"/>
      <c r="U141" s="2631"/>
      <c r="AP141" s="2000"/>
    </row>
    <row r="142" spans="1:42" s="14" customFormat="1" x14ac:dyDescent="0.25">
      <c r="A142" s="2843" t="s">
        <v>795</v>
      </c>
      <c r="B142" s="2632" t="s">
        <v>826</v>
      </c>
      <c r="C142" s="2641"/>
      <c r="D142" s="2642" t="s">
        <v>655</v>
      </c>
      <c r="E142" s="2116"/>
      <c r="F142" s="2643"/>
      <c r="G142" s="2338">
        <v>2</v>
      </c>
      <c r="H142" s="2637">
        <f t="shared" ref="H142:H152" si="17">G142*30</f>
        <v>60</v>
      </c>
      <c r="I142" s="2566">
        <f t="shared" ref="I142:I151" si="18">J142+K142+L142</f>
        <v>27</v>
      </c>
      <c r="J142" s="2567">
        <v>18</v>
      </c>
      <c r="K142" s="2567"/>
      <c r="L142" s="2567">
        <v>9</v>
      </c>
      <c r="M142" s="2638">
        <f t="shared" ref="M142:M151" si="19">H142-I142</f>
        <v>33</v>
      </c>
      <c r="N142" s="2111"/>
      <c r="O142" s="2116"/>
      <c r="P142" s="2222"/>
      <c r="Q142" s="2299"/>
      <c r="R142" s="2300"/>
      <c r="S142" s="2644">
        <v>3</v>
      </c>
      <c r="T142" s="2111"/>
      <c r="U142" s="2222"/>
      <c r="V142" s="1494"/>
      <c r="AP142" s="2000"/>
    </row>
    <row r="143" spans="1:42" s="14" customFormat="1" x14ac:dyDescent="0.25">
      <c r="A143" s="2844" t="s">
        <v>787</v>
      </c>
      <c r="B143" s="2645" t="s">
        <v>827</v>
      </c>
      <c r="C143" s="2641"/>
      <c r="D143" s="2642"/>
      <c r="E143" s="2646"/>
      <c r="F143" s="2196"/>
      <c r="G143" s="2647">
        <v>4.5</v>
      </c>
      <c r="H143" s="2648">
        <f t="shared" si="17"/>
        <v>135</v>
      </c>
      <c r="I143" s="2586">
        <f t="shared" si="18"/>
        <v>54</v>
      </c>
      <c r="J143" s="2587">
        <f>J144+J145</f>
        <v>36</v>
      </c>
      <c r="K143" s="2567"/>
      <c r="L143" s="2587">
        <f>L144+L145</f>
        <v>18</v>
      </c>
      <c r="M143" s="2638">
        <f t="shared" si="19"/>
        <v>81</v>
      </c>
      <c r="N143" s="2111"/>
      <c r="O143" s="2116"/>
      <c r="P143" s="2222"/>
      <c r="Q143" s="2299"/>
      <c r="R143" s="2300"/>
      <c r="S143" s="2644"/>
      <c r="T143" s="2111"/>
      <c r="U143" s="2222"/>
      <c r="V143" s="1494"/>
      <c r="AP143" s="2000"/>
    </row>
    <row r="144" spans="1:42" s="14" customFormat="1" x14ac:dyDescent="0.25">
      <c r="A144" s="2845" t="s">
        <v>796</v>
      </c>
      <c r="B144" s="2649" t="s">
        <v>828</v>
      </c>
      <c r="C144" s="2633"/>
      <c r="D144" s="2634"/>
      <c r="E144" s="2635"/>
      <c r="F144" s="2650"/>
      <c r="G144" s="2213">
        <v>2.5</v>
      </c>
      <c r="H144" s="2637">
        <f t="shared" si="17"/>
        <v>75</v>
      </c>
      <c r="I144" s="2566">
        <f t="shared" si="18"/>
        <v>27</v>
      </c>
      <c r="J144" s="2574">
        <v>18</v>
      </c>
      <c r="K144" s="2574"/>
      <c r="L144" s="2574">
        <v>9</v>
      </c>
      <c r="M144" s="2638">
        <f t="shared" si="19"/>
        <v>48</v>
      </c>
      <c r="N144" s="2651"/>
      <c r="O144" s="2639"/>
      <c r="P144" s="2640"/>
      <c r="Q144" s="2652"/>
      <c r="R144" s="2639">
        <v>3</v>
      </c>
      <c r="S144" s="2653"/>
      <c r="T144" s="2651"/>
      <c r="U144" s="2640"/>
      <c r="V144" s="1494"/>
      <c r="AP144" s="2000"/>
    </row>
    <row r="145" spans="1:42" s="14" customFormat="1" x14ac:dyDescent="0.25">
      <c r="A145" s="2845" t="s">
        <v>797</v>
      </c>
      <c r="B145" s="2632" t="s">
        <v>828</v>
      </c>
      <c r="C145" s="2633"/>
      <c r="D145" s="2634" t="s">
        <v>655</v>
      </c>
      <c r="E145" s="2635"/>
      <c r="F145" s="2650"/>
      <c r="G145" s="2338">
        <v>2</v>
      </c>
      <c r="H145" s="2637">
        <f t="shared" si="17"/>
        <v>60</v>
      </c>
      <c r="I145" s="2566">
        <f t="shared" si="18"/>
        <v>27</v>
      </c>
      <c r="J145" s="2574">
        <v>18</v>
      </c>
      <c r="K145" s="2654"/>
      <c r="L145" s="2574">
        <v>9</v>
      </c>
      <c r="M145" s="2638">
        <f t="shared" si="19"/>
        <v>33</v>
      </c>
      <c r="N145" s="2651"/>
      <c r="O145" s="2639"/>
      <c r="P145" s="2640"/>
      <c r="Q145" s="2652"/>
      <c r="R145" s="2639"/>
      <c r="S145" s="2653">
        <v>3</v>
      </c>
      <c r="T145" s="2651"/>
      <c r="U145" s="2640"/>
      <c r="V145" s="1494"/>
      <c r="AP145" s="2000"/>
    </row>
    <row r="146" spans="1:42" s="14" customFormat="1" ht="31.5" x14ac:dyDescent="0.2">
      <c r="A146" s="2843" t="s">
        <v>798</v>
      </c>
      <c r="B146" s="2557" t="s">
        <v>829</v>
      </c>
      <c r="C146" s="2641"/>
      <c r="D146" s="2642"/>
      <c r="E146" s="2635"/>
      <c r="F146" s="2650"/>
      <c r="G146" s="2655">
        <v>4.5</v>
      </c>
      <c r="H146" s="2656">
        <f t="shared" si="17"/>
        <v>135</v>
      </c>
      <c r="I146" s="2586">
        <f t="shared" si="18"/>
        <v>54</v>
      </c>
      <c r="J146" s="2657">
        <f>J147+J148</f>
        <v>36</v>
      </c>
      <c r="K146" s="2567"/>
      <c r="L146" s="2658">
        <f>L147+L148</f>
        <v>18</v>
      </c>
      <c r="M146" s="2623">
        <f t="shared" si="19"/>
        <v>81</v>
      </c>
      <c r="N146" s="2651"/>
      <c r="O146" s="2639"/>
      <c r="P146" s="2640"/>
      <c r="Q146" s="2652"/>
      <c r="R146" s="2639"/>
      <c r="S146" s="2653"/>
      <c r="T146" s="2651"/>
      <c r="U146" s="2640"/>
      <c r="V146" s="1494"/>
      <c r="AP146" s="2000"/>
    </row>
    <row r="147" spans="1:42" s="14" customFormat="1" ht="30.75" customHeight="1" x14ac:dyDescent="0.25">
      <c r="A147" s="2845" t="s">
        <v>799</v>
      </c>
      <c r="B147" s="2649" t="s">
        <v>829</v>
      </c>
      <c r="C147" s="2659"/>
      <c r="D147" s="2567"/>
      <c r="E147" s="2567"/>
      <c r="F147" s="2638"/>
      <c r="G147" s="2213">
        <v>2.5</v>
      </c>
      <c r="H147" s="2637">
        <f t="shared" si="17"/>
        <v>75</v>
      </c>
      <c r="I147" s="2566">
        <f t="shared" si="18"/>
        <v>27</v>
      </c>
      <c r="J147" s="2574">
        <v>18</v>
      </c>
      <c r="K147" s="2660"/>
      <c r="L147" s="2574">
        <v>9</v>
      </c>
      <c r="M147" s="2575">
        <f t="shared" si="19"/>
        <v>48</v>
      </c>
      <c r="N147" s="2652"/>
      <c r="O147" s="2639"/>
      <c r="P147" s="2640"/>
      <c r="Q147" s="2652"/>
      <c r="R147" s="2639">
        <v>3</v>
      </c>
      <c r="S147" s="2653"/>
      <c r="T147" s="2651"/>
      <c r="U147" s="2640"/>
      <c r="V147" s="1494"/>
      <c r="AP147" s="2000"/>
    </row>
    <row r="148" spans="1:42" s="14" customFormat="1" ht="33" customHeight="1" x14ac:dyDescent="0.25">
      <c r="A148" s="2845" t="s">
        <v>800</v>
      </c>
      <c r="B148" s="2661" t="s">
        <v>829</v>
      </c>
      <c r="C148" s="2633"/>
      <c r="D148" s="2634" t="s">
        <v>655</v>
      </c>
      <c r="E148" s="2662"/>
      <c r="F148" s="2663"/>
      <c r="G148" s="2338">
        <v>2</v>
      </c>
      <c r="H148" s="2637">
        <f t="shared" si="17"/>
        <v>60</v>
      </c>
      <c r="I148" s="2566">
        <f t="shared" si="18"/>
        <v>27</v>
      </c>
      <c r="J148" s="2567">
        <v>18</v>
      </c>
      <c r="K148" s="2654"/>
      <c r="L148" s="2654">
        <v>9</v>
      </c>
      <c r="M148" s="2575">
        <f t="shared" si="19"/>
        <v>33</v>
      </c>
      <c r="N148" s="2289"/>
      <c r="O148" s="2116"/>
      <c r="P148" s="2222"/>
      <c r="Q148" s="2652"/>
      <c r="R148" s="2639"/>
      <c r="S148" s="2653">
        <v>3</v>
      </c>
      <c r="T148" s="2111"/>
      <c r="U148" s="2222"/>
      <c r="V148" s="1494"/>
      <c r="AP148" s="2000"/>
    </row>
    <row r="149" spans="1:42" s="14" customFormat="1" x14ac:dyDescent="0.25">
      <c r="A149" s="2843" t="s">
        <v>801</v>
      </c>
      <c r="B149" s="2557" t="s">
        <v>830</v>
      </c>
      <c r="C149" s="2641"/>
      <c r="D149" s="2642"/>
      <c r="E149" s="2662"/>
      <c r="F149" s="2663"/>
      <c r="G149" s="2293">
        <v>4.5</v>
      </c>
      <c r="H149" s="2648">
        <f t="shared" si="17"/>
        <v>135</v>
      </c>
      <c r="I149" s="2586">
        <f t="shared" si="18"/>
        <v>54</v>
      </c>
      <c r="J149" s="2587">
        <f>J150+J151</f>
        <v>36</v>
      </c>
      <c r="K149" s="2567"/>
      <c r="L149" s="2587">
        <f>L150+L151</f>
        <v>18</v>
      </c>
      <c r="M149" s="2664">
        <f t="shared" si="19"/>
        <v>81</v>
      </c>
      <c r="N149" s="2665"/>
      <c r="O149" s="2116"/>
      <c r="P149" s="2666"/>
      <c r="Q149" s="2652"/>
      <c r="R149" s="2639"/>
      <c r="S149" s="2653"/>
      <c r="T149" s="2111"/>
      <c r="U149" s="2222"/>
      <c r="V149" s="1494"/>
      <c r="AP149" s="2000"/>
    </row>
    <row r="150" spans="1:42" s="14" customFormat="1" x14ac:dyDescent="0.25">
      <c r="A150" s="2845" t="s">
        <v>802</v>
      </c>
      <c r="B150" s="2649" t="s">
        <v>830</v>
      </c>
      <c r="C150" s="2633"/>
      <c r="D150" s="2634"/>
      <c r="E150" s="2635"/>
      <c r="F150" s="2667"/>
      <c r="G150" s="2338">
        <v>2.5</v>
      </c>
      <c r="H150" s="2637">
        <f t="shared" si="17"/>
        <v>75</v>
      </c>
      <c r="I150" s="2566">
        <f t="shared" si="18"/>
        <v>27</v>
      </c>
      <c r="J150" s="2318">
        <v>18</v>
      </c>
      <c r="K150" s="2318"/>
      <c r="L150" s="2318">
        <v>9</v>
      </c>
      <c r="M150" s="2575">
        <f t="shared" si="19"/>
        <v>48</v>
      </c>
      <c r="N150" s="2652"/>
      <c r="O150" s="2628"/>
      <c r="P150" s="2640"/>
      <c r="Q150" s="2299"/>
      <c r="R150" s="2300">
        <v>3</v>
      </c>
      <c r="S150" s="2644"/>
      <c r="T150" s="2651"/>
      <c r="U150" s="2640"/>
      <c r="V150" s="1494"/>
      <c r="AP150" s="2000"/>
    </row>
    <row r="151" spans="1:42" s="14" customFormat="1" x14ac:dyDescent="0.25">
      <c r="A151" s="2845" t="s">
        <v>803</v>
      </c>
      <c r="B151" s="2661" t="s">
        <v>830</v>
      </c>
      <c r="C151" s="2633"/>
      <c r="D151" s="2634" t="s">
        <v>655</v>
      </c>
      <c r="E151" s="2635"/>
      <c r="F151" s="2667"/>
      <c r="G151" s="2338">
        <v>2</v>
      </c>
      <c r="H151" s="2637">
        <f t="shared" si="17"/>
        <v>60</v>
      </c>
      <c r="I151" s="2566">
        <f t="shared" si="18"/>
        <v>27</v>
      </c>
      <c r="J151" s="2567">
        <v>18</v>
      </c>
      <c r="K151" s="2567"/>
      <c r="L151" s="2567">
        <v>9</v>
      </c>
      <c r="M151" s="2575">
        <f t="shared" si="19"/>
        <v>33</v>
      </c>
      <c r="N151" s="2652"/>
      <c r="O151" s="2639"/>
      <c r="P151" s="2640"/>
      <c r="Q151" s="2627"/>
      <c r="R151" s="2628"/>
      <c r="S151" s="2629">
        <v>3</v>
      </c>
      <c r="T151" s="2651"/>
      <c r="U151" s="2640"/>
      <c r="V151" s="1494"/>
      <c r="AP151" s="2000"/>
    </row>
    <row r="152" spans="1:42" s="14" customFormat="1" ht="16.5" thickBot="1" x14ac:dyDescent="0.3">
      <c r="A152" s="2845" t="s">
        <v>804</v>
      </c>
      <c r="B152" s="2668" t="s">
        <v>772</v>
      </c>
      <c r="C152" s="2669"/>
      <c r="D152" s="2670"/>
      <c r="E152" s="2671"/>
      <c r="F152" s="2672"/>
      <c r="G152" s="2673">
        <v>4</v>
      </c>
      <c r="H152" s="2674">
        <f t="shared" si="17"/>
        <v>120</v>
      </c>
      <c r="I152" s="2675"/>
      <c r="J152" s="2676"/>
      <c r="K152" s="2676"/>
      <c r="L152" s="2676"/>
      <c r="M152" s="2677"/>
      <c r="N152" s="2346"/>
      <c r="O152" s="2678"/>
      <c r="P152" s="2679"/>
      <c r="Q152" s="2680"/>
      <c r="R152" s="2678"/>
      <c r="S152" s="2681"/>
      <c r="T152" s="2682"/>
      <c r="U152" s="2679"/>
      <c r="V152" s="1494"/>
      <c r="AP152" s="2000"/>
    </row>
    <row r="153" spans="1:42" s="14" customFormat="1" ht="16.5" thickBot="1" x14ac:dyDescent="0.25">
      <c r="A153" s="2846"/>
      <c r="B153" s="3088" t="s">
        <v>842</v>
      </c>
      <c r="C153" s="3089"/>
      <c r="D153" s="3089"/>
      <c r="E153" s="3089"/>
      <c r="F153" s="3089"/>
      <c r="G153" s="3089"/>
      <c r="H153" s="3089"/>
      <c r="I153" s="3089"/>
      <c r="J153" s="3089"/>
      <c r="K153" s="3089"/>
      <c r="L153" s="3089"/>
      <c r="M153" s="3089"/>
      <c r="N153" s="3089"/>
      <c r="O153" s="3089"/>
      <c r="P153" s="3089"/>
      <c r="Q153" s="3089"/>
      <c r="R153" s="3089"/>
      <c r="S153" s="3089"/>
      <c r="T153" s="3089"/>
      <c r="U153" s="3090"/>
      <c r="V153" s="1494"/>
      <c r="AP153" s="2000"/>
    </row>
    <row r="154" spans="1:42" s="14" customFormat="1" ht="24.75" customHeight="1" thickBot="1" x14ac:dyDescent="0.3">
      <c r="A154" s="2847" t="s">
        <v>837</v>
      </c>
      <c r="B154" s="2683" t="s">
        <v>836</v>
      </c>
      <c r="C154" s="2684"/>
      <c r="D154" s="2685"/>
      <c r="E154" s="2686"/>
      <c r="F154" s="2687"/>
      <c r="G154" s="2502">
        <f>G155</f>
        <v>6</v>
      </c>
      <c r="H154" s="2443">
        <f>G154*30</f>
        <v>180</v>
      </c>
      <c r="I154" s="2688">
        <f>I155</f>
        <v>60</v>
      </c>
      <c r="J154" s="2688">
        <f>J155</f>
        <v>30</v>
      </c>
      <c r="K154" s="2688"/>
      <c r="L154" s="2688">
        <f>L155</f>
        <v>30</v>
      </c>
      <c r="M154" s="2689">
        <f>M155</f>
        <v>120</v>
      </c>
      <c r="N154" s="2690"/>
      <c r="O154" s="2691"/>
      <c r="P154" s="2692"/>
      <c r="Q154" s="2690"/>
      <c r="R154" s="2691"/>
      <c r="S154" s="2692"/>
      <c r="T154" s="2693">
        <v>4</v>
      </c>
      <c r="U154" s="2692"/>
      <c r="V154" s="1494"/>
      <c r="AP154" s="2000"/>
    </row>
    <row r="155" spans="1:42" s="14" customFormat="1" ht="31.5" x14ac:dyDescent="0.2">
      <c r="A155" s="2845" t="s">
        <v>481</v>
      </c>
      <c r="B155" s="2694" t="s">
        <v>838</v>
      </c>
      <c r="C155" s="2695"/>
      <c r="D155" s="2696">
        <v>5</v>
      </c>
      <c r="E155" s="2696"/>
      <c r="F155" s="2697"/>
      <c r="G155" s="2698">
        <v>6</v>
      </c>
      <c r="H155" s="2699">
        <f>G155*30</f>
        <v>180</v>
      </c>
      <c r="I155" s="2700">
        <f>J155+K155+L155</f>
        <v>60</v>
      </c>
      <c r="J155" s="2701">
        <v>30</v>
      </c>
      <c r="K155" s="2701"/>
      <c r="L155" s="2701">
        <v>30</v>
      </c>
      <c r="M155" s="2702">
        <f>H155-I155</f>
        <v>120</v>
      </c>
      <c r="N155" s="2703"/>
      <c r="O155" s="2696"/>
      <c r="P155" s="2704"/>
      <c r="Q155" s="2627"/>
      <c r="R155" s="2628"/>
      <c r="S155" s="2631"/>
      <c r="T155" s="2627">
        <v>4</v>
      </c>
      <c r="U155" s="2631"/>
      <c r="V155" s="1494"/>
      <c r="AP155" s="2000"/>
    </row>
    <row r="156" spans="1:42" s="14" customFormat="1" x14ac:dyDescent="0.25">
      <c r="A156" s="2845" t="s">
        <v>840</v>
      </c>
      <c r="B156" s="2705" t="s">
        <v>839</v>
      </c>
      <c r="C156" s="2706"/>
      <c r="D156" s="2642">
        <v>5</v>
      </c>
      <c r="E156" s="2642"/>
      <c r="F156" s="2707"/>
      <c r="G156" s="2293">
        <v>6</v>
      </c>
      <c r="H156" s="2319">
        <f>G156*30</f>
        <v>180</v>
      </c>
      <c r="I156" s="2203">
        <f>J156+K156+L156</f>
        <v>60</v>
      </c>
      <c r="J156" s="2203">
        <v>30</v>
      </c>
      <c r="K156" s="2203"/>
      <c r="L156" s="2203">
        <v>30</v>
      </c>
      <c r="M156" s="2325">
        <f>H156-I156</f>
        <v>120</v>
      </c>
      <c r="N156" s="2296"/>
      <c r="O156" s="2642"/>
      <c r="P156" s="2708"/>
      <c r="Q156" s="2652"/>
      <c r="R156" s="2639"/>
      <c r="S156" s="2640"/>
      <c r="T156" s="2652">
        <v>4</v>
      </c>
      <c r="U156" s="2640"/>
      <c r="V156" s="1494"/>
      <c r="AP156" s="2000"/>
    </row>
    <row r="157" spans="1:42" s="14" customFormat="1" ht="16.5" thickBot="1" x14ac:dyDescent="0.3">
      <c r="A157" s="2848" t="s">
        <v>841</v>
      </c>
      <c r="B157" s="2356" t="s">
        <v>772</v>
      </c>
      <c r="C157" s="2709"/>
      <c r="D157" s="2710"/>
      <c r="E157" s="2710"/>
      <c r="F157" s="2711"/>
      <c r="G157" s="2712">
        <v>6</v>
      </c>
      <c r="H157" s="2346">
        <f>G157*30</f>
        <v>180</v>
      </c>
      <c r="I157" s="2347"/>
      <c r="J157" s="2599"/>
      <c r="K157" s="2599"/>
      <c r="L157" s="2599"/>
      <c r="M157" s="2713"/>
      <c r="N157" s="2680"/>
      <c r="O157" s="2678"/>
      <c r="P157" s="2714"/>
      <c r="Q157" s="2680"/>
      <c r="R157" s="2678"/>
      <c r="S157" s="2714"/>
      <c r="T157" s="2680"/>
      <c r="U157" s="2679"/>
      <c r="V157" s="1494"/>
      <c r="AP157" s="2000"/>
    </row>
    <row r="158" spans="1:42" s="14" customFormat="1" ht="16.5" thickBot="1" x14ac:dyDescent="0.3">
      <c r="A158" s="3091" t="s">
        <v>886</v>
      </c>
      <c r="B158" s="3091"/>
      <c r="C158" s="3091"/>
      <c r="D158" s="3091"/>
      <c r="E158" s="3091"/>
      <c r="F158" s="3091"/>
      <c r="G158" s="3091"/>
      <c r="H158" s="3091"/>
      <c r="I158" s="3091"/>
      <c r="J158" s="3091"/>
      <c r="K158" s="3091"/>
      <c r="L158" s="3091"/>
      <c r="M158" s="3091"/>
      <c r="N158" s="3091"/>
      <c r="O158" s="3091"/>
      <c r="P158" s="3091"/>
      <c r="Q158" s="3091"/>
      <c r="R158" s="3091"/>
      <c r="S158" s="3091"/>
      <c r="T158" s="3091"/>
      <c r="U158" s="3091"/>
      <c r="V158" s="1494"/>
      <c r="AP158" s="2000"/>
    </row>
    <row r="159" spans="1:42" s="14" customFormat="1" ht="19.5" customHeight="1" thickBot="1" x14ac:dyDescent="0.3">
      <c r="A159" s="2849" t="s">
        <v>858</v>
      </c>
      <c r="B159" s="2497" t="s">
        <v>856</v>
      </c>
      <c r="C159" s="2715"/>
      <c r="D159" s="2508"/>
      <c r="E159" s="2508"/>
      <c r="F159" s="2501"/>
      <c r="G159" s="2503">
        <f>G160+G162+G163</f>
        <v>19.5</v>
      </c>
      <c r="H159" s="2716">
        <f t="shared" ref="H159:H164" si="20">G159*30</f>
        <v>585</v>
      </c>
      <c r="I159" s="2715"/>
      <c r="J159" s="2508"/>
      <c r="K159" s="2508"/>
      <c r="L159" s="2508"/>
      <c r="M159" s="2501"/>
      <c r="N159" s="2715"/>
      <c r="O159" s="2508"/>
      <c r="P159" s="2501"/>
      <c r="Q159" s="2715"/>
      <c r="R159" s="2508"/>
      <c r="S159" s="2501"/>
      <c r="T159" s="2443"/>
      <c r="U159" s="2506" t="s">
        <v>857</v>
      </c>
      <c r="V159" s="1494"/>
      <c r="AP159" s="2000"/>
    </row>
    <row r="160" spans="1:42" s="14" customFormat="1" x14ac:dyDescent="0.25">
      <c r="A160" s="2723" t="s">
        <v>859</v>
      </c>
      <c r="B160" s="2717" t="s">
        <v>884</v>
      </c>
      <c r="C160" s="2718"/>
      <c r="D160" s="2385" t="s">
        <v>834</v>
      </c>
      <c r="E160" s="2385"/>
      <c r="F160" s="2719"/>
      <c r="G160" s="2720">
        <v>6.5</v>
      </c>
      <c r="H160" s="2721">
        <f t="shared" si="20"/>
        <v>195</v>
      </c>
      <c r="I160" s="2624">
        <f>J160+K160+L160</f>
        <v>65</v>
      </c>
      <c r="J160" s="2722">
        <v>52</v>
      </c>
      <c r="K160" s="2722">
        <v>13</v>
      </c>
      <c r="L160" s="2722"/>
      <c r="M160" s="2386">
        <f>H160-I160</f>
        <v>130</v>
      </c>
      <c r="N160" s="2627"/>
      <c r="O160" s="2628"/>
      <c r="P160" s="2631"/>
      <c r="Q160" s="2627"/>
      <c r="R160" s="2628"/>
      <c r="S160" s="2631"/>
      <c r="T160" s="2718"/>
      <c r="U160" s="2723">
        <v>5</v>
      </c>
      <c r="V160" s="1494"/>
      <c r="AP160" s="2000"/>
    </row>
    <row r="161" spans="1:42" s="14" customFormat="1" x14ac:dyDescent="0.25">
      <c r="A161" s="2291" t="s">
        <v>860</v>
      </c>
      <c r="B161" s="2724" t="s">
        <v>885</v>
      </c>
      <c r="C161" s="2555"/>
      <c r="D161" s="2555"/>
      <c r="E161" s="2555"/>
      <c r="F161" s="2555"/>
      <c r="G161" s="2720">
        <v>6.5</v>
      </c>
      <c r="H161" s="2721">
        <f t="shared" si="20"/>
        <v>195</v>
      </c>
      <c r="I161" s="2307">
        <f>J161+K161+L161</f>
        <v>65</v>
      </c>
      <c r="J161" s="2725">
        <v>13</v>
      </c>
      <c r="K161" s="2725"/>
      <c r="L161" s="2725">
        <v>52</v>
      </c>
      <c r="M161" s="2196">
        <f>H161-I161</f>
        <v>130</v>
      </c>
      <c r="N161" s="2652"/>
      <c r="O161" s="2639"/>
      <c r="P161" s="2640"/>
      <c r="Q161" s="2652"/>
      <c r="R161" s="2639"/>
      <c r="S161" s="2640"/>
      <c r="T161" s="2322"/>
      <c r="U161" s="2291">
        <v>5</v>
      </c>
      <c r="V161" s="1494"/>
      <c r="AP161" s="2000"/>
    </row>
    <row r="162" spans="1:42" s="14" customFormat="1" x14ac:dyDescent="0.25">
      <c r="A162" s="2291" t="s">
        <v>861</v>
      </c>
      <c r="B162" s="2320" t="s">
        <v>854</v>
      </c>
      <c r="C162" s="2726"/>
      <c r="D162" s="2727" t="s">
        <v>834</v>
      </c>
      <c r="E162" s="2635"/>
      <c r="F162" s="2650"/>
      <c r="G162" s="2720">
        <v>6.5</v>
      </c>
      <c r="H162" s="2656">
        <f>G162*30</f>
        <v>195</v>
      </c>
      <c r="I162" s="2307">
        <f>J162+K162+L162</f>
        <v>65</v>
      </c>
      <c r="J162" s="2564">
        <v>39</v>
      </c>
      <c r="K162" s="2564">
        <v>13</v>
      </c>
      <c r="L162" s="2564">
        <v>13</v>
      </c>
      <c r="M162" s="2196">
        <f>H162-I162</f>
        <v>130</v>
      </c>
      <c r="N162" s="2652"/>
      <c r="O162" s="2639"/>
      <c r="P162" s="2640"/>
      <c r="Q162" s="2652"/>
      <c r="R162" s="2639"/>
      <c r="S162" s="2640"/>
      <c r="T162" s="2322"/>
      <c r="U162" s="2291">
        <v>5</v>
      </c>
      <c r="V162" s="1494"/>
      <c r="AP162" s="2000"/>
    </row>
    <row r="163" spans="1:42" s="14" customFormat="1" x14ac:dyDescent="0.25">
      <c r="A163" s="2291" t="s">
        <v>862</v>
      </c>
      <c r="B163" s="2728" t="s">
        <v>855</v>
      </c>
      <c r="C163" s="2726"/>
      <c r="D163" s="2327" t="s">
        <v>834</v>
      </c>
      <c r="E163" s="2635"/>
      <c r="F163" s="2650"/>
      <c r="G163" s="2720">
        <v>6.5</v>
      </c>
      <c r="H163" s="2656">
        <f>G163*30</f>
        <v>195</v>
      </c>
      <c r="I163" s="2307">
        <f>J163+K163+L163</f>
        <v>65</v>
      </c>
      <c r="J163" s="2327">
        <v>39</v>
      </c>
      <c r="K163" s="2327"/>
      <c r="L163" s="2327">
        <v>26</v>
      </c>
      <c r="M163" s="2196">
        <f>H163-I163</f>
        <v>130</v>
      </c>
      <c r="N163" s="2652"/>
      <c r="O163" s="2639"/>
      <c r="P163" s="2640"/>
      <c r="Q163" s="2652"/>
      <c r="R163" s="2639"/>
      <c r="S163" s="2640"/>
      <c r="T163" s="2322"/>
      <c r="U163" s="2291">
        <v>5</v>
      </c>
      <c r="V163" s="1494"/>
      <c r="AP163" s="2000"/>
    </row>
    <row r="164" spans="1:42" s="14" customFormat="1" ht="16.5" thickBot="1" x14ac:dyDescent="0.3">
      <c r="A164" s="2677" t="s">
        <v>863</v>
      </c>
      <c r="B164" s="2729" t="s">
        <v>772</v>
      </c>
      <c r="C164" s="2709"/>
      <c r="D164" s="2347" t="s">
        <v>834</v>
      </c>
      <c r="E164" s="2670"/>
      <c r="F164" s="2348"/>
      <c r="G164" s="2720">
        <v>6.5</v>
      </c>
      <c r="H164" s="2674">
        <f t="shared" si="20"/>
        <v>195</v>
      </c>
      <c r="I164" s="2730"/>
      <c r="J164" s="2731"/>
      <c r="K164" s="2731"/>
      <c r="L164" s="2731"/>
      <c r="M164" s="2713"/>
      <c r="N164" s="2709"/>
      <c r="O164" s="2710"/>
      <c r="P164" s="2348"/>
      <c r="Q164" s="2709"/>
      <c r="R164" s="2710"/>
      <c r="S164" s="2348"/>
      <c r="T164" s="2709"/>
      <c r="U164" s="2677">
        <v>5</v>
      </c>
      <c r="V164" s="1494"/>
      <c r="AP164" s="2000"/>
    </row>
    <row r="165" spans="1:42" s="14" customFormat="1" ht="16.5" thickBot="1" x14ac:dyDescent="0.3">
      <c r="A165" s="3072" t="s">
        <v>688</v>
      </c>
      <c r="B165" s="3073"/>
      <c r="C165" s="3073"/>
      <c r="D165" s="3073"/>
      <c r="E165" s="3073"/>
      <c r="F165" s="3074"/>
      <c r="G165" s="2503">
        <f>G131+G154+G139+G159</f>
        <v>54</v>
      </c>
      <c r="H165" s="2732">
        <f>H131+H154+H139</f>
        <v>840</v>
      </c>
      <c r="I165" s="2733">
        <f>I140+I144+I155+I158+I160+I162+I132+I164+I135</f>
        <v>391</v>
      </c>
      <c r="J165" s="2734">
        <f>J140+J144+J155+J158+J160+J162+J132+J164+J135</f>
        <v>265</v>
      </c>
      <c r="K165" s="2734">
        <f>K140+K144+K155+K158+K160+K162+K132+K164+K135</f>
        <v>26</v>
      </c>
      <c r="L165" s="2734">
        <f>L140+L144+L155+L158+L160+L162+L132+L164+L135</f>
        <v>100</v>
      </c>
      <c r="M165" s="2506">
        <f>M140+M144+M155+M158+M160+M162+M132+M164+M135</f>
        <v>689</v>
      </c>
      <c r="N165" s="2733">
        <f>N131</f>
        <v>0</v>
      </c>
      <c r="O165" s="2734">
        <f>O131</f>
        <v>0</v>
      </c>
      <c r="P165" s="2506">
        <f>P135</f>
        <v>0</v>
      </c>
      <c r="Q165" s="2733" t="str">
        <f>Q131</f>
        <v>12</v>
      </c>
      <c r="R165" s="2734" t="str">
        <f>R139</f>
        <v>9</v>
      </c>
      <c r="S165" s="2506" t="str">
        <f>S139</f>
        <v>9</v>
      </c>
      <c r="T165" s="2733">
        <f>T154</f>
        <v>4</v>
      </c>
      <c r="U165" s="2506" t="str">
        <f>U159</f>
        <v>15</v>
      </c>
      <c r="V165" s="1494"/>
      <c r="AP165" s="2000"/>
    </row>
    <row r="166" spans="1:42" s="14" customFormat="1" ht="16.5" customHeight="1" thickBot="1" x14ac:dyDescent="0.3">
      <c r="A166" s="3073" t="s">
        <v>689</v>
      </c>
      <c r="B166" s="3073"/>
      <c r="C166" s="3073"/>
      <c r="D166" s="3073"/>
      <c r="E166" s="3073"/>
      <c r="F166" s="3074"/>
      <c r="G166" s="2503">
        <f t="shared" ref="G166:M166" si="21">G128+G165</f>
        <v>60</v>
      </c>
      <c r="H166" s="2732">
        <f t="shared" si="21"/>
        <v>1020</v>
      </c>
      <c r="I166" s="2733">
        <f t="shared" si="21"/>
        <v>457</v>
      </c>
      <c r="J166" s="2734">
        <f t="shared" si="21"/>
        <v>298</v>
      </c>
      <c r="K166" s="2734">
        <f t="shared" si="21"/>
        <v>26</v>
      </c>
      <c r="L166" s="2734">
        <f t="shared" si="21"/>
        <v>133</v>
      </c>
      <c r="M166" s="2506">
        <f t="shared" si="21"/>
        <v>803</v>
      </c>
      <c r="N166" s="2733">
        <f>N165</f>
        <v>0</v>
      </c>
      <c r="O166" s="2734">
        <f>O165</f>
        <v>0</v>
      </c>
      <c r="P166" s="2506">
        <f>P165</f>
        <v>0</v>
      </c>
      <c r="Q166" s="2733">
        <f>Q128+Q165</f>
        <v>14</v>
      </c>
      <c r="R166" s="2734">
        <f>R128+R165</f>
        <v>11</v>
      </c>
      <c r="S166" s="2506">
        <f>S128+S165</f>
        <v>11</v>
      </c>
      <c r="T166" s="2733">
        <f>T128+T165</f>
        <v>4</v>
      </c>
      <c r="U166" s="2506">
        <f>U128+U165</f>
        <v>15</v>
      </c>
      <c r="X166" s="1480"/>
      <c r="Y166" s="1481"/>
      <c r="Z166" s="1481"/>
      <c r="AA166" s="1481"/>
      <c r="AB166" s="1481"/>
      <c r="AC166" s="1481"/>
      <c r="AD166" s="1481"/>
      <c r="AE166" s="1481"/>
      <c r="AF166" s="1481"/>
      <c r="AG166" s="1481"/>
      <c r="AH166" s="1481"/>
      <c r="AI166" s="1481"/>
      <c r="AJ166" s="1481"/>
      <c r="AP166" s="2000"/>
    </row>
    <row r="167" spans="1:42" s="14" customFormat="1" ht="16.5" customHeight="1" thickBot="1" x14ac:dyDescent="0.3">
      <c r="A167" s="3078" t="s">
        <v>680</v>
      </c>
      <c r="B167" s="3078"/>
      <c r="C167" s="3078"/>
      <c r="D167" s="3078"/>
      <c r="E167" s="3078"/>
      <c r="F167" s="3079"/>
      <c r="G167" s="2584">
        <f>G168+G169</f>
        <v>240</v>
      </c>
      <c r="H167" s="2735">
        <f>H168+H169</f>
        <v>6480</v>
      </c>
      <c r="I167" s="2736"/>
      <c r="J167" s="2737"/>
      <c r="K167" s="2737"/>
      <c r="L167" s="2737"/>
      <c r="M167" s="2738"/>
      <c r="N167" s="2739"/>
      <c r="O167" s="2737"/>
      <c r="P167" s="2740"/>
      <c r="Q167" s="2739"/>
      <c r="R167" s="2737"/>
      <c r="S167" s="2740"/>
      <c r="T167" s="2739"/>
      <c r="U167" s="2741"/>
      <c r="V167" s="1805"/>
      <c r="X167" s="1480"/>
      <c r="Y167" s="1481"/>
      <c r="Z167" s="1481"/>
      <c r="AA167" s="1481"/>
      <c r="AB167" s="1481"/>
      <c r="AC167" s="1481"/>
      <c r="AD167" s="1481"/>
      <c r="AE167" s="1481"/>
      <c r="AF167" s="1481"/>
      <c r="AG167" s="1481"/>
      <c r="AH167" s="1481"/>
      <c r="AI167" s="1481"/>
      <c r="AJ167" s="1481"/>
      <c r="AP167" s="2000"/>
    </row>
    <row r="168" spans="1:42" s="14" customFormat="1" ht="16.5" customHeight="1" thickBot="1" x14ac:dyDescent="0.25">
      <c r="A168" s="3075" t="s">
        <v>739</v>
      </c>
      <c r="B168" s="3076"/>
      <c r="C168" s="3076"/>
      <c r="D168" s="3076"/>
      <c r="E168" s="3076"/>
      <c r="F168" s="3076"/>
      <c r="G168" s="2742">
        <f>G106</f>
        <v>60</v>
      </c>
      <c r="H168" s="2743">
        <f>H106</f>
        <v>1860</v>
      </c>
      <c r="I168" s="2744"/>
      <c r="J168" s="2745"/>
      <c r="K168" s="2439"/>
      <c r="L168" s="2439"/>
      <c r="M168" s="2439"/>
      <c r="N168" s="2746"/>
      <c r="O168" s="2745"/>
      <c r="P168" s="2747"/>
      <c r="Q168" s="2748"/>
      <c r="R168" s="2745"/>
      <c r="S168" s="2747"/>
      <c r="T168" s="2748"/>
      <c r="U168" s="2749"/>
      <c r="X168" s="1480"/>
      <c r="Y168" s="1481"/>
      <c r="Z168" s="1481"/>
      <c r="AA168" s="1481"/>
      <c r="AB168" s="1481"/>
      <c r="AC168" s="1481"/>
      <c r="AD168" s="1481"/>
      <c r="AE168" s="1481"/>
      <c r="AF168" s="1481"/>
      <c r="AG168" s="1481"/>
      <c r="AH168" s="1481"/>
      <c r="AI168" s="1481"/>
      <c r="AJ168" s="1481"/>
      <c r="AP168" s="2000"/>
    </row>
    <row r="169" spans="1:42" s="14" customFormat="1" ht="16.5" customHeight="1" thickBot="1" x14ac:dyDescent="0.25">
      <c r="A169" s="3075" t="s">
        <v>740</v>
      </c>
      <c r="B169" s="3076"/>
      <c r="C169" s="3076"/>
      <c r="D169" s="3076"/>
      <c r="E169" s="3076"/>
      <c r="F169" s="3077"/>
      <c r="G169" s="2750">
        <f t="shared" ref="G169:U169" si="22">G107+G166</f>
        <v>180</v>
      </c>
      <c r="H169" s="2251">
        <f t="shared" si="22"/>
        <v>4620</v>
      </c>
      <c r="I169" s="2751">
        <f t="shared" si="22"/>
        <v>2107</v>
      </c>
      <c r="J169" s="2251">
        <f t="shared" si="22"/>
        <v>1289</v>
      </c>
      <c r="K169" s="2251">
        <f t="shared" si="22"/>
        <v>288</v>
      </c>
      <c r="L169" s="2251">
        <f t="shared" si="22"/>
        <v>530</v>
      </c>
      <c r="M169" s="2251">
        <f t="shared" si="22"/>
        <v>2363</v>
      </c>
      <c r="N169" s="2752">
        <f t="shared" si="22"/>
        <v>22</v>
      </c>
      <c r="O169" s="2753">
        <f t="shared" si="22"/>
        <v>32</v>
      </c>
      <c r="P169" s="2754">
        <f t="shared" si="22"/>
        <v>32</v>
      </c>
      <c r="Q169" s="2752">
        <f t="shared" si="22"/>
        <v>24</v>
      </c>
      <c r="R169" s="2753">
        <f t="shared" si="22"/>
        <v>24</v>
      </c>
      <c r="S169" s="2755">
        <f t="shared" si="22"/>
        <v>24</v>
      </c>
      <c r="T169" s="2752">
        <f>T107+T166</f>
        <v>24</v>
      </c>
      <c r="U169" s="2139">
        <f t="shared" si="22"/>
        <v>22</v>
      </c>
      <c r="X169" s="1480"/>
      <c r="Y169" s="1481"/>
      <c r="Z169" s="1481"/>
      <c r="AA169" s="1481"/>
      <c r="AB169" s="1481"/>
      <c r="AC169" s="1481"/>
      <c r="AD169" s="1481"/>
      <c r="AE169" s="1481"/>
      <c r="AF169" s="1481"/>
      <c r="AG169" s="1481"/>
      <c r="AH169" s="1481"/>
      <c r="AI169" s="1481"/>
      <c r="AJ169" s="1481"/>
      <c r="AP169" s="2000"/>
    </row>
    <row r="170" spans="1:42" s="14" customFormat="1" ht="16.5" customHeight="1" thickBot="1" x14ac:dyDescent="0.25">
      <c r="A170" s="3083" t="s">
        <v>73</v>
      </c>
      <c r="B170" s="3084"/>
      <c r="C170" s="3084"/>
      <c r="D170" s="3084"/>
      <c r="E170" s="3084"/>
      <c r="F170" s="3084"/>
      <c r="G170" s="3084"/>
      <c r="H170" s="3084"/>
      <c r="I170" s="3084"/>
      <c r="J170" s="3084"/>
      <c r="K170" s="3084"/>
      <c r="L170" s="3084"/>
      <c r="M170" s="3084"/>
      <c r="N170" s="2756">
        <f t="shared" ref="N170:U170" si="23">N169</f>
        <v>22</v>
      </c>
      <c r="O170" s="2757">
        <f t="shared" si="23"/>
        <v>32</v>
      </c>
      <c r="P170" s="2758">
        <f t="shared" si="23"/>
        <v>32</v>
      </c>
      <c r="Q170" s="2756">
        <f t="shared" si="23"/>
        <v>24</v>
      </c>
      <c r="R170" s="2757">
        <f t="shared" si="23"/>
        <v>24</v>
      </c>
      <c r="S170" s="2758">
        <f t="shared" si="23"/>
        <v>24</v>
      </c>
      <c r="T170" s="2756">
        <f t="shared" si="23"/>
        <v>24</v>
      </c>
      <c r="U170" s="2758">
        <f t="shared" si="23"/>
        <v>22</v>
      </c>
      <c r="X170" s="1480"/>
      <c r="Y170" s="1481"/>
      <c r="Z170" s="1481"/>
      <c r="AA170" s="1481"/>
      <c r="AB170" s="1481"/>
      <c r="AC170" s="1481"/>
      <c r="AD170" s="1481"/>
      <c r="AE170" s="1481"/>
      <c r="AF170" s="1481"/>
      <c r="AG170" s="1481"/>
      <c r="AH170" s="1481"/>
      <c r="AI170" s="1481"/>
      <c r="AJ170" s="1481"/>
      <c r="AP170" s="2000"/>
    </row>
    <row r="171" spans="1:42" s="14" customFormat="1" ht="16.5" customHeight="1" thickBot="1" x14ac:dyDescent="0.3">
      <c r="A171" s="3083" t="s">
        <v>673</v>
      </c>
      <c r="B171" s="3084"/>
      <c r="C171" s="3084"/>
      <c r="D171" s="3084"/>
      <c r="E171" s="3084"/>
      <c r="F171" s="3084"/>
      <c r="G171" s="3084"/>
      <c r="H171" s="3084"/>
      <c r="I171" s="3084"/>
      <c r="J171" s="3084"/>
      <c r="K171" s="3084"/>
      <c r="L171" s="3084"/>
      <c r="M171" s="3084"/>
      <c r="N171" s="2759">
        <v>5</v>
      </c>
      <c r="O171" s="2079">
        <v>2</v>
      </c>
      <c r="P171" s="2760">
        <v>5</v>
      </c>
      <c r="Q171" s="2759">
        <v>2</v>
      </c>
      <c r="R171" s="2079"/>
      <c r="S171" s="2321">
        <v>2</v>
      </c>
      <c r="T171" s="2759">
        <v>3</v>
      </c>
      <c r="U171" s="2321">
        <v>1</v>
      </c>
      <c r="X171" s="1480"/>
      <c r="Y171" s="1481"/>
      <c r="Z171" s="1481"/>
      <c r="AA171" s="1481"/>
      <c r="AB171" s="1481"/>
      <c r="AC171" s="1481"/>
      <c r="AD171" s="1481"/>
      <c r="AE171" s="1481"/>
      <c r="AF171" s="1481"/>
      <c r="AG171" s="1481"/>
      <c r="AH171" s="1481"/>
      <c r="AI171" s="1481"/>
      <c r="AJ171" s="1481"/>
      <c r="AP171" s="2000"/>
    </row>
    <row r="172" spans="1:42" s="14" customFormat="1" ht="16.5" customHeight="1" thickBot="1" x14ac:dyDescent="0.3">
      <c r="A172" s="3083" t="s">
        <v>674</v>
      </c>
      <c r="B172" s="3084"/>
      <c r="C172" s="3084"/>
      <c r="D172" s="3084"/>
      <c r="E172" s="3084"/>
      <c r="F172" s="3084"/>
      <c r="G172" s="3084"/>
      <c r="H172" s="3084"/>
      <c r="I172" s="3084"/>
      <c r="J172" s="3084"/>
      <c r="K172" s="3084"/>
      <c r="L172" s="3084"/>
      <c r="M172" s="3092"/>
      <c r="N172" s="2761">
        <v>2</v>
      </c>
      <c r="O172" s="2079">
        <v>2</v>
      </c>
      <c r="P172" s="2760">
        <v>1</v>
      </c>
      <c r="Q172" s="2759">
        <v>4</v>
      </c>
      <c r="R172" s="2079"/>
      <c r="S172" s="2321">
        <v>5</v>
      </c>
      <c r="T172" s="2759">
        <v>3</v>
      </c>
      <c r="U172" s="2321">
        <v>6</v>
      </c>
      <c r="X172" s="1480"/>
      <c r="Y172" s="1481"/>
      <c r="Z172" s="1481"/>
      <c r="AA172" s="1481"/>
      <c r="AB172" s="1481"/>
      <c r="AC172" s="1481"/>
      <c r="AD172" s="1481"/>
      <c r="AE172" s="1481"/>
      <c r="AF172" s="1481"/>
      <c r="AG172" s="1481"/>
      <c r="AH172" s="1481"/>
      <c r="AI172" s="1481"/>
      <c r="AJ172" s="1481"/>
      <c r="AP172" s="2000"/>
    </row>
    <row r="173" spans="1:42" s="14" customFormat="1" ht="18" customHeight="1" thickBot="1" x14ac:dyDescent="0.3">
      <c r="A173" s="3083" t="s">
        <v>675</v>
      </c>
      <c r="B173" s="3084"/>
      <c r="C173" s="3084"/>
      <c r="D173" s="3084"/>
      <c r="E173" s="3084"/>
      <c r="F173" s="3084"/>
      <c r="G173" s="3084"/>
      <c r="H173" s="3084"/>
      <c r="I173" s="3084"/>
      <c r="J173" s="3084"/>
      <c r="K173" s="3084"/>
      <c r="L173" s="3084"/>
      <c r="M173" s="3084"/>
      <c r="N173" s="2759"/>
      <c r="O173" s="2079"/>
      <c r="P173" s="2321">
        <v>1</v>
      </c>
      <c r="Q173" s="2759"/>
      <c r="R173" s="2079"/>
      <c r="S173" s="2321"/>
      <c r="T173" s="2759">
        <v>1</v>
      </c>
      <c r="U173" s="2321">
        <v>1</v>
      </c>
      <c r="V173" s="3184"/>
      <c r="W173" s="3185"/>
      <c r="AP173" s="2000"/>
    </row>
    <row r="174" spans="1:42" s="14" customFormat="1" ht="17.25" customHeight="1" thickBot="1" x14ac:dyDescent="0.3">
      <c r="A174" s="3097" t="s">
        <v>676</v>
      </c>
      <c r="B174" s="3098"/>
      <c r="C174" s="3098"/>
      <c r="D174" s="3098"/>
      <c r="E174" s="3098"/>
      <c r="F174" s="3098"/>
      <c r="G174" s="3098"/>
      <c r="H174" s="3098"/>
      <c r="I174" s="3098"/>
      <c r="J174" s="3098"/>
      <c r="K174" s="3098"/>
      <c r="L174" s="3098"/>
      <c r="M174" s="3098"/>
      <c r="N174" s="2762"/>
      <c r="O174" s="2352"/>
      <c r="P174" s="2353"/>
      <c r="Q174" s="2762"/>
      <c r="R174" s="2352"/>
      <c r="S174" s="2353">
        <v>1</v>
      </c>
      <c r="T174" s="2762"/>
      <c r="U174" s="2353"/>
      <c r="AP174" s="2000"/>
    </row>
    <row r="175" spans="1:42" s="14" customFormat="1" ht="16.5" thickBot="1" x14ac:dyDescent="0.25">
      <c r="A175" s="3097" t="s">
        <v>660</v>
      </c>
      <c r="B175" s="3098"/>
      <c r="C175" s="3098"/>
      <c r="D175" s="3098"/>
      <c r="E175" s="3098"/>
      <c r="F175" s="3098"/>
      <c r="G175" s="3098"/>
      <c r="H175" s="3098"/>
      <c r="I175" s="3098"/>
      <c r="J175" s="3098"/>
      <c r="K175" s="3098"/>
      <c r="L175" s="3098"/>
      <c r="M175" s="3190"/>
      <c r="N175" s="3186">
        <f>G18+G23+G26+G30+G33+G36+G40+G44+G59+G60+G63+G64+G67+G68+G71+G84+G85+G86+G43</f>
        <v>60</v>
      </c>
      <c r="O175" s="3188"/>
      <c r="P175" s="3189"/>
      <c r="Q175" s="3186">
        <f>G50+G53+G87+G89+G90+G97+G111+G119+G131+G139</f>
        <v>60</v>
      </c>
      <c r="R175" s="3188"/>
      <c r="S175" s="3189"/>
      <c r="T175" s="3186">
        <f>G13+G20+G56+G69+G70+G75+G78+G79+G91+G98+G103+G154+G159</f>
        <v>60</v>
      </c>
      <c r="U175" s="3187"/>
      <c r="AP175" s="2000"/>
    </row>
    <row r="176" spans="1:42" s="14" customFormat="1" ht="16.5" thickBot="1" x14ac:dyDescent="0.25">
      <c r="A176" s="1995"/>
      <c r="B176" s="2763"/>
      <c r="C176" s="2763"/>
      <c r="D176" s="2763"/>
      <c r="E176" s="2763"/>
      <c r="F176" s="2763"/>
      <c r="G176" s="2763"/>
      <c r="H176" s="2763"/>
      <c r="I176" s="2763"/>
      <c r="J176" s="2763"/>
      <c r="K176" s="2764"/>
      <c r="L176" s="2764"/>
      <c r="M176" s="2765"/>
      <c r="N176" s="3080"/>
      <c r="O176" s="3081"/>
      <c r="P176" s="3082"/>
      <c r="Q176" s="3080"/>
      <c r="R176" s="3081"/>
      <c r="S176" s="3082"/>
      <c r="T176" s="3080"/>
      <c r="U176" s="3093"/>
      <c r="AP176" s="2000"/>
    </row>
    <row r="177" spans="1:42" s="14" customFormat="1" ht="16.5" thickBot="1" x14ac:dyDescent="0.25">
      <c r="A177" s="3102" t="s">
        <v>677</v>
      </c>
      <c r="B177" s="3103"/>
      <c r="C177" s="3103"/>
      <c r="D177" s="3103"/>
      <c r="E177" s="3103"/>
      <c r="F177" s="3103"/>
      <c r="G177" s="3103"/>
      <c r="H177" s="3103"/>
      <c r="I177" s="3103"/>
      <c r="J177" s="3104"/>
      <c r="K177" s="3080" t="s">
        <v>678</v>
      </c>
      <c r="L177" s="3081"/>
      <c r="M177" s="3082"/>
      <c r="N177" s="3080">
        <f>G105/G167*100</f>
        <v>75</v>
      </c>
      <c r="O177" s="3081"/>
      <c r="P177" s="3082"/>
      <c r="Q177" s="3099" t="s">
        <v>679</v>
      </c>
      <c r="R177" s="3100"/>
      <c r="S177" s="3101"/>
      <c r="T177" s="3080">
        <f>G166/G167*100</f>
        <v>25</v>
      </c>
      <c r="U177" s="3093"/>
      <c r="AP177" s="2000"/>
    </row>
    <row r="178" spans="1:42" s="14" customFormat="1" ht="14.25" customHeight="1" thickBot="1" x14ac:dyDescent="0.25">
      <c r="A178" s="3065" t="s">
        <v>693</v>
      </c>
      <c r="B178" s="3066"/>
      <c r="C178" s="3066"/>
      <c r="D178" s="3066"/>
      <c r="E178" s="3066"/>
      <c r="F178" s="3066"/>
      <c r="G178" s="3066"/>
      <c r="H178" s="3066"/>
      <c r="I178" s="3066"/>
      <c r="J178" s="3066"/>
      <c r="K178" s="3066"/>
      <c r="L178" s="3066"/>
      <c r="M178" s="3066"/>
      <c r="N178" s="3066"/>
      <c r="O178" s="3066"/>
      <c r="P178" s="3066"/>
      <c r="Q178" s="3066"/>
      <c r="R178" s="3066"/>
      <c r="S178" s="3066"/>
      <c r="T178" s="3066"/>
      <c r="U178" s="3067"/>
      <c r="AP178" s="2000"/>
    </row>
    <row r="179" spans="1:42" s="14" customFormat="1" ht="18.75" customHeight="1" x14ac:dyDescent="0.2">
      <c r="A179" s="1996" t="s">
        <v>25</v>
      </c>
      <c r="B179" s="2766" t="s">
        <v>681</v>
      </c>
      <c r="C179" s="2767"/>
      <c r="D179" s="2768"/>
      <c r="E179" s="2768"/>
      <c r="F179" s="2769"/>
      <c r="G179" s="2770">
        <f>G180+G181</f>
        <v>4</v>
      </c>
      <c r="H179" s="2771">
        <f>H180+H181</f>
        <v>120</v>
      </c>
      <c r="I179" s="2772">
        <f>I180+I181</f>
        <v>66</v>
      </c>
      <c r="J179" s="2773"/>
      <c r="K179" s="2773"/>
      <c r="L179" s="2773">
        <f>L180+L181</f>
        <v>66</v>
      </c>
      <c r="M179" s="2774">
        <f>M180+M181</f>
        <v>54</v>
      </c>
      <c r="N179" s="2775"/>
      <c r="O179" s="2776"/>
      <c r="P179" s="2777"/>
      <c r="Q179" s="2778"/>
      <c r="R179" s="2779"/>
      <c r="S179" s="2780"/>
      <c r="T179" s="2781"/>
      <c r="U179" s="2782"/>
      <c r="AP179" s="2000"/>
    </row>
    <row r="180" spans="1:42" s="14" customFormat="1" ht="30.75" customHeight="1" x14ac:dyDescent="0.2">
      <c r="A180" s="1843" t="s">
        <v>694</v>
      </c>
      <c r="B180" s="2783" t="s">
        <v>681</v>
      </c>
      <c r="C180" s="2784"/>
      <c r="D180" s="2785" t="s">
        <v>709</v>
      </c>
      <c r="E180" s="2786"/>
      <c r="F180" s="2787"/>
      <c r="G180" s="2788">
        <v>4</v>
      </c>
      <c r="H180" s="2789">
        <f>G180*30</f>
        <v>120</v>
      </c>
      <c r="I180" s="2790">
        <f>J180+K180+L180</f>
        <v>66</v>
      </c>
      <c r="J180" s="2791"/>
      <c r="K180" s="2791"/>
      <c r="L180" s="2791">
        <v>66</v>
      </c>
      <c r="M180" s="2792">
        <f>H180-I180</f>
        <v>54</v>
      </c>
      <c r="N180" s="2793" t="s">
        <v>748</v>
      </c>
      <c r="O180" s="2127" t="s">
        <v>748</v>
      </c>
      <c r="P180" s="2792" t="s">
        <v>748</v>
      </c>
      <c r="Q180" s="2790"/>
      <c r="R180" s="2105"/>
      <c r="S180" s="2794"/>
      <c r="T180" s="2795"/>
      <c r="U180" s="2796"/>
      <c r="AP180" s="2000"/>
    </row>
    <row r="181" spans="1:42" s="14" customFormat="1" ht="33.75" customHeight="1" x14ac:dyDescent="0.2">
      <c r="A181" s="1843" t="s">
        <v>695</v>
      </c>
      <c r="B181" s="2783" t="s">
        <v>681</v>
      </c>
      <c r="C181" s="2797"/>
      <c r="D181" s="2785" t="s">
        <v>747</v>
      </c>
      <c r="E181" s="2786"/>
      <c r="F181" s="2787"/>
      <c r="G181" s="2788"/>
      <c r="H181" s="2789"/>
      <c r="I181" s="2790"/>
      <c r="J181" s="2791"/>
      <c r="K181" s="2791"/>
      <c r="L181" s="2791"/>
      <c r="M181" s="2792"/>
      <c r="N181" s="2798"/>
      <c r="O181" s="2799"/>
      <c r="P181" s="2792"/>
      <c r="Q181" s="2790" t="s">
        <v>42</v>
      </c>
      <c r="R181" s="2794" t="s">
        <v>42</v>
      </c>
      <c r="S181" s="2794" t="s">
        <v>42</v>
      </c>
      <c r="T181" s="2795" t="s">
        <v>42</v>
      </c>
      <c r="U181" s="2796"/>
      <c r="AP181" s="2000"/>
    </row>
    <row r="182" spans="1:42" s="14" customFormat="1" ht="31.5" x14ac:dyDescent="0.2">
      <c r="A182" s="1843" t="s">
        <v>561</v>
      </c>
      <c r="B182" s="2783" t="s">
        <v>682</v>
      </c>
      <c r="C182" s="2795"/>
      <c r="D182" s="2791"/>
      <c r="E182" s="2791"/>
      <c r="F182" s="2792"/>
      <c r="G182" s="2800">
        <f>G183+G184+G185</f>
        <v>18</v>
      </c>
      <c r="H182" s="2177">
        <f>H183+H184+H185</f>
        <v>540</v>
      </c>
      <c r="I182" s="2801">
        <f>I183+I184+I185</f>
        <v>228</v>
      </c>
      <c r="J182" s="2802"/>
      <c r="K182" s="2802"/>
      <c r="L182" s="2802">
        <f>L183+L184+L185</f>
        <v>228</v>
      </c>
      <c r="M182" s="2803">
        <f>M183+M184+M185</f>
        <v>312</v>
      </c>
      <c r="N182" s="2798"/>
      <c r="O182" s="2799"/>
      <c r="P182" s="2792"/>
      <c r="Q182" s="2790"/>
      <c r="R182" s="2105"/>
      <c r="S182" s="2794"/>
      <c r="T182" s="2795"/>
      <c r="U182" s="2796"/>
      <c r="AP182" s="2000"/>
    </row>
    <row r="183" spans="1:42" s="14" customFormat="1" x14ac:dyDescent="0.2">
      <c r="A183" s="1843" t="s">
        <v>696</v>
      </c>
      <c r="B183" s="2783" t="s">
        <v>683</v>
      </c>
      <c r="C183" s="2795">
        <v>2</v>
      </c>
      <c r="D183" s="2791">
        <v>1</v>
      </c>
      <c r="E183" s="2791"/>
      <c r="F183" s="2792"/>
      <c r="G183" s="2788">
        <v>8</v>
      </c>
      <c r="H183" s="2789">
        <f>G183*30</f>
        <v>240</v>
      </c>
      <c r="I183" s="2790">
        <f>J183+K183+L183</f>
        <v>99</v>
      </c>
      <c r="J183" s="2791"/>
      <c r="K183" s="2791"/>
      <c r="L183" s="2791">
        <v>99</v>
      </c>
      <c r="M183" s="2792">
        <f>H183-I183</f>
        <v>141</v>
      </c>
      <c r="N183" s="2793">
        <v>3</v>
      </c>
      <c r="O183" s="2127">
        <v>3</v>
      </c>
      <c r="P183" s="2804">
        <v>3</v>
      </c>
      <c r="Q183" s="2790"/>
      <c r="R183" s="2105"/>
      <c r="S183" s="2794"/>
      <c r="T183" s="2795"/>
      <c r="U183" s="2796"/>
      <c r="AP183" s="2000"/>
    </row>
    <row r="184" spans="1:42" s="14" customFormat="1" x14ac:dyDescent="0.2">
      <c r="A184" s="1843" t="s">
        <v>697</v>
      </c>
      <c r="B184" s="2783" t="s">
        <v>683</v>
      </c>
      <c r="C184" s="2795">
        <v>4</v>
      </c>
      <c r="D184" s="2791">
        <v>3</v>
      </c>
      <c r="E184" s="2791"/>
      <c r="F184" s="2792"/>
      <c r="G184" s="2788">
        <v>8</v>
      </c>
      <c r="H184" s="2789">
        <f>G184*30</f>
        <v>240</v>
      </c>
      <c r="I184" s="2790">
        <f>J184+K184+L184</f>
        <v>99</v>
      </c>
      <c r="J184" s="2791"/>
      <c r="K184" s="2791"/>
      <c r="L184" s="2791">
        <v>99</v>
      </c>
      <c r="M184" s="2792">
        <f>H184-I184</f>
        <v>141</v>
      </c>
      <c r="N184" s="2798"/>
      <c r="O184" s="2799"/>
      <c r="P184" s="2805"/>
      <c r="Q184" s="2790">
        <v>3</v>
      </c>
      <c r="R184" s="2105">
        <v>3</v>
      </c>
      <c r="S184" s="2794">
        <v>3</v>
      </c>
      <c r="T184" s="2795"/>
      <c r="U184" s="2796"/>
      <c r="AP184" s="2000"/>
    </row>
    <row r="185" spans="1:42" s="14" customFormat="1" ht="19.5" customHeight="1" thickBot="1" x14ac:dyDescent="0.25">
      <c r="A185" s="1856" t="s">
        <v>698</v>
      </c>
      <c r="B185" s="2806" t="s">
        <v>683</v>
      </c>
      <c r="C185" s="2409">
        <v>5</v>
      </c>
      <c r="D185" s="2410"/>
      <c r="E185" s="2410"/>
      <c r="F185" s="2411"/>
      <c r="G185" s="2807">
        <v>2</v>
      </c>
      <c r="H185" s="2808">
        <f>G185*30</f>
        <v>60</v>
      </c>
      <c r="I185" s="2809">
        <f>J185+K185+L185</f>
        <v>30</v>
      </c>
      <c r="J185" s="2410"/>
      <c r="K185" s="2410"/>
      <c r="L185" s="2410">
        <v>30</v>
      </c>
      <c r="M185" s="2411">
        <f>H185-I185</f>
        <v>30</v>
      </c>
      <c r="N185" s="2810"/>
      <c r="O185" s="2811"/>
      <c r="P185" s="2411"/>
      <c r="Q185" s="2809"/>
      <c r="R185" s="2812"/>
      <c r="S185" s="2813"/>
      <c r="T185" s="2409">
        <v>2</v>
      </c>
      <c r="U185" s="2814"/>
      <c r="AP185" s="2000"/>
    </row>
    <row r="186" spans="1:42" s="14" customFormat="1" ht="21" customHeight="1" x14ac:dyDescent="0.2">
      <c r="A186" s="1786"/>
      <c r="B186" s="2815"/>
      <c r="C186" s="2816"/>
      <c r="D186" s="2816"/>
      <c r="E186" s="2816"/>
      <c r="F186" s="2816"/>
      <c r="G186" s="2816"/>
      <c r="H186" s="2816"/>
      <c r="I186" s="2816"/>
      <c r="J186" s="2816"/>
      <c r="K186" s="2816"/>
      <c r="L186" s="2816"/>
      <c r="M186" s="2816"/>
      <c r="N186" s="2816"/>
      <c r="O186" s="2816"/>
      <c r="P186" s="2816"/>
      <c r="Q186" s="2816"/>
      <c r="R186" s="2816"/>
      <c r="S186" s="2816"/>
      <c r="T186" s="2816"/>
      <c r="U186" s="2816"/>
      <c r="AP186" s="2000"/>
    </row>
    <row r="187" spans="1:42" s="14" customFormat="1" ht="16.5" customHeight="1" x14ac:dyDescent="0.2">
      <c r="A187" s="3068" t="s">
        <v>729</v>
      </c>
      <c r="B187" s="3068"/>
      <c r="C187" s="3068"/>
      <c r="D187" s="3068"/>
      <c r="E187" s="3068"/>
      <c r="F187" s="3068"/>
      <c r="G187" s="3068"/>
      <c r="H187" s="3068"/>
      <c r="I187" s="3068"/>
      <c r="J187" s="3068"/>
      <c r="K187" s="3068"/>
      <c r="L187" s="3068"/>
      <c r="M187" s="3068"/>
      <c r="N187" s="3068"/>
      <c r="O187" s="3068"/>
      <c r="P187" s="3068"/>
      <c r="Q187" s="3068"/>
      <c r="R187" s="3068"/>
      <c r="S187" s="3068"/>
      <c r="T187" s="3068"/>
      <c r="U187" s="3068"/>
      <c r="AP187" s="2000"/>
    </row>
    <row r="188" spans="1:42" s="14" customFormat="1" ht="18" customHeight="1" x14ac:dyDescent="0.2">
      <c r="A188" s="3068"/>
      <c r="B188" s="3068"/>
      <c r="C188" s="3068"/>
      <c r="D188" s="3068"/>
      <c r="E188" s="3068"/>
      <c r="F188" s="3068"/>
      <c r="G188" s="3068"/>
      <c r="H188" s="3068"/>
      <c r="I188" s="3068"/>
      <c r="J188" s="3068"/>
      <c r="K188" s="3068"/>
      <c r="L188" s="3068"/>
      <c r="M188" s="3068"/>
      <c r="N188" s="3068"/>
      <c r="O188" s="3068"/>
      <c r="P188" s="3068"/>
      <c r="Q188" s="3068"/>
      <c r="R188" s="3068"/>
      <c r="S188" s="3068"/>
      <c r="T188" s="3068"/>
      <c r="U188" s="3068"/>
      <c r="AP188" s="2000"/>
    </row>
    <row r="189" spans="1:42" s="14" customFormat="1" ht="15" customHeight="1" x14ac:dyDescent="0.2">
      <c r="A189" s="1787"/>
      <c r="B189" s="2555"/>
      <c r="C189" s="2764"/>
      <c r="D189" s="2764"/>
      <c r="E189" s="2764"/>
      <c r="F189" s="2764"/>
      <c r="G189" s="2764"/>
      <c r="H189" s="2764"/>
      <c r="I189" s="2764"/>
      <c r="J189" s="2764"/>
      <c r="K189" s="2764"/>
      <c r="L189" s="2764"/>
      <c r="M189" s="2764"/>
      <c r="N189" s="2817"/>
      <c r="O189" s="2817"/>
      <c r="P189" s="2818"/>
      <c r="Q189" s="2818"/>
      <c r="R189" s="2818"/>
      <c r="S189" s="2818"/>
      <c r="T189" s="2818"/>
      <c r="U189" s="2818"/>
      <c r="AP189" s="2000"/>
    </row>
    <row r="190" spans="1:42" s="14" customFormat="1" ht="18.75" x14ac:dyDescent="0.3">
      <c r="A190" s="1787"/>
      <c r="B190" s="2819" t="s">
        <v>788</v>
      </c>
      <c r="C190" s="2764"/>
      <c r="D190" s="3063" t="s">
        <v>186</v>
      </c>
      <c r="E190" s="3063"/>
      <c r="F190" s="3063"/>
      <c r="G190" s="2764"/>
      <c r="H190" s="3064" t="s">
        <v>864</v>
      </c>
      <c r="I190" s="3064"/>
      <c r="J190" s="3064"/>
      <c r="K190" s="2764"/>
      <c r="L190" s="2764"/>
      <c r="M190" s="2764"/>
      <c r="N190" s="2817"/>
      <c r="O190" s="2817"/>
      <c r="P190" s="2818"/>
      <c r="Q190" s="2818"/>
      <c r="R190" s="2818"/>
      <c r="S190" s="2818"/>
      <c r="T190" s="2818"/>
      <c r="U190" s="2818"/>
      <c r="AP190" s="2000"/>
    </row>
    <row r="191" spans="1:42" s="14" customFormat="1" ht="18.75" x14ac:dyDescent="0.2">
      <c r="A191" s="339"/>
      <c r="B191" s="2555"/>
      <c r="C191" s="2820"/>
      <c r="D191" s="2820"/>
      <c r="E191" s="2820"/>
      <c r="F191" s="2820"/>
      <c r="G191" s="2820"/>
      <c r="H191" s="2821"/>
      <c r="I191" s="2821"/>
      <c r="J191" s="2821"/>
      <c r="K191" s="2820"/>
      <c r="L191" s="2820"/>
      <c r="M191" s="2820"/>
      <c r="N191" s="2264"/>
      <c r="O191" s="2264"/>
      <c r="P191" s="2264"/>
      <c r="Q191" s="2264"/>
      <c r="R191" s="2264"/>
      <c r="S191" s="2264"/>
      <c r="T191" s="2264"/>
      <c r="U191" s="2264"/>
      <c r="AP191" s="2000"/>
    </row>
    <row r="192" spans="1:42" ht="18.75" x14ac:dyDescent="0.3">
      <c r="A192" s="14"/>
      <c r="B192" s="2822" t="s">
        <v>866</v>
      </c>
      <c r="C192" s="2820"/>
      <c r="D192" s="3063" t="s">
        <v>186</v>
      </c>
      <c r="E192" s="3063"/>
      <c r="F192" s="3063"/>
      <c r="G192" s="2820"/>
      <c r="H192" s="3064" t="s">
        <v>865</v>
      </c>
      <c r="I192" s="3064"/>
      <c r="J192" s="3064"/>
      <c r="K192" s="2555"/>
      <c r="L192" s="2555"/>
      <c r="M192" s="2555"/>
      <c r="N192" s="2555"/>
      <c r="O192" s="2555"/>
      <c r="P192" s="2555"/>
      <c r="Q192" s="2555"/>
      <c r="R192" s="2555"/>
      <c r="S192" s="2555"/>
      <c r="T192" s="2555"/>
      <c r="U192" s="2555"/>
    </row>
    <row r="193" spans="1:21" ht="18.75" x14ac:dyDescent="0.2">
      <c r="A193" s="14"/>
      <c r="B193" s="2822"/>
      <c r="C193" s="2820"/>
      <c r="D193" s="2820"/>
      <c r="E193" s="2820"/>
      <c r="F193" s="2820"/>
      <c r="G193" s="2820"/>
      <c r="H193" s="2823"/>
      <c r="I193" s="2823"/>
      <c r="J193" s="2823"/>
      <c r="K193" s="2555"/>
      <c r="L193" s="2555"/>
      <c r="M193" s="2555"/>
      <c r="N193" s="2555"/>
      <c r="O193" s="2555"/>
      <c r="P193" s="2555"/>
      <c r="Q193" s="2555"/>
      <c r="R193" s="2555"/>
      <c r="S193" s="2555"/>
      <c r="T193" s="2555"/>
      <c r="U193" s="2555"/>
    </row>
    <row r="194" spans="1:21" ht="15.75" customHeight="1" x14ac:dyDescent="0.3">
      <c r="A194" s="14"/>
      <c r="B194" s="2819" t="s">
        <v>767</v>
      </c>
      <c r="C194" s="2764"/>
      <c r="D194" s="3063" t="s">
        <v>186</v>
      </c>
      <c r="E194" s="3063"/>
      <c r="F194" s="3063"/>
      <c r="G194" s="2764"/>
      <c r="H194" s="3064" t="s">
        <v>768</v>
      </c>
      <c r="I194" s="3064"/>
      <c r="J194" s="3064"/>
      <c r="K194" s="2555"/>
      <c r="L194" s="2555"/>
      <c r="M194" s="2555"/>
      <c r="N194" s="2555"/>
      <c r="O194" s="2555"/>
      <c r="P194" s="2555"/>
      <c r="Q194" s="2555"/>
      <c r="R194" s="2555"/>
      <c r="S194" s="2555"/>
      <c r="T194" s="2555"/>
      <c r="U194" s="2555"/>
    </row>
    <row r="195" spans="1:21" x14ac:dyDescent="0.2">
      <c r="A195" s="14"/>
      <c r="B195" s="2822"/>
      <c r="C195" s="2820"/>
      <c r="D195" s="2820"/>
      <c r="E195" s="2820"/>
      <c r="F195" s="2820"/>
      <c r="G195" s="2820"/>
      <c r="H195" s="2822"/>
      <c r="I195" s="2822"/>
      <c r="J195" s="2822"/>
      <c r="K195" s="2555"/>
      <c r="L195" s="2555"/>
      <c r="M195" s="2555"/>
      <c r="N195" s="2555"/>
      <c r="O195" s="2555"/>
      <c r="P195" s="2555"/>
      <c r="Q195" s="2555"/>
      <c r="R195" s="2555"/>
      <c r="S195" s="2555"/>
      <c r="T195" s="2555"/>
      <c r="U195" s="2555"/>
    </row>
    <row r="196" spans="1:21" x14ac:dyDescent="0.2">
      <c r="B196" s="2822"/>
      <c r="C196" s="2555"/>
      <c r="D196" s="2555"/>
      <c r="E196" s="2555"/>
      <c r="F196" s="2555"/>
      <c r="G196" s="2555"/>
      <c r="H196" s="2555"/>
      <c r="I196" s="2555"/>
      <c r="J196" s="2555"/>
      <c r="K196" s="2555"/>
      <c r="L196" s="2555"/>
      <c r="M196" s="2555"/>
      <c r="N196" s="2555"/>
      <c r="O196" s="2555"/>
      <c r="P196" s="2555"/>
      <c r="Q196" s="2555"/>
      <c r="R196" s="2555"/>
      <c r="S196" s="2555"/>
      <c r="T196" s="2555"/>
      <c r="U196" s="2555"/>
    </row>
    <row r="197" spans="1:21" x14ac:dyDescent="0.2">
      <c r="B197" s="2555"/>
      <c r="C197" s="2555"/>
      <c r="D197" s="2555"/>
      <c r="E197" s="2555"/>
      <c r="F197" s="2555"/>
      <c r="G197" s="2555"/>
      <c r="H197" s="2555"/>
      <c r="I197" s="2555"/>
      <c r="J197" s="2555"/>
      <c r="K197" s="2555"/>
      <c r="L197" s="2555"/>
      <c r="M197" s="2555"/>
      <c r="N197" s="2824"/>
      <c r="O197" s="2824"/>
      <c r="P197" s="2824"/>
      <c r="Q197" s="2824"/>
      <c r="R197" s="2824"/>
      <c r="S197" s="2824"/>
      <c r="T197" s="2824"/>
      <c r="U197" s="2824"/>
    </row>
    <row r="198" spans="1:21" ht="22.5" x14ac:dyDescent="0.2">
      <c r="B198" s="2825"/>
    </row>
  </sheetData>
  <sheetProtection selectLockedCells="1" selectUnlockedCells="1"/>
  <mergeCells count="88">
    <mergeCell ref="A100:F100"/>
    <mergeCell ref="A105:F105"/>
    <mergeCell ref="A102:U102"/>
    <mergeCell ref="A95:U95"/>
    <mergeCell ref="N6:U6"/>
    <mergeCell ref="L5:L7"/>
    <mergeCell ref="J5:J7"/>
    <mergeCell ref="H3:H7"/>
    <mergeCell ref="N2:U2"/>
    <mergeCell ref="AH10:AJ91"/>
    <mergeCell ref="A10:U10"/>
    <mergeCell ref="AB10:AD91"/>
    <mergeCell ref="AE10:AG91"/>
    <mergeCell ref="A9:U9"/>
    <mergeCell ref="Y10:AA91"/>
    <mergeCell ref="D4:D7"/>
    <mergeCell ref="A49:U49"/>
    <mergeCell ref="I3:L3"/>
    <mergeCell ref="A48:U48"/>
    <mergeCell ref="V173:W173"/>
    <mergeCell ref="T175:U175"/>
    <mergeCell ref="Q175:S175"/>
    <mergeCell ref="N175:P175"/>
    <mergeCell ref="A171:M171"/>
    <mergeCell ref="A175:M175"/>
    <mergeCell ref="A1:U1"/>
    <mergeCell ref="J4:L4"/>
    <mergeCell ref="C4:C7"/>
    <mergeCell ref="T3:U4"/>
    <mergeCell ref="Q3:S4"/>
    <mergeCell ref="N3:P4"/>
    <mergeCell ref="G2:G7"/>
    <mergeCell ref="C2:F3"/>
    <mergeCell ref="E5:E7"/>
    <mergeCell ref="F5:F7"/>
    <mergeCell ref="E4:F4"/>
    <mergeCell ref="I4:I7"/>
    <mergeCell ref="H2:M2"/>
    <mergeCell ref="M3:M7"/>
    <mergeCell ref="K5:K7"/>
    <mergeCell ref="B2:B7"/>
    <mergeCell ref="A128:F128"/>
    <mergeCell ref="A94:F94"/>
    <mergeCell ref="A46:F46"/>
    <mergeCell ref="A47:F47"/>
    <mergeCell ref="A2:A7"/>
    <mergeCell ref="A106:F106"/>
    <mergeCell ref="A92:F92"/>
    <mergeCell ref="A104:F104"/>
    <mergeCell ref="A45:F45"/>
    <mergeCell ref="A109:U109"/>
    <mergeCell ref="A108:U108"/>
    <mergeCell ref="A110:U110"/>
    <mergeCell ref="A107:F107"/>
    <mergeCell ref="A101:F101"/>
    <mergeCell ref="A93:F93"/>
    <mergeCell ref="A99:F99"/>
    <mergeCell ref="Q177:S177"/>
    <mergeCell ref="A166:F166"/>
    <mergeCell ref="A177:J177"/>
    <mergeCell ref="A168:F168"/>
    <mergeCell ref="N176:P176"/>
    <mergeCell ref="A173:M173"/>
    <mergeCell ref="A129:U129"/>
    <mergeCell ref="A165:F165"/>
    <mergeCell ref="A169:F169"/>
    <mergeCell ref="A167:F167"/>
    <mergeCell ref="N177:P177"/>
    <mergeCell ref="A170:M170"/>
    <mergeCell ref="A138:U138"/>
    <mergeCell ref="B153:U153"/>
    <mergeCell ref="A158:U158"/>
    <mergeCell ref="K177:M177"/>
    <mergeCell ref="A172:M172"/>
    <mergeCell ref="Q176:S176"/>
    <mergeCell ref="T177:U177"/>
    <mergeCell ref="A130:U130"/>
    <mergeCell ref="T176:U176"/>
    <mergeCell ref="A174:M174"/>
    <mergeCell ref="D194:F194"/>
    <mergeCell ref="H194:J194"/>
    <mergeCell ref="H192:J192"/>
    <mergeCell ref="A178:U178"/>
    <mergeCell ref="D192:F192"/>
    <mergeCell ref="D190:F190"/>
    <mergeCell ref="H190:J190"/>
    <mergeCell ref="A188:U188"/>
    <mergeCell ref="A187:U187"/>
  </mergeCells>
  <phoneticPr fontId="15" type="noConversion"/>
  <printOptions horizontalCentered="1"/>
  <pageMargins left="0.39370078740157483" right="0.39370078740157483" top="0.59055118110236227" bottom="0.39370078740157483" header="0" footer="0"/>
  <pageSetup paperSize="9" scale="50" firstPageNumber="0" fitToHeight="11" orientation="landscape" r:id="rId1"/>
  <headerFooter alignWithMargins="0"/>
  <rowBreaks count="4" manualBreakCount="4">
    <brk id="48" min="13" max="20" man="1"/>
    <brk id="101" min="13" max="20" man="1"/>
    <brk id="128" min="13" max="20" man="1"/>
    <brk id="146" min="13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476"/>
  <sheetViews>
    <sheetView view="pageBreakPreview" zoomScale="60" zoomScaleNormal="50" workbookViewId="0">
      <selection activeCell="Q453" sqref="Q453"/>
    </sheetView>
  </sheetViews>
  <sheetFormatPr defaultColWidth="9.140625" defaultRowHeight="15.75" x14ac:dyDescent="0.2"/>
  <cols>
    <col min="1" max="1" width="13" style="10" customWidth="1"/>
    <col min="2" max="2" width="42.5703125" style="11" customWidth="1"/>
    <col min="3" max="3" width="5.42578125" style="12" customWidth="1"/>
    <col min="4" max="4" width="12.28515625" style="13" customWidth="1"/>
    <col min="5" max="5" width="5.28515625" style="13" customWidth="1"/>
    <col min="6" max="6" width="5.85546875" style="12" customWidth="1"/>
    <col min="7" max="7" width="8.140625" style="12" customWidth="1"/>
    <col min="8" max="8" width="10.42578125" style="12" customWidth="1"/>
    <col min="9" max="9" width="9.28515625" style="11" customWidth="1"/>
    <col min="10" max="10" width="9.140625" style="11"/>
    <col min="11" max="11" width="8.5703125" style="11" customWidth="1"/>
    <col min="12" max="12" width="9.7109375" style="11" customWidth="1"/>
    <col min="13" max="13" width="9.85546875" style="11" customWidth="1"/>
    <col min="14" max="15" width="6.7109375" style="11" customWidth="1"/>
    <col min="16" max="17" width="8.85546875" style="11" customWidth="1"/>
    <col min="18" max="18" width="9.42578125" style="11" customWidth="1"/>
    <col min="19" max="19" width="12" style="11" customWidth="1"/>
    <col min="20" max="20" width="9.42578125" style="11" customWidth="1"/>
    <col min="21" max="21" width="7.42578125" style="11" customWidth="1"/>
    <col min="22" max="22" width="10.28515625" style="11" customWidth="1"/>
    <col min="23" max="23" width="9.28515625" style="11" customWidth="1"/>
    <col min="24" max="24" width="10" style="11" customWidth="1"/>
    <col min="25" max="25" width="9.5703125" style="11" customWidth="1"/>
    <col min="26" max="26" width="5" style="11" customWidth="1"/>
    <col min="27" max="27" width="11.28515625" style="11" customWidth="1"/>
    <col min="28" max="16384" width="9.140625" style="11"/>
  </cols>
  <sheetData>
    <row r="1" spans="1:39" s="14" customFormat="1" ht="21" thickBot="1" x14ac:dyDescent="0.25">
      <c r="A1" s="3476" t="s">
        <v>546</v>
      </c>
      <c r="B1" s="3477"/>
      <c r="C1" s="3477"/>
      <c r="D1" s="3477"/>
      <c r="E1" s="3477"/>
      <c r="F1" s="3477"/>
      <c r="G1" s="3477"/>
      <c r="H1" s="3477"/>
      <c r="I1" s="3477"/>
      <c r="J1" s="3477"/>
      <c r="K1" s="3477"/>
      <c r="L1" s="3477"/>
      <c r="M1" s="3477"/>
      <c r="N1" s="3477"/>
      <c r="O1" s="3477"/>
      <c r="P1" s="3477"/>
      <c r="Q1" s="3477"/>
      <c r="R1" s="3477"/>
      <c r="S1" s="3477"/>
      <c r="T1" s="3477"/>
      <c r="U1" s="3477"/>
      <c r="V1" s="3477"/>
      <c r="W1" s="3477"/>
      <c r="X1" s="3477"/>
      <c r="Y1" s="3478"/>
    </row>
    <row r="2" spans="1:39" s="14" customFormat="1" ht="16.5" customHeight="1" thickBot="1" x14ac:dyDescent="0.25">
      <c r="A2" s="3479" t="s">
        <v>31</v>
      </c>
      <c r="B2" s="3482" t="s">
        <v>106</v>
      </c>
      <c r="C2" s="3484" t="s">
        <v>107</v>
      </c>
      <c r="D2" s="3485"/>
      <c r="E2" s="3486"/>
      <c r="F2" s="3487"/>
      <c r="G2" s="3492" t="s">
        <v>168</v>
      </c>
      <c r="H2" s="3498" t="s">
        <v>113</v>
      </c>
      <c r="I2" s="3499"/>
      <c r="J2" s="3499"/>
      <c r="K2" s="3499"/>
      <c r="L2" s="3499"/>
      <c r="M2" s="3500"/>
      <c r="N2" s="3501" t="s">
        <v>121</v>
      </c>
      <c r="O2" s="3502"/>
      <c r="P2" s="3502"/>
      <c r="Q2" s="3502"/>
      <c r="R2" s="3502"/>
      <c r="S2" s="3502"/>
      <c r="T2" s="3502"/>
      <c r="U2" s="3502"/>
      <c r="V2" s="3502"/>
      <c r="W2" s="3502"/>
      <c r="X2" s="3502"/>
      <c r="Y2" s="3503"/>
      <c r="Z2" s="24"/>
    </row>
    <row r="3" spans="1:39" s="14" customFormat="1" ht="18" customHeight="1" x14ac:dyDescent="0.2">
      <c r="A3" s="3480"/>
      <c r="B3" s="3483"/>
      <c r="C3" s="3488"/>
      <c r="D3" s="3489"/>
      <c r="E3" s="3490"/>
      <c r="F3" s="3491"/>
      <c r="G3" s="3493"/>
      <c r="H3" s="3446" t="s">
        <v>114</v>
      </c>
      <c r="I3" s="3456" t="s">
        <v>117</v>
      </c>
      <c r="J3" s="3457"/>
      <c r="K3" s="3457"/>
      <c r="L3" s="3458"/>
      <c r="M3" s="3453" t="s">
        <v>120</v>
      </c>
      <c r="N3" s="3459" t="s">
        <v>33</v>
      </c>
      <c r="O3" s="3460"/>
      <c r="P3" s="3461"/>
      <c r="Q3" s="3459" t="s">
        <v>34</v>
      </c>
      <c r="R3" s="3460"/>
      <c r="S3" s="3461"/>
      <c r="T3" s="3459" t="s">
        <v>35</v>
      </c>
      <c r="U3" s="3460"/>
      <c r="V3" s="3461"/>
      <c r="W3" s="3459" t="s">
        <v>36</v>
      </c>
      <c r="X3" s="3460"/>
      <c r="Y3" s="3461"/>
    </row>
    <row r="4" spans="1:39" s="14" customFormat="1" ht="18.75" customHeight="1" x14ac:dyDescent="0.2">
      <c r="A4" s="3480"/>
      <c r="B4" s="3483"/>
      <c r="C4" s="3445" t="s">
        <v>108</v>
      </c>
      <c r="D4" s="3447" t="s">
        <v>109</v>
      </c>
      <c r="E4" s="3449" t="s">
        <v>110</v>
      </c>
      <c r="F4" s="3450"/>
      <c r="G4" s="3493"/>
      <c r="H4" s="3455"/>
      <c r="I4" s="3448" t="s">
        <v>115</v>
      </c>
      <c r="J4" s="3449" t="s">
        <v>116</v>
      </c>
      <c r="K4" s="3473"/>
      <c r="L4" s="3474"/>
      <c r="M4" s="3454"/>
      <c r="N4" s="3462"/>
      <c r="O4" s="3463"/>
      <c r="P4" s="3464"/>
      <c r="Q4" s="3462"/>
      <c r="R4" s="3463"/>
      <c r="S4" s="3464"/>
      <c r="T4" s="3462"/>
      <c r="U4" s="3463"/>
      <c r="V4" s="3464"/>
      <c r="W4" s="3462"/>
      <c r="X4" s="3463"/>
      <c r="Y4" s="3464"/>
    </row>
    <row r="5" spans="1:39" s="14" customFormat="1" ht="16.5" thickBot="1" x14ac:dyDescent="0.25">
      <c r="A5" s="3480"/>
      <c r="B5" s="3483"/>
      <c r="C5" s="3445"/>
      <c r="D5" s="3447"/>
      <c r="E5" s="3471" t="s">
        <v>111</v>
      </c>
      <c r="F5" s="3451" t="s">
        <v>112</v>
      </c>
      <c r="G5" s="3493"/>
      <c r="H5" s="3455"/>
      <c r="I5" s="3465"/>
      <c r="J5" s="3448" t="s">
        <v>32</v>
      </c>
      <c r="K5" s="3448" t="s">
        <v>118</v>
      </c>
      <c r="L5" s="3448" t="s">
        <v>119</v>
      </c>
      <c r="M5" s="3454"/>
      <c r="N5" s="359">
        <v>1</v>
      </c>
      <c r="O5" s="360">
        <v>2</v>
      </c>
      <c r="P5" s="361">
        <v>3</v>
      </c>
      <c r="Q5" s="359">
        <v>4</v>
      </c>
      <c r="R5" s="360">
        <v>5</v>
      </c>
      <c r="S5" s="361">
        <v>6</v>
      </c>
      <c r="T5" s="359">
        <v>7</v>
      </c>
      <c r="U5" s="360">
        <v>8</v>
      </c>
      <c r="V5" s="361">
        <v>9</v>
      </c>
      <c r="W5" s="359">
        <v>10</v>
      </c>
      <c r="X5" s="360">
        <v>11</v>
      </c>
      <c r="Y5" s="361">
        <v>12</v>
      </c>
    </row>
    <row r="6" spans="1:39" s="14" customFormat="1" ht="16.5" thickBot="1" x14ac:dyDescent="0.25">
      <c r="A6" s="3480"/>
      <c r="B6" s="3483"/>
      <c r="C6" s="3445"/>
      <c r="D6" s="3447"/>
      <c r="E6" s="3472"/>
      <c r="F6" s="3452"/>
      <c r="G6" s="3493"/>
      <c r="H6" s="3455"/>
      <c r="I6" s="3465"/>
      <c r="J6" s="3475"/>
      <c r="K6" s="3475"/>
      <c r="L6" s="3475"/>
      <c r="M6" s="3454"/>
      <c r="N6" s="3495" t="s">
        <v>169</v>
      </c>
      <c r="O6" s="3496"/>
      <c r="P6" s="3496"/>
      <c r="Q6" s="3496"/>
      <c r="R6" s="3496"/>
      <c r="S6" s="3496"/>
      <c r="T6" s="3496"/>
      <c r="U6" s="3496"/>
      <c r="V6" s="3496"/>
      <c r="W6" s="3496"/>
      <c r="X6" s="3496"/>
      <c r="Y6" s="3497"/>
    </row>
    <row r="7" spans="1:39" s="14" customFormat="1" ht="50.25" customHeight="1" thickBot="1" x14ac:dyDescent="0.25">
      <c r="A7" s="3481"/>
      <c r="B7" s="3483"/>
      <c r="C7" s="3446"/>
      <c r="D7" s="3448"/>
      <c r="E7" s="3472"/>
      <c r="F7" s="3452"/>
      <c r="G7" s="3494"/>
      <c r="H7" s="3455"/>
      <c r="I7" s="3465"/>
      <c r="J7" s="3475"/>
      <c r="K7" s="3475"/>
      <c r="L7" s="3475"/>
      <c r="M7" s="3454"/>
      <c r="N7" s="362">
        <v>15</v>
      </c>
      <c r="O7" s="363">
        <v>9</v>
      </c>
      <c r="P7" s="364">
        <v>9</v>
      </c>
      <c r="Q7" s="362">
        <v>15</v>
      </c>
      <c r="R7" s="363">
        <v>9</v>
      </c>
      <c r="S7" s="364">
        <v>9</v>
      </c>
      <c r="T7" s="362">
        <v>15</v>
      </c>
      <c r="U7" s="363">
        <v>9</v>
      </c>
      <c r="V7" s="364">
        <v>9</v>
      </c>
      <c r="W7" s="362">
        <v>15</v>
      </c>
      <c r="X7" s="363">
        <v>9</v>
      </c>
      <c r="Y7" s="365">
        <v>8</v>
      </c>
    </row>
    <row r="8" spans="1:39" s="14" customFormat="1" ht="18.75" customHeight="1" thickBot="1" x14ac:dyDescent="0.25">
      <c r="A8" s="366">
        <v>1</v>
      </c>
      <c r="B8" s="367">
        <v>2</v>
      </c>
      <c r="C8" s="368">
        <v>3</v>
      </c>
      <c r="D8" s="369">
        <v>4</v>
      </c>
      <c r="E8" s="369">
        <v>5</v>
      </c>
      <c r="F8" s="370">
        <v>6</v>
      </c>
      <c r="G8" s="371">
        <v>7</v>
      </c>
      <c r="H8" s="372">
        <v>8</v>
      </c>
      <c r="I8" s="369">
        <v>9</v>
      </c>
      <c r="J8" s="369">
        <v>10</v>
      </c>
      <c r="K8" s="369">
        <v>11</v>
      </c>
      <c r="L8" s="369">
        <v>12</v>
      </c>
      <c r="M8" s="370">
        <v>13</v>
      </c>
      <c r="N8" s="368">
        <v>14</v>
      </c>
      <c r="O8" s="369">
        <v>15</v>
      </c>
      <c r="P8" s="370">
        <v>16</v>
      </c>
      <c r="Q8" s="372">
        <v>17</v>
      </c>
      <c r="R8" s="369">
        <v>18</v>
      </c>
      <c r="S8" s="373">
        <v>19</v>
      </c>
      <c r="T8" s="368">
        <v>20</v>
      </c>
      <c r="U8" s="369">
        <v>21</v>
      </c>
      <c r="V8" s="370">
        <v>22</v>
      </c>
      <c r="W8" s="372">
        <v>23</v>
      </c>
      <c r="X8" s="369">
        <v>24</v>
      </c>
      <c r="Y8" s="370">
        <v>25</v>
      </c>
    </row>
    <row r="9" spans="1:39" s="14" customFormat="1" ht="23.25" customHeight="1" thickBot="1" x14ac:dyDescent="0.25">
      <c r="A9" s="3199" t="s">
        <v>311</v>
      </c>
      <c r="B9" s="3200"/>
      <c r="C9" s="3200"/>
      <c r="D9" s="3200"/>
      <c r="E9" s="3200"/>
      <c r="F9" s="3200"/>
      <c r="G9" s="3200"/>
      <c r="H9" s="3200"/>
      <c r="I9" s="3200"/>
      <c r="J9" s="3200"/>
      <c r="K9" s="3200"/>
      <c r="L9" s="3200"/>
      <c r="M9" s="3200"/>
      <c r="N9" s="3200"/>
      <c r="O9" s="3200"/>
      <c r="P9" s="3200"/>
      <c r="Q9" s="3200"/>
      <c r="R9" s="3200"/>
      <c r="S9" s="3200"/>
      <c r="T9" s="3200"/>
      <c r="U9" s="3200"/>
      <c r="V9" s="3200"/>
      <c r="W9" s="3200"/>
      <c r="X9" s="3200"/>
      <c r="Y9" s="3201"/>
    </row>
    <row r="10" spans="1:39" s="14" customFormat="1" ht="21.75" customHeight="1" thickBot="1" x14ac:dyDescent="0.25">
      <c r="A10" s="3468" t="s">
        <v>312</v>
      </c>
      <c r="B10" s="3469"/>
      <c r="C10" s="3469"/>
      <c r="D10" s="3469"/>
      <c r="E10" s="3469"/>
      <c r="F10" s="3469"/>
      <c r="G10" s="3469"/>
      <c r="H10" s="3469"/>
      <c r="I10" s="3469"/>
      <c r="J10" s="3469"/>
      <c r="K10" s="3469"/>
      <c r="L10" s="3469"/>
      <c r="M10" s="3469"/>
      <c r="N10" s="3469"/>
      <c r="O10" s="3469"/>
      <c r="P10" s="3469"/>
      <c r="Q10" s="3469"/>
      <c r="R10" s="3469"/>
      <c r="S10" s="3469"/>
      <c r="T10" s="3469"/>
      <c r="U10" s="3469"/>
      <c r="V10" s="3469"/>
      <c r="W10" s="3469"/>
      <c r="X10" s="3469"/>
      <c r="Y10" s="3470"/>
    </row>
    <row r="11" spans="1:39" s="14" customFormat="1" ht="36.75" customHeight="1" x14ac:dyDescent="0.2">
      <c r="A11" s="374" t="s">
        <v>125</v>
      </c>
      <c r="B11" s="375" t="s">
        <v>37</v>
      </c>
      <c r="C11" s="55"/>
      <c r="D11" s="376"/>
      <c r="E11" s="376"/>
      <c r="F11" s="377"/>
      <c r="G11" s="27">
        <f>G12+G13+G14+G16</f>
        <v>6.5</v>
      </c>
      <c r="H11" s="378">
        <f>H12+H13+H14+H16</f>
        <v>195</v>
      </c>
      <c r="I11" s="379">
        <f>I12+I13+I14+I16</f>
        <v>82</v>
      </c>
      <c r="J11" s="379"/>
      <c r="K11" s="379"/>
      <c r="L11" s="379">
        <f>L12+L13+L14+L16</f>
        <v>82</v>
      </c>
      <c r="M11" s="379">
        <f>M12+M13+M14+M16</f>
        <v>113</v>
      </c>
      <c r="N11" s="56"/>
      <c r="O11" s="57"/>
      <c r="P11" s="58"/>
      <c r="Q11" s="380"/>
      <c r="R11" s="381"/>
      <c r="S11" s="382"/>
      <c r="T11" s="380"/>
      <c r="U11" s="381"/>
      <c r="V11" s="383"/>
      <c r="W11" s="384"/>
      <c r="X11" s="381"/>
      <c r="Y11" s="383"/>
      <c r="AA11"/>
      <c r="AB11" s="3220" t="s">
        <v>33</v>
      </c>
      <c r="AC11" s="3221"/>
      <c r="AD11" s="3222"/>
      <c r="AE11" s="3220" t="s">
        <v>34</v>
      </c>
      <c r="AF11" s="3226"/>
      <c r="AG11" s="3227"/>
      <c r="AH11" s="3220" t="s">
        <v>35</v>
      </c>
      <c r="AI11" s="3226"/>
      <c r="AJ11" s="3227"/>
      <c r="AK11" s="3220" t="s">
        <v>36</v>
      </c>
      <c r="AL11" s="3226"/>
      <c r="AM11" s="3227"/>
    </row>
    <row r="12" spans="1:39" s="14" customFormat="1" ht="36" customHeight="1" thickBot="1" x14ac:dyDescent="0.25">
      <c r="A12" s="385" t="s">
        <v>126</v>
      </c>
      <c r="B12" s="233" t="s">
        <v>37</v>
      </c>
      <c r="C12" s="59"/>
      <c r="D12" s="62">
        <v>1</v>
      </c>
      <c r="E12" s="386"/>
      <c r="F12" s="358"/>
      <c r="G12" s="140">
        <v>2</v>
      </c>
      <c r="H12" s="60">
        <f>G12*30</f>
        <v>60</v>
      </c>
      <c r="I12" s="61">
        <f>J12+K12+L12</f>
        <v>30</v>
      </c>
      <c r="J12" s="62"/>
      <c r="K12" s="62"/>
      <c r="L12" s="62">
        <v>30</v>
      </c>
      <c r="M12" s="358">
        <f>H12-I12</f>
        <v>30</v>
      </c>
      <c r="N12" s="63">
        <v>2</v>
      </c>
      <c r="O12" s="64"/>
      <c r="P12" s="141"/>
      <c r="Q12" s="60"/>
      <c r="R12" s="62"/>
      <c r="S12" s="15"/>
      <c r="T12" s="387"/>
      <c r="U12" s="62"/>
      <c r="V12" s="65"/>
      <c r="W12" s="59"/>
      <c r="X12" s="62"/>
      <c r="Y12" s="65"/>
      <c r="AA12"/>
      <c r="AB12" s="3223"/>
      <c r="AC12" s="3224"/>
      <c r="AD12" s="3225"/>
      <c r="AE12" s="3228"/>
      <c r="AF12" s="3229"/>
      <c r="AG12" s="3230"/>
      <c r="AH12" s="3228"/>
      <c r="AI12" s="3229"/>
      <c r="AJ12" s="3230"/>
      <c r="AK12" s="3228"/>
      <c r="AL12" s="3229"/>
      <c r="AM12" s="3230"/>
    </row>
    <row r="13" spans="1:39" s="14" customFormat="1" ht="36.75" customHeight="1" x14ac:dyDescent="0.2">
      <c r="A13" s="385" t="s">
        <v>127</v>
      </c>
      <c r="B13" s="233" t="s">
        <v>37</v>
      </c>
      <c r="C13" s="59"/>
      <c r="D13" s="386"/>
      <c r="E13" s="386"/>
      <c r="F13" s="358"/>
      <c r="G13" s="140">
        <v>1.5</v>
      </c>
      <c r="H13" s="60">
        <f t="shared" ref="H13:H20" si="0">G13*30</f>
        <v>45</v>
      </c>
      <c r="I13" s="61">
        <f>J13+K13+L13</f>
        <v>18</v>
      </c>
      <c r="J13" s="62"/>
      <c r="K13" s="62"/>
      <c r="L13" s="62">
        <v>18</v>
      </c>
      <c r="M13" s="358">
        <f t="shared" ref="M13:M20" si="1">H13-I13</f>
        <v>27</v>
      </c>
      <c r="N13" s="63"/>
      <c r="O13" s="64">
        <v>2</v>
      </c>
      <c r="P13" s="141"/>
      <c r="Q13" s="60"/>
      <c r="R13" s="62"/>
      <c r="S13" s="15"/>
      <c r="T13" s="387"/>
      <c r="U13" s="62"/>
      <c r="V13" s="65"/>
      <c r="W13" s="59"/>
      <c r="X13" s="62"/>
      <c r="Y13" s="65"/>
      <c r="AA13"/>
      <c r="AB13" s="1475">
        <v>1</v>
      </c>
      <c r="AC13" s="1475">
        <v>2</v>
      </c>
      <c r="AD13" s="1475">
        <v>3</v>
      </c>
      <c r="AE13" s="1475">
        <v>4</v>
      </c>
      <c r="AF13" s="1475">
        <v>5</v>
      </c>
      <c r="AG13" s="1475">
        <v>6</v>
      </c>
      <c r="AH13" s="1475">
        <v>7</v>
      </c>
      <c r="AI13" s="1475">
        <v>8</v>
      </c>
      <c r="AJ13" s="1475">
        <v>9</v>
      </c>
      <c r="AK13" s="1475">
        <v>10</v>
      </c>
      <c r="AL13" s="1475">
        <v>11</v>
      </c>
      <c r="AM13" s="1476">
        <v>12</v>
      </c>
    </row>
    <row r="14" spans="1:39" s="14" customFormat="1" ht="36" customHeight="1" x14ac:dyDescent="0.2">
      <c r="A14" s="385" t="s">
        <v>128</v>
      </c>
      <c r="B14" s="233" t="s">
        <v>37</v>
      </c>
      <c r="C14" s="59">
        <v>3</v>
      </c>
      <c r="D14" s="386"/>
      <c r="E14" s="386"/>
      <c r="F14" s="358"/>
      <c r="G14" s="140">
        <v>1.5</v>
      </c>
      <c r="H14" s="60">
        <f t="shared" si="0"/>
        <v>45</v>
      </c>
      <c r="I14" s="61">
        <f>J14+K14+L14</f>
        <v>18</v>
      </c>
      <c r="J14" s="62"/>
      <c r="K14" s="62"/>
      <c r="L14" s="62">
        <v>18</v>
      </c>
      <c r="M14" s="358">
        <f t="shared" si="1"/>
        <v>27</v>
      </c>
      <c r="N14" s="63"/>
      <c r="O14" s="64"/>
      <c r="P14" s="141">
        <v>2</v>
      </c>
      <c r="Q14" s="60"/>
      <c r="R14" s="62"/>
      <c r="S14" s="15"/>
      <c r="T14" s="387"/>
      <c r="U14" s="62"/>
      <c r="V14" s="65"/>
      <c r="W14" s="59"/>
      <c r="X14" s="62"/>
      <c r="Y14" s="65"/>
      <c r="AA14" t="s">
        <v>631</v>
      </c>
      <c r="AB14">
        <f>COUNTIF($C$11:$C$21,AB13)</f>
        <v>1</v>
      </c>
      <c r="AC14">
        <f t="shared" ref="AC14:AM14" si="2">COUNTIF($C$11:$C$21,AC13)</f>
        <v>0</v>
      </c>
      <c r="AD14">
        <f t="shared" si="2"/>
        <v>1</v>
      </c>
      <c r="AE14">
        <f t="shared" si="2"/>
        <v>1</v>
      </c>
      <c r="AF14">
        <f t="shared" si="2"/>
        <v>1</v>
      </c>
      <c r="AG14">
        <f t="shared" si="2"/>
        <v>0</v>
      </c>
      <c r="AH14">
        <f t="shared" si="2"/>
        <v>0</v>
      </c>
      <c r="AI14">
        <f t="shared" si="2"/>
        <v>0</v>
      </c>
      <c r="AJ14">
        <f t="shared" si="2"/>
        <v>0</v>
      </c>
      <c r="AK14">
        <f t="shared" si="2"/>
        <v>0</v>
      </c>
      <c r="AL14">
        <f t="shared" si="2"/>
        <v>0</v>
      </c>
      <c r="AM14">
        <f t="shared" si="2"/>
        <v>0</v>
      </c>
    </row>
    <row r="15" spans="1:39" s="14" customFormat="1" ht="36" customHeight="1" x14ac:dyDescent="0.2">
      <c r="A15" s="388" t="s">
        <v>254</v>
      </c>
      <c r="B15" s="389" t="s">
        <v>255</v>
      </c>
      <c r="C15" s="390"/>
      <c r="D15" s="391" t="s">
        <v>401</v>
      </c>
      <c r="E15" s="391"/>
      <c r="F15" s="392"/>
      <c r="G15" s="393"/>
      <c r="H15" s="394"/>
      <c r="I15" s="395"/>
      <c r="J15" s="395"/>
      <c r="K15" s="395"/>
      <c r="L15" s="395"/>
      <c r="M15" s="396"/>
      <c r="N15" s="397"/>
      <c r="O15" s="398"/>
      <c r="P15" s="399"/>
      <c r="Q15" s="397" t="s">
        <v>256</v>
      </c>
      <c r="R15" s="398" t="s">
        <v>256</v>
      </c>
      <c r="S15" s="399" t="s">
        <v>256</v>
      </c>
      <c r="T15" s="390" t="s">
        <v>256</v>
      </c>
      <c r="U15" s="395" t="s">
        <v>256</v>
      </c>
      <c r="V15" s="396" t="s">
        <v>256</v>
      </c>
      <c r="W15" s="400" t="s">
        <v>256</v>
      </c>
      <c r="X15" s="401" t="s">
        <v>256</v>
      </c>
      <c r="Y15" s="402"/>
      <c r="AA15" t="s">
        <v>632</v>
      </c>
      <c r="AB15">
        <v>2</v>
      </c>
      <c r="AC15"/>
      <c r="AD15">
        <v>1</v>
      </c>
      <c r="AE15">
        <v>1</v>
      </c>
      <c r="AF15"/>
      <c r="AG15">
        <v>2</v>
      </c>
      <c r="AH15"/>
      <c r="AI15"/>
      <c r="AJ15"/>
      <c r="AK15"/>
      <c r="AL15"/>
      <c r="AM15">
        <v>1</v>
      </c>
    </row>
    <row r="16" spans="1:39" s="14" customFormat="1" ht="36" customHeight="1" x14ac:dyDescent="0.2">
      <c r="A16" s="403" t="s">
        <v>265</v>
      </c>
      <c r="B16" s="404" t="s">
        <v>255</v>
      </c>
      <c r="C16" s="405"/>
      <c r="D16" s="406" t="s">
        <v>479</v>
      </c>
      <c r="E16" s="406"/>
      <c r="F16" s="407"/>
      <c r="G16" s="393">
        <v>1.5</v>
      </c>
      <c r="H16" s="408">
        <f>G16*30</f>
        <v>45</v>
      </c>
      <c r="I16" s="409">
        <f>J16+K16+L16</f>
        <v>16</v>
      </c>
      <c r="J16" s="409"/>
      <c r="K16" s="409"/>
      <c r="L16" s="409">
        <v>16</v>
      </c>
      <c r="M16" s="410">
        <f>H16-I16</f>
        <v>29</v>
      </c>
      <c r="N16" s="411"/>
      <c r="O16" s="412"/>
      <c r="P16" s="413"/>
      <c r="Q16" s="414"/>
      <c r="R16" s="415"/>
      <c r="S16" s="416"/>
      <c r="T16" s="405"/>
      <c r="U16" s="409"/>
      <c r="V16" s="410"/>
      <c r="W16" s="400"/>
      <c r="X16" s="401"/>
      <c r="Y16" s="402">
        <v>2</v>
      </c>
    </row>
    <row r="17" spans="1:25" s="14" customFormat="1" ht="23.25" customHeight="1" x14ac:dyDescent="0.2">
      <c r="A17" s="417" t="s">
        <v>129</v>
      </c>
      <c r="B17" s="233" t="s">
        <v>250</v>
      </c>
      <c r="C17" s="59">
        <v>1</v>
      </c>
      <c r="D17" s="62"/>
      <c r="E17" s="62"/>
      <c r="F17" s="418"/>
      <c r="G17" s="819">
        <v>4</v>
      </c>
      <c r="H17" s="67">
        <f t="shared" si="0"/>
        <v>120</v>
      </c>
      <c r="I17" s="68">
        <f>J17+K17+L17</f>
        <v>45</v>
      </c>
      <c r="J17" s="142">
        <v>30</v>
      </c>
      <c r="K17" s="142"/>
      <c r="L17" s="142">
        <v>15</v>
      </c>
      <c r="M17" s="69">
        <f t="shared" si="1"/>
        <v>75</v>
      </c>
      <c r="N17" s="63">
        <v>3</v>
      </c>
      <c r="O17" s="64"/>
      <c r="P17" s="70"/>
      <c r="Q17" s="71"/>
      <c r="R17" s="64"/>
      <c r="S17" s="141"/>
      <c r="T17" s="60"/>
      <c r="U17" s="62"/>
      <c r="V17" s="65"/>
      <c r="W17" s="59"/>
      <c r="X17" s="62"/>
      <c r="Y17" s="65"/>
    </row>
    <row r="18" spans="1:25" s="14" customFormat="1" ht="24" customHeight="1" x14ac:dyDescent="0.2">
      <c r="A18" s="417" t="s">
        <v>130</v>
      </c>
      <c r="B18" s="233" t="s">
        <v>543</v>
      </c>
      <c r="C18" s="59"/>
      <c r="D18" s="62">
        <v>6</v>
      </c>
      <c r="E18" s="62"/>
      <c r="F18" s="418"/>
      <c r="G18" s="819">
        <v>2</v>
      </c>
      <c r="H18" s="67">
        <f>G18*30</f>
        <v>60</v>
      </c>
      <c r="I18" s="68">
        <f>J18+K18+L18</f>
        <v>30</v>
      </c>
      <c r="J18" s="142">
        <v>20</v>
      </c>
      <c r="K18" s="142"/>
      <c r="L18" s="142">
        <v>10</v>
      </c>
      <c r="M18" s="69">
        <f>H18-I18</f>
        <v>30</v>
      </c>
      <c r="N18" s="63"/>
      <c r="O18" s="64"/>
      <c r="P18" s="70"/>
      <c r="Q18" s="71"/>
      <c r="R18" s="64"/>
      <c r="S18" s="141">
        <v>3</v>
      </c>
      <c r="T18" s="60"/>
      <c r="U18" s="62"/>
      <c r="V18" s="65"/>
      <c r="W18" s="59"/>
      <c r="X18" s="62"/>
      <c r="Y18" s="65"/>
    </row>
    <row r="19" spans="1:25" s="14" customFormat="1" ht="36.75" customHeight="1" x14ac:dyDescent="0.2">
      <c r="A19" s="419" t="s">
        <v>131</v>
      </c>
      <c r="B19" s="233" t="s">
        <v>39</v>
      </c>
      <c r="C19" s="73">
        <v>4</v>
      </c>
      <c r="D19" s="74"/>
      <c r="E19" s="74"/>
      <c r="F19" s="420"/>
      <c r="G19" s="66">
        <v>3</v>
      </c>
      <c r="H19" s="67">
        <f t="shared" si="0"/>
        <v>90</v>
      </c>
      <c r="I19" s="68">
        <f>J19+K19+L19</f>
        <v>30</v>
      </c>
      <c r="J19" s="68"/>
      <c r="K19" s="68"/>
      <c r="L19" s="68">
        <v>30</v>
      </c>
      <c r="M19" s="69">
        <f t="shared" si="1"/>
        <v>60</v>
      </c>
      <c r="N19" s="78"/>
      <c r="O19" s="75"/>
      <c r="P19" s="421"/>
      <c r="Q19" s="78">
        <v>2</v>
      </c>
      <c r="R19" s="75"/>
      <c r="S19" s="421"/>
      <c r="T19" s="76"/>
      <c r="U19" s="74"/>
      <c r="V19" s="77"/>
      <c r="W19" s="73"/>
      <c r="X19" s="74"/>
      <c r="Y19" s="77"/>
    </row>
    <row r="20" spans="1:25" s="14" customFormat="1" ht="23.25" customHeight="1" thickBot="1" x14ac:dyDescent="0.25">
      <c r="A20" s="422" t="s">
        <v>132</v>
      </c>
      <c r="B20" s="134" t="s">
        <v>40</v>
      </c>
      <c r="C20" s="73">
        <v>5</v>
      </c>
      <c r="D20" s="74"/>
      <c r="E20" s="74"/>
      <c r="F20" s="423"/>
      <c r="G20" s="820">
        <v>3</v>
      </c>
      <c r="H20" s="67">
        <f t="shared" si="0"/>
        <v>90</v>
      </c>
      <c r="I20" s="80">
        <f>J20+K20+L20</f>
        <v>45</v>
      </c>
      <c r="J20" s="81">
        <v>27</v>
      </c>
      <c r="K20" s="81"/>
      <c r="L20" s="81">
        <v>18</v>
      </c>
      <c r="M20" s="69">
        <f t="shared" si="1"/>
        <v>45</v>
      </c>
      <c r="N20" s="424"/>
      <c r="O20" s="74"/>
      <c r="P20" s="82"/>
      <c r="Q20" s="76"/>
      <c r="R20" s="75">
        <v>5</v>
      </c>
      <c r="S20" s="82"/>
      <c r="T20" s="76"/>
      <c r="U20" s="74"/>
      <c r="V20" s="77"/>
      <c r="W20" s="73"/>
      <c r="X20" s="74"/>
      <c r="Y20" s="77"/>
    </row>
    <row r="21" spans="1:25" s="14" customFormat="1" ht="30" customHeight="1" thickBot="1" x14ac:dyDescent="0.25">
      <c r="A21" s="3097" t="s">
        <v>188</v>
      </c>
      <c r="B21" s="3098"/>
      <c r="C21" s="3098"/>
      <c r="D21" s="3098"/>
      <c r="E21" s="3098"/>
      <c r="F21" s="3367"/>
      <c r="G21" s="425">
        <f>G11+G17+G18+G19+G20</f>
        <v>18.5</v>
      </c>
      <c r="H21" s="426">
        <f t="shared" ref="H21:M21" si="3">H11+H17+H18+H19+H20</f>
        <v>555</v>
      </c>
      <c r="I21" s="427">
        <f t="shared" si="3"/>
        <v>232</v>
      </c>
      <c r="J21" s="427">
        <f t="shared" si="3"/>
        <v>77</v>
      </c>
      <c r="K21" s="427"/>
      <c r="L21" s="427">
        <f t="shared" si="3"/>
        <v>155</v>
      </c>
      <c r="M21" s="428">
        <f t="shared" si="3"/>
        <v>323</v>
      </c>
      <c r="N21" s="426">
        <f>SUM(N11:N20)</f>
        <v>5</v>
      </c>
      <c r="O21" s="427">
        <f>SUM(O11:O20)</f>
        <v>2</v>
      </c>
      <c r="P21" s="428">
        <f>SUM(P11:P20)</f>
        <v>2</v>
      </c>
      <c r="Q21" s="427">
        <f>SUM(Q16:Q20)</f>
        <v>2</v>
      </c>
      <c r="R21" s="427">
        <f>SUM(R16:R20)</f>
        <v>5</v>
      </c>
      <c r="S21" s="427">
        <f>SUM(S16:S20)</f>
        <v>3</v>
      </c>
      <c r="T21" s="426"/>
      <c r="U21" s="427"/>
      <c r="V21" s="428"/>
      <c r="W21" s="426"/>
      <c r="X21" s="427"/>
      <c r="Y21" s="428">
        <f>SUM(Y11:Y20)</f>
        <v>2</v>
      </c>
    </row>
    <row r="22" spans="1:25" s="14" customFormat="1" ht="20.25" customHeight="1" x14ac:dyDescent="0.2">
      <c r="A22" s="374" t="s">
        <v>133</v>
      </c>
      <c r="B22" s="375" t="s">
        <v>41</v>
      </c>
      <c r="C22" s="55"/>
      <c r="D22" s="429"/>
      <c r="E22" s="429"/>
      <c r="F22" s="377"/>
      <c r="G22" s="430">
        <f t="shared" ref="G22:M22" si="4">G23+G24+G25+G26+G27+G28</f>
        <v>13</v>
      </c>
      <c r="H22" s="431">
        <f t="shared" si="4"/>
        <v>390</v>
      </c>
      <c r="I22" s="25">
        <f t="shared" si="4"/>
        <v>252</v>
      </c>
      <c r="J22" s="25">
        <f t="shared" si="4"/>
        <v>12</v>
      </c>
      <c r="K22" s="25">
        <f t="shared" si="4"/>
        <v>0</v>
      </c>
      <c r="L22" s="25">
        <f t="shared" si="4"/>
        <v>240</v>
      </c>
      <c r="M22" s="25">
        <f t="shared" si="4"/>
        <v>138</v>
      </c>
      <c r="N22" s="56"/>
      <c r="O22" s="57"/>
      <c r="P22" s="58"/>
      <c r="Q22" s="98"/>
      <c r="R22" s="96"/>
      <c r="S22" s="100"/>
      <c r="T22" s="56"/>
      <c r="U22" s="57"/>
      <c r="V22" s="83"/>
      <c r="W22" s="55"/>
      <c r="X22" s="57"/>
      <c r="Y22" s="83"/>
    </row>
    <row r="23" spans="1:25" s="14" customFormat="1" ht="20.25" customHeight="1" x14ac:dyDescent="0.2">
      <c r="A23" s="385" t="s">
        <v>134</v>
      </c>
      <c r="B23" s="233" t="s">
        <v>41</v>
      </c>
      <c r="C23" s="59"/>
      <c r="D23" s="62">
        <v>1</v>
      </c>
      <c r="E23" s="432"/>
      <c r="F23" s="358"/>
      <c r="G23" s="433">
        <v>3</v>
      </c>
      <c r="H23" s="434">
        <f t="shared" ref="H23:H28" si="5">G23*30</f>
        <v>90</v>
      </c>
      <c r="I23" s="143">
        <f t="shared" ref="I23:I28" si="6">J23+K23+L23</f>
        <v>60</v>
      </c>
      <c r="J23" s="62">
        <v>8</v>
      </c>
      <c r="K23" s="62"/>
      <c r="L23" s="62">
        <v>52</v>
      </c>
      <c r="M23" s="358">
        <f t="shared" ref="M23:M28" si="7">H23-I23</f>
        <v>30</v>
      </c>
      <c r="N23" s="60">
        <v>4</v>
      </c>
      <c r="O23" s="62"/>
      <c r="P23" s="15"/>
      <c r="Q23" s="60"/>
      <c r="R23" s="62"/>
      <c r="S23" s="65"/>
      <c r="T23" s="60"/>
      <c r="U23" s="62"/>
      <c r="V23" s="65"/>
      <c r="W23" s="59"/>
      <c r="X23" s="62"/>
      <c r="Y23" s="65"/>
    </row>
    <row r="24" spans="1:25" s="14" customFormat="1" ht="18.75" customHeight="1" x14ac:dyDescent="0.2">
      <c r="A24" s="385" t="s">
        <v>135</v>
      </c>
      <c r="B24" s="233" t="s">
        <v>41</v>
      </c>
      <c r="C24" s="59"/>
      <c r="D24" s="432"/>
      <c r="E24" s="432"/>
      <c r="F24" s="358"/>
      <c r="G24" s="433">
        <v>2</v>
      </c>
      <c r="H24" s="434">
        <f t="shared" si="5"/>
        <v>60</v>
      </c>
      <c r="I24" s="143">
        <f t="shared" si="6"/>
        <v>36</v>
      </c>
      <c r="J24" s="62"/>
      <c r="K24" s="62"/>
      <c r="L24" s="62">
        <v>36</v>
      </c>
      <c r="M24" s="358">
        <f t="shared" si="7"/>
        <v>24</v>
      </c>
      <c r="N24" s="60"/>
      <c r="O24" s="62">
        <v>4</v>
      </c>
      <c r="P24" s="15"/>
      <c r="Q24" s="60"/>
      <c r="R24" s="62"/>
      <c r="S24" s="65"/>
      <c r="T24" s="60"/>
      <c r="U24" s="62"/>
      <c r="V24" s="65"/>
      <c r="W24" s="59"/>
      <c r="X24" s="62"/>
      <c r="Y24" s="65"/>
    </row>
    <row r="25" spans="1:25" s="14" customFormat="1" ht="18.75" customHeight="1" x14ac:dyDescent="0.2">
      <c r="A25" s="385" t="s">
        <v>136</v>
      </c>
      <c r="B25" s="233" t="s">
        <v>41</v>
      </c>
      <c r="C25" s="59"/>
      <c r="D25" s="62" t="s">
        <v>544</v>
      </c>
      <c r="E25" s="386"/>
      <c r="F25" s="358"/>
      <c r="G25" s="433">
        <v>2</v>
      </c>
      <c r="H25" s="434">
        <f t="shared" si="5"/>
        <v>60</v>
      </c>
      <c r="I25" s="143">
        <f t="shared" si="6"/>
        <v>36</v>
      </c>
      <c r="J25" s="62"/>
      <c r="K25" s="62"/>
      <c r="L25" s="62">
        <v>36</v>
      </c>
      <c r="M25" s="358">
        <f t="shared" si="7"/>
        <v>24</v>
      </c>
      <c r="N25" s="60"/>
      <c r="O25" s="62"/>
      <c r="P25" s="15">
        <v>4</v>
      </c>
      <c r="Q25" s="60"/>
      <c r="R25" s="62"/>
      <c r="S25" s="65"/>
      <c r="T25" s="60"/>
      <c r="U25" s="62"/>
      <c r="V25" s="65"/>
      <c r="W25" s="59"/>
      <c r="X25" s="62"/>
      <c r="Y25" s="65"/>
    </row>
    <row r="26" spans="1:25" s="14" customFormat="1" ht="18.75" customHeight="1" x14ac:dyDescent="0.2">
      <c r="A26" s="385" t="s">
        <v>137</v>
      </c>
      <c r="B26" s="233" t="s">
        <v>41</v>
      </c>
      <c r="C26" s="59"/>
      <c r="D26" s="62">
        <v>4</v>
      </c>
      <c r="E26" s="386"/>
      <c r="F26" s="358"/>
      <c r="G26" s="433">
        <v>3</v>
      </c>
      <c r="H26" s="434">
        <f t="shared" si="5"/>
        <v>90</v>
      </c>
      <c r="I26" s="143">
        <f t="shared" si="6"/>
        <v>60</v>
      </c>
      <c r="J26" s="62">
        <v>4</v>
      </c>
      <c r="K26" s="62"/>
      <c r="L26" s="62">
        <v>56</v>
      </c>
      <c r="M26" s="358">
        <f t="shared" si="7"/>
        <v>30</v>
      </c>
      <c r="N26" s="60"/>
      <c r="O26" s="62"/>
      <c r="P26" s="15"/>
      <c r="Q26" s="60">
        <v>4</v>
      </c>
      <c r="R26" s="62"/>
      <c r="S26" s="65"/>
      <c r="T26" s="60"/>
      <c r="U26" s="62"/>
      <c r="V26" s="65"/>
      <c r="W26" s="59"/>
      <c r="X26" s="62"/>
      <c r="Y26" s="65"/>
    </row>
    <row r="27" spans="1:25" s="14" customFormat="1" ht="18.75" customHeight="1" x14ac:dyDescent="0.2">
      <c r="A27" s="385" t="s">
        <v>138</v>
      </c>
      <c r="B27" s="233" t="s">
        <v>41</v>
      </c>
      <c r="C27" s="59"/>
      <c r="D27" s="386"/>
      <c r="E27" s="386"/>
      <c r="F27" s="358"/>
      <c r="G27" s="433">
        <v>1.5</v>
      </c>
      <c r="H27" s="434">
        <f t="shared" si="5"/>
        <v>45</v>
      </c>
      <c r="I27" s="143">
        <f t="shared" si="6"/>
        <v>30</v>
      </c>
      <c r="J27" s="62"/>
      <c r="K27" s="62"/>
      <c r="L27" s="62">
        <v>30</v>
      </c>
      <c r="M27" s="358">
        <f t="shared" si="7"/>
        <v>15</v>
      </c>
      <c r="N27" s="60"/>
      <c r="O27" s="62"/>
      <c r="P27" s="15"/>
      <c r="Q27" s="60"/>
      <c r="R27" s="62">
        <v>4</v>
      </c>
      <c r="S27" s="65"/>
      <c r="T27" s="60"/>
      <c r="U27" s="62"/>
      <c r="V27" s="65"/>
      <c r="W27" s="59"/>
      <c r="X27" s="62"/>
      <c r="Y27" s="65"/>
    </row>
    <row r="28" spans="1:25" s="14" customFormat="1" ht="18.75" customHeight="1" x14ac:dyDescent="0.2">
      <c r="A28" s="385" t="s">
        <v>139</v>
      </c>
      <c r="B28" s="233" t="s">
        <v>41</v>
      </c>
      <c r="C28" s="59"/>
      <c r="D28" s="62" t="s">
        <v>545</v>
      </c>
      <c r="E28" s="386"/>
      <c r="F28" s="358"/>
      <c r="G28" s="433">
        <v>1.5</v>
      </c>
      <c r="H28" s="434">
        <f t="shared" si="5"/>
        <v>45</v>
      </c>
      <c r="I28" s="143">
        <f t="shared" si="6"/>
        <v>30</v>
      </c>
      <c r="J28" s="62"/>
      <c r="K28" s="62"/>
      <c r="L28" s="62">
        <v>30</v>
      </c>
      <c r="M28" s="358">
        <f t="shared" si="7"/>
        <v>15</v>
      </c>
      <c r="N28" s="60"/>
      <c r="O28" s="62"/>
      <c r="P28" s="15"/>
      <c r="Q28" s="60"/>
      <c r="R28" s="62"/>
      <c r="S28" s="65">
        <v>4</v>
      </c>
      <c r="T28" s="60"/>
      <c r="U28" s="62"/>
      <c r="V28" s="65"/>
      <c r="W28" s="59"/>
      <c r="X28" s="62"/>
      <c r="Y28" s="65"/>
    </row>
    <row r="29" spans="1:25" s="14" customFormat="1" ht="70.5" customHeight="1" thickBot="1" x14ac:dyDescent="0.25">
      <c r="A29" s="435" t="s">
        <v>140</v>
      </c>
      <c r="B29" s="436" t="s">
        <v>41</v>
      </c>
      <c r="C29" s="390"/>
      <c r="D29" s="386" t="s">
        <v>547</v>
      </c>
      <c r="E29" s="386"/>
      <c r="F29" s="358"/>
      <c r="G29" s="433"/>
      <c r="H29" s="434"/>
      <c r="I29" s="143">
        <f>J29+K29+L29</f>
        <v>0</v>
      </c>
      <c r="J29" s="62"/>
      <c r="K29" s="62"/>
      <c r="L29" s="62"/>
      <c r="M29" s="15"/>
      <c r="N29" s="437"/>
      <c r="O29" s="157"/>
      <c r="P29" s="438"/>
      <c r="Q29" s="437"/>
      <c r="R29" s="157"/>
      <c r="S29" s="438"/>
      <c r="T29" s="439" t="s">
        <v>42</v>
      </c>
      <c r="U29" s="439" t="s">
        <v>42</v>
      </c>
      <c r="V29" s="440" t="s">
        <v>42</v>
      </c>
      <c r="W29" s="439" t="s">
        <v>42</v>
      </c>
      <c r="X29" s="439" t="s">
        <v>42</v>
      </c>
      <c r="Y29" s="441"/>
    </row>
    <row r="30" spans="1:25" s="14" customFormat="1" ht="24" customHeight="1" thickBot="1" x14ac:dyDescent="0.25">
      <c r="A30" s="3097" t="s">
        <v>242</v>
      </c>
      <c r="B30" s="3098"/>
      <c r="C30" s="3098"/>
      <c r="D30" s="3098"/>
      <c r="E30" s="3098"/>
      <c r="F30" s="3367"/>
      <c r="G30" s="425">
        <f>G22</f>
        <v>13</v>
      </c>
      <c r="H30" s="426">
        <f t="shared" ref="H30:M30" si="8">H22</f>
        <v>390</v>
      </c>
      <c r="I30" s="427">
        <f t="shared" si="8"/>
        <v>252</v>
      </c>
      <c r="J30" s="427">
        <f t="shared" si="8"/>
        <v>12</v>
      </c>
      <c r="K30" s="427"/>
      <c r="L30" s="427">
        <f t="shared" si="8"/>
        <v>240</v>
      </c>
      <c r="M30" s="428">
        <f t="shared" si="8"/>
        <v>138</v>
      </c>
      <c r="N30" s="442">
        <f t="shared" ref="N30:S30" si="9">SUM(N22:N29)</f>
        <v>4</v>
      </c>
      <c r="O30" s="443">
        <f t="shared" si="9"/>
        <v>4</v>
      </c>
      <c r="P30" s="444">
        <f t="shared" si="9"/>
        <v>4</v>
      </c>
      <c r="Q30" s="442">
        <f t="shared" si="9"/>
        <v>4</v>
      </c>
      <c r="R30" s="443">
        <f t="shared" si="9"/>
        <v>4</v>
      </c>
      <c r="S30" s="444">
        <f t="shared" si="9"/>
        <v>4</v>
      </c>
      <c r="T30" s="445"/>
      <c r="U30" s="446"/>
      <c r="V30" s="447"/>
      <c r="W30" s="445"/>
      <c r="X30" s="446"/>
      <c r="Y30" s="447"/>
    </row>
    <row r="31" spans="1:25" s="14" customFormat="1" ht="24.75" customHeight="1" thickBot="1" x14ac:dyDescent="0.25">
      <c r="A31" s="3097" t="s">
        <v>189</v>
      </c>
      <c r="B31" s="3098"/>
      <c r="C31" s="3098"/>
      <c r="D31" s="3098"/>
      <c r="E31" s="3098"/>
      <c r="F31" s="3367"/>
      <c r="G31" s="425">
        <f>G21+G30</f>
        <v>31.5</v>
      </c>
      <c r="H31" s="426">
        <f t="shared" ref="H31:M31" si="10">H21+H30</f>
        <v>945</v>
      </c>
      <c r="I31" s="427">
        <f t="shared" si="10"/>
        <v>484</v>
      </c>
      <c r="J31" s="427">
        <f t="shared" si="10"/>
        <v>89</v>
      </c>
      <c r="K31" s="427"/>
      <c r="L31" s="427">
        <f t="shared" si="10"/>
        <v>395</v>
      </c>
      <c r="M31" s="428">
        <f t="shared" si="10"/>
        <v>461</v>
      </c>
      <c r="N31" s="426">
        <f>N21+N30</f>
        <v>9</v>
      </c>
      <c r="O31" s="427">
        <f t="shared" ref="O31:Y31" si="11">O21+O30</f>
        <v>6</v>
      </c>
      <c r="P31" s="428">
        <f t="shared" si="11"/>
        <v>6</v>
      </c>
      <c r="Q31" s="448">
        <f t="shared" si="11"/>
        <v>6</v>
      </c>
      <c r="R31" s="427">
        <f t="shared" si="11"/>
        <v>9</v>
      </c>
      <c r="S31" s="428">
        <f t="shared" si="11"/>
        <v>7</v>
      </c>
      <c r="T31" s="426"/>
      <c r="U31" s="427"/>
      <c r="V31" s="428"/>
      <c r="W31" s="426"/>
      <c r="X31" s="427"/>
      <c r="Y31" s="428">
        <f t="shared" si="11"/>
        <v>2</v>
      </c>
    </row>
    <row r="32" spans="1:25" s="14" customFormat="1" ht="24" customHeight="1" thickBot="1" x14ac:dyDescent="0.25">
      <c r="A32" s="3428" t="s">
        <v>552</v>
      </c>
      <c r="B32" s="3429"/>
      <c r="C32" s="3429"/>
      <c r="D32" s="3429"/>
      <c r="E32" s="3429"/>
      <c r="F32" s="3429"/>
      <c r="G32" s="3429"/>
      <c r="H32" s="3429"/>
      <c r="I32" s="3429"/>
      <c r="J32" s="3429"/>
      <c r="K32" s="3429"/>
      <c r="L32" s="3429"/>
      <c r="M32" s="3429"/>
      <c r="N32" s="3429"/>
      <c r="O32" s="3429"/>
      <c r="P32" s="3429"/>
      <c r="Q32" s="3429"/>
      <c r="R32" s="3429"/>
      <c r="S32" s="3429"/>
      <c r="T32" s="3429"/>
      <c r="U32" s="3429"/>
      <c r="V32" s="3429"/>
      <c r="W32" s="3429"/>
      <c r="X32" s="3429"/>
      <c r="Y32" s="3430"/>
    </row>
    <row r="33" spans="1:65" s="14" customFormat="1" ht="24" customHeight="1" thickBot="1" x14ac:dyDescent="0.25">
      <c r="A33" s="3431" t="s">
        <v>72</v>
      </c>
      <c r="B33" s="3432"/>
      <c r="C33" s="3432"/>
      <c r="D33" s="3432"/>
      <c r="E33" s="3432"/>
      <c r="F33" s="3432"/>
      <c r="G33" s="3432"/>
      <c r="H33" s="3432"/>
      <c r="I33" s="3432"/>
      <c r="J33" s="3432"/>
      <c r="K33" s="3432"/>
      <c r="L33" s="3432"/>
      <c r="M33" s="3432"/>
      <c r="N33" s="3432"/>
      <c r="O33" s="3432"/>
      <c r="P33" s="3432"/>
      <c r="Q33" s="3432"/>
      <c r="R33" s="3432"/>
      <c r="S33" s="3432"/>
      <c r="T33" s="3432"/>
      <c r="U33" s="3432"/>
      <c r="V33" s="3432"/>
      <c r="W33" s="3432"/>
      <c r="X33" s="3432"/>
      <c r="Y33" s="3433"/>
    </row>
    <row r="34" spans="1:65" s="14" customFormat="1" ht="43.5" customHeight="1" x14ac:dyDescent="0.2">
      <c r="A34" s="449" t="s">
        <v>141</v>
      </c>
      <c r="B34" s="450" t="s">
        <v>45</v>
      </c>
      <c r="C34" s="451">
        <v>7</v>
      </c>
      <c r="D34" s="452"/>
      <c r="E34" s="453"/>
      <c r="F34" s="454"/>
      <c r="G34" s="821">
        <v>4</v>
      </c>
      <c r="H34" s="455">
        <f>G34*30</f>
        <v>120</v>
      </c>
      <c r="I34" s="456">
        <f>J34+K34+L34</f>
        <v>60</v>
      </c>
      <c r="J34" s="457">
        <v>30</v>
      </c>
      <c r="K34" s="458">
        <v>15</v>
      </c>
      <c r="L34" s="458">
        <v>15</v>
      </c>
      <c r="M34" s="459">
        <f>H34-I34</f>
        <v>60</v>
      </c>
      <c r="N34" s="460"/>
      <c r="O34" s="461"/>
      <c r="P34" s="462"/>
      <c r="Q34" s="460"/>
      <c r="R34" s="461"/>
      <c r="S34" s="462"/>
      <c r="T34" s="463">
        <v>4</v>
      </c>
      <c r="U34" s="461"/>
      <c r="V34" s="462"/>
      <c r="W34" s="460"/>
      <c r="X34" s="461"/>
      <c r="Y34" s="464"/>
      <c r="AA34"/>
      <c r="AB34" s="3220" t="s">
        <v>33</v>
      </c>
      <c r="AC34" s="3221"/>
      <c r="AD34" s="3222"/>
      <c r="AE34" s="3220" t="s">
        <v>34</v>
      </c>
      <c r="AF34" s="3226"/>
      <c r="AG34" s="3227"/>
      <c r="AH34" s="3220" t="s">
        <v>35</v>
      </c>
      <c r="AI34" s="3226"/>
      <c r="AJ34" s="3227"/>
      <c r="AK34" s="3220" t="s">
        <v>36</v>
      </c>
      <c r="AL34" s="3226"/>
      <c r="AM34" s="3227"/>
    </row>
    <row r="35" spans="1:65" s="14" customFormat="1" ht="21" customHeight="1" thickBot="1" x14ac:dyDescent="0.25">
      <c r="A35" s="417" t="s">
        <v>142</v>
      </c>
      <c r="B35" s="88" t="s">
        <v>252</v>
      </c>
      <c r="C35" s="385"/>
      <c r="D35" s="465"/>
      <c r="E35" s="465"/>
      <c r="F35" s="466"/>
      <c r="G35" s="823">
        <f>G36+G37+G38+G39</f>
        <v>16</v>
      </c>
      <c r="H35" s="378">
        <f>H36+H37+H38+H39</f>
        <v>480</v>
      </c>
      <c r="I35" s="379">
        <f>I36+I37+I38+I39</f>
        <v>258</v>
      </c>
      <c r="J35" s="379">
        <f>J36+J37+J38+J39</f>
        <v>129</v>
      </c>
      <c r="K35" s="379"/>
      <c r="L35" s="379">
        <f>L36+L37+L38+L39</f>
        <v>129</v>
      </c>
      <c r="M35" s="467">
        <f>M36+M37+M38+M39</f>
        <v>222</v>
      </c>
      <c r="N35" s="59"/>
      <c r="O35" s="62"/>
      <c r="P35" s="15"/>
      <c r="Q35" s="60"/>
      <c r="R35" s="62"/>
      <c r="S35" s="65"/>
      <c r="T35" s="60"/>
      <c r="U35" s="62"/>
      <c r="V35" s="65"/>
      <c r="W35" s="59"/>
      <c r="X35" s="62"/>
      <c r="Y35" s="65"/>
      <c r="AA35"/>
      <c r="AB35" s="3223"/>
      <c r="AC35" s="3224"/>
      <c r="AD35" s="3225"/>
      <c r="AE35" s="3228"/>
      <c r="AF35" s="3229"/>
      <c r="AG35" s="3230"/>
      <c r="AH35" s="3228"/>
      <c r="AI35" s="3229"/>
      <c r="AJ35" s="3230"/>
      <c r="AK35" s="3228"/>
      <c r="AL35" s="3229"/>
      <c r="AM35" s="3230"/>
    </row>
    <row r="36" spans="1:65" s="14" customFormat="1" ht="21" customHeight="1" x14ac:dyDescent="0.2">
      <c r="A36" s="385" t="s">
        <v>454</v>
      </c>
      <c r="B36" s="88" t="s">
        <v>252</v>
      </c>
      <c r="C36" s="385"/>
      <c r="D36" s="468">
        <v>1</v>
      </c>
      <c r="E36" s="465"/>
      <c r="F36" s="466"/>
      <c r="G36" s="469">
        <v>5.5</v>
      </c>
      <c r="H36" s="35">
        <f>G36*30</f>
        <v>165</v>
      </c>
      <c r="I36" s="61">
        <f t="shared" ref="I36:I41" si="12">J36+K36+L36</f>
        <v>90</v>
      </c>
      <c r="J36" s="36">
        <v>45</v>
      </c>
      <c r="K36" s="468"/>
      <c r="L36" s="468">
        <v>45</v>
      </c>
      <c r="M36" s="70">
        <f t="shared" ref="M36:M41" si="13">H36-I36</f>
        <v>75</v>
      </c>
      <c r="N36" s="71">
        <v>6</v>
      </c>
      <c r="O36" s="64"/>
      <c r="P36" s="141"/>
      <c r="Q36" s="60"/>
      <c r="R36" s="62"/>
      <c r="S36" s="65"/>
      <c r="T36" s="60"/>
      <c r="U36" s="62"/>
      <c r="V36" s="65"/>
      <c r="W36" s="59"/>
      <c r="X36" s="62"/>
      <c r="Y36" s="65"/>
      <c r="AA36"/>
      <c r="AB36" s="1475">
        <v>1</v>
      </c>
      <c r="AC36" s="1475">
        <v>2</v>
      </c>
      <c r="AD36" s="1475">
        <v>3</v>
      </c>
      <c r="AE36" s="1475">
        <v>4</v>
      </c>
      <c r="AF36" s="1475">
        <v>5</v>
      </c>
      <c r="AG36" s="1475">
        <v>6</v>
      </c>
      <c r="AH36" s="1475">
        <v>7</v>
      </c>
      <c r="AI36" s="1475">
        <v>8</v>
      </c>
      <c r="AJ36" s="1475">
        <v>9</v>
      </c>
      <c r="AK36" s="1475">
        <v>10</v>
      </c>
      <c r="AL36" s="1475">
        <v>11</v>
      </c>
      <c r="AM36" s="1476">
        <v>12</v>
      </c>
    </row>
    <row r="37" spans="1:65" s="14" customFormat="1" ht="21" customHeight="1" x14ac:dyDescent="0.2">
      <c r="A37" s="385" t="s">
        <v>455</v>
      </c>
      <c r="B37" s="88" t="s">
        <v>252</v>
      </c>
      <c r="C37" s="470">
        <v>2</v>
      </c>
      <c r="D37" s="465"/>
      <c r="E37" s="465"/>
      <c r="F37" s="466"/>
      <c r="G37" s="469">
        <v>3.5</v>
      </c>
      <c r="H37" s="35">
        <f>G37*30</f>
        <v>105</v>
      </c>
      <c r="I37" s="61">
        <f t="shared" si="12"/>
        <v>54</v>
      </c>
      <c r="J37" s="36">
        <v>27</v>
      </c>
      <c r="K37" s="468"/>
      <c r="L37" s="468">
        <v>27</v>
      </c>
      <c r="M37" s="70">
        <f t="shared" si="13"/>
        <v>51</v>
      </c>
      <c r="N37" s="71"/>
      <c r="O37" s="71">
        <v>6</v>
      </c>
      <c r="P37" s="141"/>
      <c r="Q37" s="60"/>
      <c r="R37" s="62"/>
      <c r="S37" s="65"/>
      <c r="T37" s="60"/>
      <c r="U37" s="62"/>
      <c r="V37" s="65"/>
      <c r="W37" s="59"/>
      <c r="X37" s="62"/>
      <c r="Y37" s="65"/>
      <c r="AA37" t="s">
        <v>631</v>
      </c>
      <c r="AB37">
        <f>COUNTIF($C34:$C81,AB36)</f>
        <v>2</v>
      </c>
      <c r="AC37">
        <f t="shared" ref="AC37:AM37" si="14">COUNTIF($C34:$C81,AC36)</f>
        <v>1</v>
      </c>
      <c r="AD37">
        <f t="shared" si="14"/>
        <v>2</v>
      </c>
      <c r="AE37">
        <f t="shared" si="14"/>
        <v>3</v>
      </c>
      <c r="AF37">
        <f t="shared" si="14"/>
        <v>1</v>
      </c>
      <c r="AG37">
        <f t="shared" si="14"/>
        <v>3</v>
      </c>
      <c r="AH37">
        <f t="shared" si="14"/>
        <v>2</v>
      </c>
      <c r="AI37">
        <f t="shared" si="14"/>
        <v>2</v>
      </c>
      <c r="AJ37">
        <f t="shared" si="14"/>
        <v>0</v>
      </c>
      <c r="AK37">
        <f t="shared" si="14"/>
        <v>1</v>
      </c>
      <c r="AL37">
        <f t="shared" si="14"/>
        <v>1</v>
      </c>
      <c r="AM37">
        <f t="shared" si="14"/>
        <v>0</v>
      </c>
    </row>
    <row r="38" spans="1:65" s="14" customFormat="1" ht="21" customHeight="1" x14ac:dyDescent="0.2">
      <c r="A38" s="385" t="s">
        <v>456</v>
      </c>
      <c r="B38" s="88" t="s">
        <v>252</v>
      </c>
      <c r="C38" s="385"/>
      <c r="D38" s="468">
        <v>3</v>
      </c>
      <c r="E38" s="465"/>
      <c r="F38" s="466"/>
      <c r="G38" s="469">
        <v>3.5</v>
      </c>
      <c r="H38" s="35">
        <f>G38*30</f>
        <v>105</v>
      </c>
      <c r="I38" s="61">
        <f t="shared" si="12"/>
        <v>54</v>
      </c>
      <c r="J38" s="36">
        <v>27</v>
      </c>
      <c r="K38" s="468"/>
      <c r="L38" s="468">
        <v>27</v>
      </c>
      <c r="M38" s="70">
        <f t="shared" si="13"/>
        <v>51</v>
      </c>
      <c r="N38" s="71"/>
      <c r="O38" s="64"/>
      <c r="P38" s="141">
        <v>6</v>
      </c>
      <c r="Q38" s="60"/>
      <c r="R38" s="62"/>
      <c r="S38" s="65"/>
      <c r="T38" s="60"/>
      <c r="U38" s="62"/>
      <c r="V38" s="65"/>
      <c r="W38" s="59"/>
      <c r="X38" s="62"/>
      <c r="Y38" s="65"/>
      <c r="AA38" t="s">
        <v>632</v>
      </c>
      <c r="AB38">
        <f>COUNTIF($D35:$D82,AB36)</f>
        <v>3</v>
      </c>
      <c r="AC38">
        <f t="shared" ref="AC38:AM38" si="15">COUNTIF($D35:$D82,AC36)</f>
        <v>2</v>
      </c>
      <c r="AD38">
        <f>COUNTIF($D35:$D82,AD36)+1</f>
        <v>3</v>
      </c>
      <c r="AE38">
        <f t="shared" si="15"/>
        <v>2</v>
      </c>
      <c r="AF38">
        <f t="shared" si="15"/>
        <v>1</v>
      </c>
      <c r="AG38">
        <f t="shared" si="15"/>
        <v>1</v>
      </c>
      <c r="AH38">
        <f t="shared" si="15"/>
        <v>1</v>
      </c>
      <c r="AI38">
        <f t="shared" si="15"/>
        <v>0</v>
      </c>
      <c r="AJ38">
        <f t="shared" si="15"/>
        <v>0</v>
      </c>
      <c r="AK38">
        <f t="shared" si="15"/>
        <v>0</v>
      </c>
      <c r="AL38">
        <f t="shared" si="15"/>
        <v>0</v>
      </c>
      <c r="AM38">
        <f t="shared" si="15"/>
        <v>1</v>
      </c>
    </row>
    <row r="39" spans="1:65" s="14" customFormat="1" ht="21" customHeight="1" x14ac:dyDescent="0.2">
      <c r="A39" s="385" t="s">
        <v>457</v>
      </c>
      <c r="B39" s="88" t="s">
        <v>252</v>
      </c>
      <c r="C39" s="470">
        <v>4</v>
      </c>
      <c r="D39" s="465"/>
      <c r="E39" s="465"/>
      <c r="F39" s="466"/>
      <c r="G39" s="822">
        <v>3.5</v>
      </c>
      <c r="H39" s="35">
        <f>G39*30</f>
        <v>105</v>
      </c>
      <c r="I39" s="61">
        <f t="shared" si="12"/>
        <v>60</v>
      </c>
      <c r="J39" s="36">
        <v>30</v>
      </c>
      <c r="K39" s="468"/>
      <c r="L39" s="468">
        <v>30</v>
      </c>
      <c r="M39" s="70">
        <f t="shared" si="13"/>
        <v>45</v>
      </c>
      <c r="N39" s="59"/>
      <c r="O39" s="62"/>
      <c r="P39" s="15"/>
      <c r="Q39" s="63">
        <v>4</v>
      </c>
      <c r="R39" s="64"/>
      <c r="S39" s="70"/>
      <c r="T39" s="60"/>
      <c r="U39" s="62"/>
      <c r="V39" s="65"/>
      <c r="W39" s="59"/>
      <c r="X39" s="62"/>
      <c r="Y39" s="65"/>
      <c r="AA39" s="14" t="s">
        <v>633</v>
      </c>
      <c r="AJ39" s="14">
        <v>1</v>
      </c>
    </row>
    <row r="40" spans="1:65" s="32" customFormat="1" ht="21" customHeight="1" x14ac:dyDescent="0.2">
      <c r="A40" s="471" t="s">
        <v>143</v>
      </c>
      <c r="B40" s="472" t="s">
        <v>301</v>
      </c>
      <c r="C40" s="473"/>
      <c r="D40" s="474">
        <v>1</v>
      </c>
      <c r="E40" s="475"/>
      <c r="F40" s="476"/>
      <c r="G40" s="824">
        <v>2</v>
      </c>
      <c r="H40" s="477">
        <f>G40*30</f>
        <v>60</v>
      </c>
      <c r="I40" s="478">
        <f t="shared" si="12"/>
        <v>30</v>
      </c>
      <c r="J40" s="479">
        <v>15</v>
      </c>
      <c r="K40" s="480"/>
      <c r="L40" s="481">
        <v>15</v>
      </c>
      <c r="M40" s="482">
        <f t="shared" si="13"/>
        <v>30</v>
      </c>
      <c r="N40" s="483">
        <v>2</v>
      </c>
      <c r="O40" s="484"/>
      <c r="P40" s="485"/>
      <c r="Q40" s="486"/>
      <c r="R40" s="487"/>
      <c r="S40" s="488"/>
      <c r="T40" s="489"/>
      <c r="U40" s="490"/>
      <c r="V40" s="485"/>
      <c r="W40" s="486"/>
      <c r="X40" s="487"/>
      <c r="Y40" s="491"/>
      <c r="Z40" s="14"/>
      <c r="AA40" s="14" t="s">
        <v>634</v>
      </c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</row>
    <row r="41" spans="1:65" s="14" customFormat="1" ht="31.5" customHeight="1" x14ac:dyDescent="0.2">
      <c r="A41" s="492" t="s">
        <v>144</v>
      </c>
      <c r="B41" s="87" t="s">
        <v>46</v>
      </c>
      <c r="C41" s="493">
        <v>8</v>
      </c>
      <c r="D41" s="57"/>
      <c r="E41" s="57"/>
      <c r="F41" s="159"/>
      <c r="G41" s="823">
        <v>3</v>
      </c>
      <c r="H41" s="378">
        <f t="shared" ref="H41:H46" si="16">G41*30</f>
        <v>90</v>
      </c>
      <c r="I41" s="25">
        <f t="shared" si="12"/>
        <v>45</v>
      </c>
      <c r="J41" s="379">
        <v>27</v>
      </c>
      <c r="K41" s="494">
        <v>9</v>
      </c>
      <c r="L41" s="494">
        <v>9</v>
      </c>
      <c r="M41" s="495">
        <f t="shared" si="13"/>
        <v>45</v>
      </c>
      <c r="N41" s="483"/>
      <c r="O41" s="90"/>
      <c r="P41" s="58"/>
      <c r="Q41" s="56"/>
      <c r="R41" s="57"/>
      <c r="S41" s="83"/>
      <c r="T41" s="91"/>
      <c r="U41" s="90">
        <v>5</v>
      </c>
      <c r="V41" s="92"/>
      <c r="W41" s="55"/>
      <c r="X41" s="57"/>
      <c r="Y41" s="83"/>
    </row>
    <row r="42" spans="1:65" s="14" customFormat="1" ht="21.75" customHeight="1" x14ac:dyDescent="0.2">
      <c r="A42" s="417" t="s">
        <v>145</v>
      </c>
      <c r="B42" s="88" t="s">
        <v>47</v>
      </c>
      <c r="C42" s="470"/>
      <c r="D42" s="62"/>
      <c r="E42" s="62"/>
      <c r="F42" s="160"/>
      <c r="G42" s="825">
        <f>G43+G44+G45</f>
        <v>7.5</v>
      </c>
      <c r="H42" s="106">
        <f t="shared" ref="H42:M42" si="17">H43+H44+H45</f>
        <v>225</v>
      </c>
      <c r="I42" s="85">
        <f t="shared" si="17"/>
        <v>126</v>
      </c>
      <c r="J42" s="85">
        <f t="shared" si="17"/>
        <v>60</v>
      </c>
      <c r="K42" s="85">
        <f t="shared" si="17"/>
        <v>15</v>
      </c>
      <c r="L42" s="85">
        <f t="shared" si="17"/>
        <v>51</v>
      </c>
      <c r="M42" s="496">
        <f t="shared" si="17"/>
        <v>99</v>
      </c>
      <c r="N42" s="483"/>
      <c r="O42" s="64"/>
      <c r="P42" s="15"/>
      <c r="Q42" s="60"/>
      <c r="R42" s="62"/>
      <c r="S42" s="65"/>
      <c r="T42" s="63"/>
      <c r="U42" s="64"/>
      <c r="V42" s="70"/>
      <c r="W42" s="59"/>
      <c r="X42" s="62"/>
      <c r="Y42" s="65"/>
    </row>
    <row r="43" spans="1:65" s="14" customFormat="1" ht="22.5" customHeight="1" x14ac:dyDescent="0.2">
      <c r="A43" s="417" t="s">
        <v>458</v>
      </c>
      <c r="B43" s="88" t="s">
        <v>47</v>
      </c>
      <c r="C43" s="470">
        <v>7</v>
      </c>
      <c r="D43" s="465"/>
      <c r="E43" s="465"/>
      <c r="F43" s="466"/>
      <c r="G43" s="822">
        <v>5.5</v>
      </c>
      <c r="H43" s="35">
        <f t="shared" si="16"/>
        <v>165</v>
      </c>
      <c r="I43" s="61">
        <f>J43+K43+L43</f>
        <v>90</v>
      </c>
      <c r="J43" s="36">
        <v>60</v>
      </c>
      <c r="K43" s="468">
        <v>15</v>
      </c>
      <c r="L43" s="468">
        <v>15</v>
      </c>
      <c r="M43" s="70">
        <f>H43-I43</f>
        <v>75</v>
      </c>
      <c r="N43" s="483"/>
      <c r="O43" s="64"/>
      <c r="P43" s="15"/>
      <c r="Q43" s="60"/>
      <c r="R43" s="62"/>
      <c r="S43" s="65"/>
      <c r="T43" s="63">
        <v>6</v>
      </c>
      <c r="U43" s="64"/>
      <c r="V43" s="70"/>
      <c r="W43" s="59"/>
      <c r="X43" s="62"/>
      <c r="Y43" s="65"/>
    </row>
    <row r="44" spans="1:65" s="14" customFormat="1" ht="23.25" customHeight="1" x14ac:dyDescent="0.2">
      <c r="A44" s="60" t="s">
        <v>459</v>
      </c>
      <c r="B44" s="88" t="s">
        <v>48</v>
      </c>
      <c r="C44" s="470"/>
      <c r="D44" s="465"/>
      <c r="E44" s="465"/>
      <c r="F44" s="466"/>
      <c r="G44" s="822">
        <v>1</v>
      </c>
      <c r="H44" s="35">
        <f t="shared" si="16"/>
        <v>30</v>
      </c>
      <c r="I44" s="61">
        <f>J44+K44+L44</f>
        <v>18</v>
      </c>
      <c r="J44" s="36"/>
      <c r="K44" s="468"/>
      <c r="L44" s="468">
        <v>18</v>
      </c>
      <c r="M44" s="70">
        <f>H44-I44</f>
        <v>12</v>
      </c>
      <c r="N44" s="483"/>
      <c r="O44" s="64"/>
      <c r="P44" s="15"/>
      <c r="Q44" s="60"/>
      <c r="R44" s="62"/>
      <c r="S44" s="65"/>
      <c r="T44" s="63"/>
      <c r="U44" s="64">
        <v>2</v>
      </c>
      <c r="V44" s="70"/>
      <c r="W44" s="59"/>
      <c r="X44" s="62"/>
      <c r="Y44" s="65"/>
    </row>
    <row r="45" spans="1:65" s="14" customFormat="1" ht="24" customHeight="1" x14ac:dyDescent="0.2">
      <c r="A45" s="60" t="s">
        <v>460</v>
      </c>
      <c r="B45" s="88" t="s">
        <v>48</v>
      </c>
      <c r="C45" s="470"/>
      <c r="D45" s="465"/>
      <c r="E45" s="468">
        <v>9</v>
      </c>
      <c r="F45" s="466"/>
      <c r="G45" s="822">
        <v>1</v>
      </c>
      <c r="H45" s="35">
        <f t="shared" si="16"/>
        <v>30</v>
      </c>
      <c r="I45" s="61">
        <f>J45+K45+L45</f>
        <v>18</v>
      </c>
      <c r="J45" s="36"/>
      <c r="K45" s="468"/>
      <c r="L45" s="468">
        <v>18</v>
      </c>
      <c r="M45" s="70">
        <f>H45-I45</f>
        <v>12</v>
      </c>
      <c r="N45" s="483"/>
      <c r="O45" s="64"/>
      <c r="P45" s="15"/>
      <c r="Q45" s="60"/>
      <c r="R45" s="62"/>
      <c r="S45" s="65"/>
      <c r="T45" s="63"/>
      <c r="U45" s="64"/>
      <c r="V45" s="70">
        <v>2</v>
      </c>
      <c r="W45" s="59"/>
      <c r="X45" s="62"/>
      <c r="Y45" s="65"/>
    </row>
    <row r="46" spans="1:65" s="14" customFormat="1" ht="20.25" customHeight="1" x14ac:dyDescent="0.2">
      <c r="A46" s="417" t="s">
        <v>146</v>
      </c>
      <c r="B46" s="88" t="s">
        <v>539</v>
      </c>
      <c r="C46" s="385"/>
      <c r="D46" s="468">
        <v>5</v>
      </c>
      <c r="E46" s="468"/>
      <c r="F46" s="160"/>
      <c r="G46" s="825">
        <v>2</v>
      </c>
      <c r="H46" s="106">
        <f t="shared" si="16"/>
        <v>60</v>
      </c>
      <c r="I46" s="68">
        <f>J46+K46+L46</f>
        <v>30</v>
      </c>
      <c r="J46" s="85">
        <v>20</v>
      </c>
      <c r="K46" s="161"/>
      <c r="L46" s="161">
        <v>10</v>
      </c>
      <c r="M46" s="162">
        <f>H46-I46</f>
        <v>30</v>
      </c>
      <c r="N46" s="483"/>
      <c r="O46" s="71"/>
      <c r="P46" s="15"/>
      <c r="Q46" s="60"/>
      <c r="R46" s="62">
        <v>3</v>
      </c>
      <c r="S46" s="65"/>
      <c r="T46" s="63"/>
      <c r="U46" s="64"/>
      <c r="V46" s="70"/>
      <c r="W46" s="59"/>
      <c r="X46" s="62"/>
      <c r="Y46" s="65"/>
    </row>
    <row r="47" spans="1:65" s="14" customFormat="1" ht="36.75" customHeight="1" x14ac:dyDescent="0.2">
      <c r="A47" s="417" t="s">
        <v>147</v>
      </c>
      <c r="B47" s="88" t="s">
        <v>49</v>
      </c>
      <c r="C47" s="470"/>
      <c r="D47" s="468"/>
      <c r="E47" s="468"/>
      <c r="F47" s="466"/>
      <c r="G47" s="825">
        <v>7</v>
      </c>
      <c r="H47" s="106">
        <f t="shared" ref="H47:M47" si="18">H48+H49</f>
        <v>210</v>
      </c>
      <c r="I47" s="85">
        <f t="shared" si="18"/>
        <v>105</v>
      </c>
      <c r="J47" s="85">
        <f t="shared" si="18"/>
        <v>57</v>
      </c>
      <c r="K47" s="85">
        <f t="shared" si="18"/>
        <v>33</v>
      </c>
      <c r="L47" s="85">
        <f t="shared" si="18"/>
        <v>15</v>
      </c>
      <c r="M47" s="86">
        <f t="shared" si="18"/>
        <v>105</v>
      </c>
      <c r="N47" s="483"/>
      <c r="O47" s="62"/>
      <c r="P47" s="15"/>
      <c r="Q47" s="60"/>
      <c r="R47" s="62"/>
      <c r="S47" s="65"/>
      <c r="T47" s="60"/>
      <c r="U47" s="62"/>
      <c r="V47" s="65"/>
      <c r="W47" s="59"/>
      <c r="X47" s="62"/>
      <c r="Y47" s="65"/>
    </row>
    <row r="48" spans="1:65" s="14" customFormat="1" ht="36" customHeight="1" x14ac:dyDescent="0.2">
      <c r="A48" s="417" t="s">
        <v>303</v>
      </c>
      <c r="B48" s="88" t="s">
        <v>49</v>
      </c>
      <c r="C48" s="470"/>
      <c r="D48" s="468">
        <v>7</v>
      </c>
      <c r="E48" s="468"/>
      <c r="F48" s="466"/>
      <c r="G48" s="822">
        <v>4</v>
      </c>
      <c r="H48" s="35">
        <f>G48*30</f>
        <v>120</v>
      </c>
      <c r="I48" s="61">
        <f>J48+K48+L48</f>
        <v>60</v>
      </c>
      <c r="J48" s="36">
        <v>30</v>
      </c>
      <c r="K48" s="468">
        <v>15</v>
      </c>
      <c r="L48" s="468">
        <v>15</v>
      </c>
      <c r="M48" s="70">
        <f>H48-I48</f>
        <v>60</v>
      </c>
      <c r="N48" s="483"/>
      <c r="O48" s="62"/>
      <c r="P48" s="15"/>
      <c r="Q48" s="60"/>
      <c r="R48" s="62"/>
      <c r="S48" s="65"/>
      <c r="T48" s="63">
        <v>4</v>
      </c>
      <c r="U48" s="64"/>
      <c r="V48" s="70"/>
      <c r="W48" s="59"/>
      <c r="X48" s="62"/>
      <c r="Y48" s="65"/>
    </row>
    <row r="49" spans="1:25" s="14" customFormat="1" ht="34.5" customHeight="1" x14ac:dyDescent="0.2">
      <c r="A49" s="417" t="s">
        <v>304</v>
      </c>
      <c r="B49" s="88" t="s">
        <v>49</v>
      </c>
      <c r="C49" s="470">
        <v>8</v>
      </c>
      <c r="D49" s="468"/>
      <c r="E49" s="468"/>
      <c r="F49" s="466"/>
      <c r="G49" s="822">
        <v>3</v>
      </c>
      <c r="H49" s="35">
        <f>G49*30</f>
        <v>90</v>
      </c>
      <c r="I49" s="61">
        <f>J49+K49+L49</f>
        <v>45</v>
      </c>
      <c r="J49" s="36">
        <v>27</v>
      </c>
      <c r="K49" s="468">
        <v>18</v>
      </c>
      <c r="L49" s="468"/>
      <c r="M49" s="70">
        <f>H49-I49</f>
        <v>45</v>
      </c>
      <c r="N49" s="483"/>
      <c r="O49" s="62"/>
      <c r="P49" s="15"/>
      <c r="Q49" s="60"/>
      <c r="R49" s="62"/>
      <c r="S49" s="65"/>
      <c r="T49" s="63"/>
      <c r="U49" s="64">
        <v>5</v>
      </c>
      <c r="V49" s="70"/>
      <c r="W49" s="59"/>
      <c r="X49" s="62"/>
      <c r="Y49" s="65"/>
    </row>
    <row r="50" spans="1:25" s="14" customFormat="1" ht="21" customHeight="1" x14ac:dyDescent="0.2">
      <c r="A50" s="417" t="s">
        <v>148</v>
      </c>
      <c r="B50" s="88" t="s">
        <v>50</v>
      </c>
      <c r="C50" s="470"/>
      <c r="D50" s="465"/>
      <c r="E50" s="465"/>
      <c r="F50" s="466"/>
      <c r="G50" s="84">
        <f t="shared" ref="G50:M50" si="19">G51+G52+G53</f>
        <v>6.5</v>
      </c>
      <c r="H50" s="106">
        <f t="shared" si="19"/>
        <v>195</v>
      </c>
      <c r="I50" s="68">
        <f t="shared" si="19"/>
        <v>99</v>
      </c>
      <c r="J50" s="68">
        <f t="shared" si="19"/>
        <v>33</v>
      </c>
      <c r="K50" s="68">
        <f t="shared" si="19"/>
        <v>66</v>
      </c>
      <c r="L50" s="68">
        <f t="shared" si="19"/>
        <v>0</v>
      </c>
      <c r="M50" s="72">
        <f t="shared" si="19"/>
        <v>96</v>
      </c>
      <c r="N50" s="483"/>
      <c r="O50" s="62"/>
      <c r="P50" s="15"/>
      <c r="Q50" s="60"/>
      <c r="R50" s="62"/>
      <c r="S50" s="65"/>
      <c r="T50" s="60"/>
      <c r="U50" s="62"/>
      <c r="V50" s="65"/>
      <c r="W50" s="59"/>
      <c r="X50" s="62"/>
      <c r="Y50" s="65"/>
    </row>
    <row r="51" spans="1:25" s="14" customFormat="1" ht="21.75" customHeight="1" x14ac:dyDescent="0.2">
      <c r="A51" s="417" t="s">
        <v>461</v>
      </c>
      <c r="B51" s="88" t="s">
        <v>50</v>
      </c>
      <c r="C51" s="470"/>
      <c r="D51" s="468">
        <v>1</v>
      </c>
      <c r="E51" s="465"/>
      <c r="F51" s="466"/>
      <c r="G51" s="469">
        <v>3</v>
      </c>
      <c r="H51" s="35">
        <f>G51*30</f>
        <v>90</v>
      </c>
      <c r="I51" s="61">
        <f>J51+K51+L51</f>
        <v>45</v>
      </c>
      <c r="J51" s="36">
        <v>15</v>
      </c>
      <c r="K51" s="468">
        <v>30</v>
      </c>
      <c r="L51" s="468"/>
      <c r="M51" s="70">
        <f>H51-I51</f>
        <v>45</v>
      </c>
      <c r="N51" s="71">
        <v>3</v>
      </c>
      <c r="O51" s="64"/>
      <c r="P51" s="141"/>
      <c r="Q51" s="60"/>
      <c r="R51" s="62"/>
      <c r="S51" s="65"/>
      <c r="T51" s="60"/>
      <c r="U51" s="62"/>
      <c r="V51" s="65"/>
      <c r="W51" s="59"/>
      <c r="X51" s="62"/>
      <c r="Y51" s="65"/>
    </row>
    <row r="52" spans="1:25" s="14" customFormat="1" ht="22.5" customHeight="1" x14ac:dyDescent="0.2">
      <c r="A52" s="417" t="s">
        <v>462</v>
      </c>
      <c r="B52" s="88" t="s">
        <v>50</v>
      </c>
      <c r="C52" s="470"/>
      <c r="D52" s="465"/>
      <c r="E52" s="465"/>
      <c r="F52" s="466"/>
      <c r="G52" s="469">
        <v>1.5</v>
      </c>
      <c r="H52" s="35">
        <f>G52*30</f>
        <v>45</v>
      </c>
      <c r="I52" s="61">
        <f>J52+K52+L52</f>
        <v>27</v>
      </c>
      <c r="J52" s="36">
        <v>9</v>
      </c>
      <c r="K52" s="468">
        <v>18</v>
      </c>
      <c r="L52" s="468"/>
      <c r="M52" s="70">
        <f>H52-I52</f>
        <v>18</v>
      </c>
      <c r="N52" s="71"/>
      <c r="O52" s="64">
        <v>3</v>
      </c>
      <c r="P52" s="141"/>
      <c r="Q52" s="60"/>
      <c r="R52" s="62"/>
      <c r="S52" s="65"/>
      <c r="T52" s="60"/>
      <c r="U52" s="62"/>
      <c r="V52" s="65"/>
      <c r="W52" s="59"/>
      <c r="X52" s="62"/>
      <c r="Y52" s="65"/>
    </row>
    <row r="53" spans="1:25" s="14" customFormat="1" ht="21.75" customHeight="1" x14ac:dyDescent="0.2">
      <c r="A53" s="417" t="s">
        <v>463</v>
      </c>
      <c r="B53" s="88" t="s">
        <v>50</v>
      </c>
      <c r="C53" s="470">
        <v>3</v>
      </c>
      <c r="D53" s="465"/>
      <c r="E53" s="465"/>
      <c r="F53" s="466"/>
      <c r="G53" s="469">
        <v>2</v>
      </c>
      <c r="H53" s="35">
        <f>G53*30</f>
        <v>60</v>
      </c>
      <c r="I53" s="61">
        <f>J53+K53+L53</f>
        <v>27</v>
      </c>
      <c r="J53" s="36">
        <v>9</v>
      </c>
      <c r="K53" s="468">
        <v>18</v>
      </c>
      <c r="L53" s="468"/>
      <c r="M53" s="70">
        <f>H53-I53</f>
        <v>33</v>
      </c>
      <c r="N53" s="71"/>
      <c r="O53" s="64"/>
      <c r="P53" s="64">
        <v>3</v>
      </c>
      <c r="Q53" s="60"/>
      <c r="R53" s="62"/>
      <c r="S53" s="65"/>
      <c r="T53" s="60"/>
      <c r="U53" s="62"/>
      <c r="V53" s="65"/>
      <c r="W53" s="59"/>
      <c r="X53" s="62"/>
      <c r="Y53" s="65"/>
    </row>
    <row r="54" spans="1:25" s="14" customFormat="1" ht="22.5" customHeight="1" x14ac:dyDescent="0.2">
      <c r="A54" s="417" t="s">
        <v>149</v>
      </c>
      <c r="B54" s="88" t="s">
        <v>51</v>
      </c>
      <c r="C54" s="470">
        <v>6</v>
      </c>
      <c r="D54" s="465"/>
      <c r="E54" s="465"/>
      <c r="F54" s="466"/>
      <c r="G54" s="84">
        <v>3</v>
      </c>
      <c r="H54" s="106">
        <f>G54*30</f>
        <v>90</v>
      </c>
      <c r="I54" s="68">
        <f>J54+K54+L54</f>
        <v>54</v>
      </c>
      <c r="J54" s="85">
        <v>36</v>
      </c>
      <c r="K54" s="161">
        <v>18</v>
      </c>
      <c r="L54" s="161"/>
      <c r="M54" s="162">
        <f>H54-I54</f>
        <v>36</v>
      </c>
      <c r="N54" s="59"/>
      <c r="O54" s="62"/>
      <c r="P54" s="15"/>
      <c r="Q54" s="63"/>
      <c r="R54" s="64"/>
      <c r="S54" s="70">
        <v>6</v>
      </c>
      <c r="T54" s="60"/>
      <c r="U54" s="62"/>
      <c r="V54" s="65"/>
      <c r="W54" s="59"/>
      <c r="X54" s="62"/>
      <c r="Y54" s="65"/>
    </row>
    <row r="55" spans="1:25" s="1416" customFormat="1" ht="39" customHeight="1" x14ac:dyDescent="0.2">
      <c r="A55" s="1418" t="s">
        <v>150</v>
      </c>
      <c r="B55" s="1367" t="s">
        <v>81</v>
      </c>
      <c r="C55" s="1419"/>
      <c r="D55" s="922">
        <v>12</v>
      </c>
      <c r="E55" s="1420"/>
      <c r="F55" s="1421"/>
      <c r="G55" s="1234">
        <v>3</v>
      </c>
      <c r="H55" s="1411">
        <f>G55*30</f>
        <v>90</v>
      </c>
      <c r="I55" s="1041">
        <f>J55+K55+L55</f>
        <v>30</v>
      </c>
      <c r="J55" s="1412">
        <v>20</v>
      </c>
      <c r="K55" s="1413"/>
      <c r="L55" s="1413">
        <v>10</v>
      </c>
      <c r="M55" s="1414">
        <f>H55-I55</f>
        <v>60</v>
      </c>
      <c r="N55" s="1061"/>
      <c r="O55" s="1044"/>
      <c r="P55" s="1062"/>
      <c r="Q55" s="1422"/>
      <c r="R55" s="1044"/>
      <c r="S55" s="1045"/>
      <c r="T55" s="1043"/>
      <c r="U55" s="1044"/>
      <c r="V55" s="1045"/>
      <c r="W55" s="1061"/>
      <c r="X55" s="1044"/>
      <c r="Y55" s="1048">
        <v>3</v>
      </c>
    </row>
    <row r="56" spans="1:25" s="14" customFormat="1" ht="37.5" customHeight="1" x14ac:dyDescent="0.2">
      <c r="A56" s="417" t="s">
        <v>151</v>
      </c>
      <c r="B56" s="88" t="s">
        <v>52</v>
      </c>
      <c r="C56" s="470"/>
      <c r="D56" s="465"/>
      <c r="E56" s="465"/>
      <c r="F56" s="466"/>
      <c r="G56" s="84">
        <f>G57+G58+G59</f>
        <v>8</v>
      </c>
      <c r="H56" s="106">
        <f>H57+H58+H59</f>
        <v>240</v>
      </c>
      <c r="I56" s="85">
        <f>I57+I58+I59</f>
        <v>123</v>
      </c>
      <c r="J56" s="85">
        <f>J57+J58+J59</f>
        <v>30</v>
      </c>
      <c r="K56" s="85"/>
      <c r="L56" s="85">
        <f>L57+L58+L59</f>
        <v>93</v>
      </c>
      <c r="M56" s="86">
        <f>M57+M58+M59</f>
        <v>117</v>
      </c>
      <c r="N56" s="59"/>
      <c r="O56" s="62"/>
      <c r="P56" s="15"/>
      <c r="Q56" s="60"/>
      <c r="R56" s="62"/>
      <c r="S56" s="65"/>
      <c r="T56" s="60"/>
      <c r="U56" s="62"/>
      <c r="V56" s="65"/>
      <c r="W56" s="59"/>
      <c r="X56" s="62"/>
      <c r="Y56" s="65"/>
    </row>
    <row r="57" spans="1:25" s="14" customFormat="1" ht="42" customHeight="1" x14ac:dyDescent="0.2">
      <c r="A57" s="417" t="s">
        <v>191</v>
      </c>
      <c r="B57" s="88" t="s">
        <v>52</v>
      </c>
      <c r="C57" s="470">
        <v>1</v>
      </c>
      <c r="D57" s="465"/>
      <c r="E57" s="465"/>
      <c r="F57" s="466"/>
      <c r="G57" s="469">
        <v>4</v>
      </c>
      <c r="H57" s="35">
        <f>G57*30</f>
        <v>120</v>
      </c>
      <c r="I57" s="61">
        <f>J57+K57+L57</f>
        <v>60</v>
      </c>
      <c r="J57" s="36">
        <v>30</v>
      </c>
      <c r="K57" s="468"/>
      <c r="L57" s="468">
        <v>30</v>
      </c>
      <c r="M57" s="70">
        <f>H57-I57</f>
        <v>60</v>
      </c>
      <c r="N57" s="71">
        <v>4</v>
      </c>
      <c r="O57" s="64"/>
      <c r="P57" s="141"/>
      <c r="Q57" s="63"/>
      <c r="R57" s="64"/>
      <c r="S57" s="65"/>
      <c r="T57" s="60"/>
      <c r="U57" s="62"/>
      <c r="V57" s="65"/>
      <c r="W57" s="59"/>
      <c r="X57" s="62"/>
      <c r="Y57" s="65"/>
    </row>
    <row r="58" spans="1:25" s="14" customFormat="1" ht="36.75" customHeight="1" x14ac:dyDescent="0.2">
      <c r="A58" s="60" t="s">
        <v>192</v>
      </c>
      <c r="B58" s="88" t="s">
        <v>52</v>
      </c>
      <c r="C58" s="470"/>
      <c r="D58" s="468">
        <v>2</v>
      </c>
      <c r="E58" s="497"/>
      <c r="F58" s="466"/>
      <c r="G58" s="469">
        <v>2</v>
      </c>
      <c r="H58" s="35">
        <f>G58*30</f>
        <v>60</v>
      </c>
      <c r="I58" s="61">
        <f>J58+K58+L58</f>
        <v>36</v>
      </c>
      <c r="J58" s="36"/>
      <c r="K58" s="468"/>
      <c r="L58" s="468">
        <v>36</v>
      </c>
      <c r="M58" s="70">
        <f>H58-I58</f>
        <v>24</v>
      </c>
      <c r="N58" s="71"/>
      <c r="O58" s="64">
        <v>4</v>
      </c>
      <c r="P58" s="141"/>
      <c r="Q58" s="63"/>
      <c r="R58" s="64"/>
      <c r="S58" s="65"/>
      <c r="T58" s="60"/>
      <c r="U58" s="62"/>
      <c r="V58" s="65"/>
      <c r="W58" s="59"/>
      <c r="X58" s="62"/>
      <c r="Y58" s="65"/>
    </row>
    <row r="59" spans="1:25" s="14" customFormat="1" ht="36.75" customHeight="1" x14ac:dyDescent="0.2">
      <c r="A59" s="60" t="s">
        <v>305</v>
      </c>
      <c r="B59" s="88" t="s">
        <v>52</v>
      </c>
      <c r="C59" s="470"/>
      <c r="D59" s="468" t="s">
        <v>249</v>
      </c>
      <c r="E59" s="465"/>
      <c r="F59" s="466"/>
      <c r="G59" s="469">
        <v>2</v>
      </c>
      <c r="H59" s="35">
        <f>G59*30</f>
        <v>60</v>
      </c>
      <c r="I59" s="61">
        <f>J59+K59+L59</f>
        <v>27</v>
      </c>
      <c r="J59" s="36"/>
      <c r="K59" s="468"/>
      <c r="L59" s="468">
        <v>27</v>
      </c>
      <c r="M59" s="70">
        <f>H59-I59</f>
        <v>33</v>
      </c>
      <c r="N59" s="71"/>
      <c r="O59" s="64"/>
      <c r="P59" s="141">
        <v>3</v>
      </c>
      <c r="Q59" s="63"/>
      <c r="R59" s="64"/>
      <c r="S59" s="65"/>
      <c r="T59" s="60"/>
      <c r="U59" s="62"/>
      <c r="V59" s="65"/>
      <c r="W59" s="59"/>
      <c r="X59" s="62"/>
      <c r="Y59" s="65"/>
    </row>
    <row r="60" spans="1:25" s="14" customFormat="1" ht="21" customHeight="1" x14ac:dyDescent="0.2">
      <c r="A60" s="417" t="s">
        <v>152</v>
      </c>
      <c r="B60" s="88" t="s">
        <v>53</v>
      </c>
      <c r="C60" s="385"/>
      <c r="D60" s="465"/>
      <c r="E60" s="465"/>
      <c r="F60" s="466"/>
      <c r="G60" s="825">
        <f>G61+G62+G63</f>
        <v>7.5</v>
      </c>
      <c r="H60" s="106">
        <f>H61+H62+H63</f>
        <v>225</v>
      </c>
      <c r="I60" s="85">
        <f>I61+I62+I63</f>
        <v>132</v>
      </c>
      <c r="J60" s="85">
        <f>J61+J62+J63</f>
        <v>66</v>
      </c>
      <c r="K60" s="85"/>
      <c r="L60" s="85">
        <f>L61+L62+L63</f>
        <v>66</v>
      </c>
      <c r="M60" s="86">
        <f>M61+M62+M63</f>
        <v>93</v>
      </c>
      <c r="N60" s="71"/>
      <c r="O60" s="64"/>
      <c r="P60" s="141"/>
      <c r="Q60" s="63"/>
      <c r="R60" s="64"/>
      <c r="S60" s="65"/>
      <c r="T60" s="60"/>
      <c r="U60" s="62"/>
      <c r="V60" s="65"/>
      <c r="W60" s="59"/>
      <c r="X60" s="62"/>
      <c r="Y60" s="65"/>
    </row>
    <row r="61" spans="1:25" s="14" customFormat="1" ht="22.5" customHeight="1" x14ac:dyDescent="0.2">
      <c r="A61" s="417" t="s">
        <v>306</v>
      </c>
      <c r="B61" s="88" t="s">
        <v>53</v>
      </c>
      <c r="C61" s="385"/>
      <c r="D61" s="468">
        <v>4</v>
      </c>
      <c r="E61" s="465"/>
      <c r="F61" s="466"/>
      <c r="G61" s="822">
        <v>3.5</v>
      </c>
      <c r="H61" s="35">
        <f t="shared" ref="H61:H67" si="20">G61*30</f>
        <v>105</v>
      </c>
      <c r="I61" s="61">
        <f>J61+K61+L61</f>
        <v>60</v>
      </c>
      <c r="J61" s="36">
        <v>30</v>
      </c>
      <c r="K61" s="468"/>
      <c r="L61" s="468">
        <v>30</v>
      </c>
      <c r="M61" s="70">
        <f t="shared" ref="M61:M67" si="21">H61-I61</f>
        <v>45</v>
      </c>
      <c r="N61" s="71"/>
      <c r="O61" s="64"/>
      <c r="P61" s="141"/>
      <c r="Q61" s="63">
        <v>4</v>
      </c>
      <c r="R61" s="64"/>
      <c r="S61" s="65"/>
      <c r="T61" s="60"/>
      <c r="U61" s="62"/>
      <c r="V61" s="65"/>
      <c r="W61" s="59"/>
      <c r="X61" s="62"/>
      <c r="Y61" s="65"/>
    </row>
    <row r="62" spans="1:25" s="14" customFormat="1" ht="21" customHeight="1" x14ac:dyDescent="0.2">
      <c r="A62" s="417" t="s">
        <v>307</v>
      </c>
      <c r="B62" s="88" t="s">
        <v>53</v>
      </c>
      <c r="C62" s="385"/>
      <c r="D62" s="465"/>
      <c r="E62" s="465"/>
      <c r="F62" s="466"/>
      <c r="G62" s="822">
        <v>2</v>
      </c>
      <c r="H62" s="35">
        <f t="shared" si="20"/>
        <v>60</v>
      </c>
      <c r="I62" s="61">
        <f>J62+K62+L62</f>
        <v>36</v>
      </c>
      <c r="J62" s="36">
        <v>18</v>
      </c>
      <c r="K62" s="468"/>
      <c r="L62" s="468">
        <v>18</v>
      </c>
      <c r="M62" s="70">
        <f t="shared" si="21"/>
        <v>24</v>
      </c>
      <c r="N62" s="71"/>
      <c r="O62" s="64"/>
      <c r="P62" s="141"/>
      <c r="Q62" s="63"/>
      <c r="R62" s="64">
        <v>4</v>
      </c>
      <c r="S62" s="65"/>
      <c r="T62" s="60"/>
      <c r="U62" s="62"/>
      <c r="V62" s="65"/>
      <c r="W62" s="59"/>
      <c r="X62" s="62"/>
      <c r="Y62" s="65"/>
    </row>
    <row r="63" spans="1:25" s="14" customFormat="1" ht="21" customHeight="1" x14ac:dyDescent="0.2">
      <c r="A63" s="417" t="s">
        <v>464</v>
      </c>
      <c r="B63" s="88" t="s">
        <v>53</v>
      </c>
      <c r="C63" s="470">
        <v>6</v>
      </c>
      <c r="D63" s="465"/>
      <c r="E63" s="465"/>
      <c r="F63" s="466"/>
      <c r="G63" s="822">
        <v>2</v>
      </c>
      <c r="H63" s="35">
        <f>G63*30</f>
        <v>60</v>
      </c>
      <c r="I63" s="61">
        <f>J63+K63+L63</f>
        <v>36</v>
      </c>
      <c r="J63" s="36">
        <v>18</v>
      </c>
      <c r="K63" s="468"/>
      <c r="L63" s="468">
        <v>18</v>
      </c>
      <c r="M63" s="70">
        <f t="shared" si="21"/>
        <v>24</v>
      </c>
      <c r="N63" s="59"/>
      <c r="O63" s="62"/>
      <c r="P63" s="15"/>
      <c r="Q63" s="60"/>
      <c r="R63" s="62"/>
      <c r="S63" s="70">
        <v>4</v>
      </c>
      <c r="T63" s="60"/>
      <c r="U63" s="62"/>
      <c r="V63" s="65"/>
      <c r="W63" s="59"/>
      <c r="X63" s="62"/>
      <c r="Y63" s="65"/>
    </row>
    <row r="64" spans="1:25" s="14" customFormat="1" ht="35.25" customHeight="1" x14ac:dyDescent="0.2">
      <c r="A64" s="417" t="s">
        <v>153</v>
      </c>
      <c r="B64" s="88" t="s">
        <v>190</v>
      </c>
      <c r="C64" s="470"/>
      <c r="D64" s="465"/>
      <c r="E64" s="465"/>
      <c r="F64" s="466"/>
      <c r="G64" s="84">
        <f t="shared" ref="G64:M64" si="22">G65+G66</f>
        <v>4</v>
      </c>
      <c r="H64" s="106">
        <f t="shared" si="22"/>
        <v>120</v>
      </c>
      <c r="I64" s="85">
        <f t="shared" si="22"/>
        <v>51</v>
      </c>
      <c r="J64" s="85">
        <f t="shared" si="22"/>
        <v>34</v>
      </c>
      <c r="K64" s="85">
        <f t="shared" si="22"/>
        <v>9</v>
      </c>
      <c r="L64" s="85">
        <f t="shared" si="22"/>
        <v>8</v>
      </c>
      <c r="M64" s="86">
        <f t="shared" si="22"/>
        <v>69</v>
      </c>
      <c r="N64" s="60"/>
      <c r="O64" s="62"/>
      <c r="P64" s="65"/>
      <c r="Q64" s="60"/>
      <c r="R64" s="62"/>
      <c r="S64" s="70"/>
      <c r="T64" s="60"/>
      <c r="U64" s="62"/>
      <c r="V64" s="65"/>
      <c r="W64" s="59"/>
      <c r="X64" s="62"/>
      <c r="Y64" s="65"/>
    </row>
    <row r="65" spans="1:28" s="14" customFormat="1" ht="22.5" customHeight="1" x14ac:dyDescent="0.2">
      <c r="A65" s="417" t="s">
        <v>465</v>
      </c>
      <c r="B65" s="88" t="s">
        <v>253</v>
      </c>
      <c r="C65" s="470"/>
      <c r="D65" s="468">
        <v>2</v>
      </c>
      <c r="E65" s="465"/>
      <c r="F65" s="160"/>
      <c r="G65" s="469">
        <v>2</v>
      </c>
      <c r="H65" s="35">
        <f t="shared" si="20"/>
        <v>60</v>
      </c>
      <c r="I65" s="61">
        <f>J65+K65+L65</f>
        <v>24</v>
      </c>
      <c r="J65" s="36">
        <v>16</v>
      </c>
      <c r="K65" s="468"/>
      <c r="L65" s="468">
        <v>8</v>
      </c>
      <c r="M65" s="141">
        <f t="shared" si="21"/>
        <v>36</v>
      </c>
      <c r="N65" s="498"/>
      <c r="O65" s="71">
        <v>3</v>
      </c>
      <c r="P65" s="65"/>
      <c r="Q65" s="163"/>
      <c r="R65" s="62"/>
      <c r="S65" s="83"/>
      <c r="T65" s="55"/>
      <c r="U65" s="57"/>
      <c r="V65" s="83"/>
      <c r="W65" s="59"/>
      <c r="X65" s="499"/>
      <c r="Y65" s="65"/>
    </row>
    <row r="66" spans="1:28" s="14" customFormat="1" ht="25.5" customHeight="1" x14ac:dyDescent="0.2">
      <c r="A66" s="417" t="s">
        <v>466</v>
      </c>
      <c r="B66" s="88" t="s">
        <v>193</v>
      </c>
      <c r="C66" s="470">
        <v>11</v>
      </c>
      <c r="D66" s="465"/>
      <c r="E66" s="465"/>
      <c r="F66" s="160"/>
      <c r="G66" s="469">
        <v>2</v>
      </c>
      <c r="H66" s="35">
        <f t="shared" si="20"/>
        <v>60</v>
      </c>
      <c r="I66" s="61">
        <f>J66+K66+L66</f>
        <v>27</v>
      </c>
      <c r="J66" s="36">
        <v>18</v>
      </c>
      <c r="K66" s="468">
        <v>9</v>
      </c>
      <c r="L66" s="468"/>
      <c r="M66" s="141">
        <f t="shared" si="21"/>
        <v>33</v>
      </c>
      <c r="N66" s="60"/>
      <c r="O66" s="62"/>
      <c r="P66" s="15"/>
      <c r="Q66" s="60"/>
      <c r="R66" s="62"/>
      <c r="S66" s="65"/>
      <c r="T66" s="60"/>
      <c r="U66" s="62"/>
      <c r="V66" s="65"/>
      <c r="W66" s="59"/>
      <c r="X66" s="64">
        <v>3</v>
      </c>
      <c r="Y66" s="65"/>
    </row>
    <row r="67" spans="1:28" s="1416" customFormat="1" ht="34.5" customHeight="1" x14ac:dyDescent="0.2">
      <c r="A67" s="1409" t="s">
        <v>154</v>
      </c>
      <c r="B67" s="989" t="s">
        <v>80</v>
      </c>
      <c r="C67" s="924">
        <v>10</v>
      </c>
      <c r="D67" s="1410"/>
      <c r="E67" s="1410"/>
      <c r="F67" s="1368"/>
      <c r="G67" s="1234">
        <v>3</v>
      </c>
      <c r="H67" s="1411">
        <f t="shared" si="20"/>
        <v>90</v>
      </c>
      <c r="I67" s="1041">
        <f>J67+K67+L67</f>
        <v>45</v>
      </c>
      <c r="J67" s="1412">
        <v>30</v>
      </c>
      <c r="K67" s="1413"/>
      <c r="L67" s="1413">
        <v>15</v>
      </c>
      <c r="M67" s="1417">
        <f t="shared" si="21"/>
        <v>45</v>
      </c>
      <c r="N67" s="1043"/>
      <c r="O67" s="1044"/>
      <c r="P67" s="1062"/>
      <c r="Q67" s="1043"/>
      <c r="R67" s="1044"/>
      <c r="S67" s="1045"/>
      <c r="T67" s="1043"/>
      <c r="U67" s="1044"/>
      <c r="V67" s="1045"/>
      <c r="W67" s="1063">
        <v>3</v>
      </c>
      <c r="X67" s="1047"/>
      <c r="Y67" s="1045"/>
    </row>
    <row r="68" spans="1:28" s="14" customFormat="1" ht="21" customHeight="1" x14ac:dyDescent="0.2">
      <c r="A68" s="417" t="s">
        <v>155</v>
      </c>
      <c r="B68" s="88" t="s">
        <v>54</v>
      </c>
      <c r="C68" s="385"/>
      <c r="D68" s="465"/>
      <c r="E68" s="465"/>
      <c r="F68" s="466"/>
      <c r="G68" s="84">
        <f t="shared" ref="G68:M68" si="23">G69+G70+G71</f>
        <v>8.5</v>
      </c>
      <c r="H68" s="106">
        <f t="shared" si="23"/>
        <v>255</v>
      </c>
      <c r="I68" s="68">
        <f t="shared" si="23"/>
        <v>156</v>
      </c>
      <c r="J68" s="68">
        <f t="shared" si="23"/>
        <v>66</v>
      </c>
      <c r="K68" s="68">
        <f t="shared" si="23"/>
        <v>0</v>
      </c>
      <c r="L68" s="68">
        <f t="shared" si="23"/>
        <v>90</v>
      </c>
      <c r="M68" s="69">
        <f t="shared" si="23"/>
        <v>99</v>
      </c>
      <c r="N68" s="60"/>
      <c r="O68" s="62"/>
      <c r="P68" s="15"/>
      <c r="Q68" s="60"/>
      <c r="R68" s="62"/>
      <c r="S68" s="65"/>
      <c r="T68" s="60"/>
      <c r="U68" s="62"/>
      <c r="V68" s="65"/>
      <c r="W68" s="59"/>
      <c r="X68" s="62"/>
      <c r="Y68" s="65"/>
    </row>
    <row r="69" spans="1:28" s="14" customFormat="1" ht="21.75" customHeight="1" x14ac:dyDescent="0.2">
      <c r="A69" s="417" t="s">
        <v>308</v>
      </c>
      <c r="B69" s="88" t="s">
        <v>54</v>
      </c>
      <c r="C69" s="385"/>
      <c r="D69" s="468">
        <v>3</v>
      </c>
      <c r="E69" s="465"/>
      <c r="F69" s="466"/>
      <c r="G69" s="469">
        <v>2</v>
      </c>
      <c r="H69" s="35">
        <f>G69*30</f>
        <v>60</v>
      </c>
      <c r="I69" s="61">
        <f>J69+K69+L69</f>
        <v>36</v>
      </c>
      <c r="J69" s="36">
        <v>18</v>
      </c>
      <c r="K69" s="468"/>
      <c r="L69" s="468">
        <v>18</v>
      </c>
      <c r="M69" s="141">
        <f>H69-I69</f>
        <v>24</v>
      </c>
      <c r="N69" s="60"/>
      <c r="O69" s="62"/>
      <c r="P69" s="141">
        <v>4</v>
      </c>
      <c r="Q69" s="63"/>
      <c r="R69" s="64"/>
      <c r="S69" s="70"/>
      <c r="T69" s="63"/>
      <c r="U69" s="62"/>
      <c r="V69" s="65"/>
      <c r="W69" s="59"/>
      <c r="X69" s="62"/>
      <c r="Y69" s="65"/>
    </row>
    <row r="70" spans="1:28" s="14" customFormat="1" ht="22.5" customHeight="1" x14ac:dyDescent="0.2">
      <c r="A70" s="417" t="s">
        <v>309</v>
      </c>
      <c r="B70" s="88" t="s">
        <v>54</v>
      </c>
      <c r="C70" s="385"/>
      <c r="D70" s="468">
        <v>4</v>
      </c>
      <c r="E70" s="465"/>
      <c r="F70" s="466"/>
      <c r="G70" s="822">
        <v>4</v>
      </c>
      <c r="H70" s="35">
        <f>G70*30</f>
        <v>120</v>
      </c>
      <c r="I70" s="61">
        <f>J70+K70+L70</f>
        <v>75</v>
      </c>
      <c r="J70" s="36">
        <v>30</v>
      </c>
      <c r="K70" s="468"/>
      <c r="L70" s="468">
        <v>45</v>
      </c>
      <c r="M70" s="141">
        <f>H70-I70</f>
        <v>45</v>
      </c>
      <c r="N70" s="60"/>
      <c r="O70" s="62"/>
      <c r="P70" s="141"/>
      <c r="Q70" s="63">
        <v>5</v>
      </c>
      <c r="R70" s="64"/>
      <c r="S70" s="70"/>
      <c r="T70" s="63"/>
      <c r="U70" s="62"/>
      <c r="V70" s="65"/>
      <c r="W70" s="59"/>
      <c r="X70" s="62"/>
      <c r="Y70" s="65"/>
    </row>
    <row r="71" spans="1:28" s="14" customFormat="1" ht="23.25" customHeight="1" x14ac:dyDescent="0.2">
      <c r="A71" s="417" t="s">
        <v>467</v>
      </c>
      <c r="B71" s="88" t="s">
        <v>54</v>
      </c>
      <c r="C71" s="470">
        <v>5</v>
      </c>
      <c r="D71" s="465"/>
      <c r="E71" s="465"/>
      <c r="F71" s="466"/>
      <c r="G71" s="469">
        <v>2.5</v>
      </c>
      <c r="H71" s="35">
        <f>G71*30</f>
        <v>75</v>
      </c>
      <c r="I71" s="61">
        <f>J71+K71+L71</f>
        <v>45</v>
      </c>
      <c r="J71" s="36">
        <v>18</v>
      </c>
      <c r="K71" s="468"/>
      <c r="L71" s="468">
        <v>27</v>
      </c>
      <c r="M71" s="141">
        <f>H71-I71</f>
        <v>30</v>
      </c>
      <c r="N71" s="60"/>
      <c r="O71" s="62"/>
      <c r="P71" s="141"/>
      <c r="Q71" s="63"/>
      <c r="R71" s="64">
        <v>5</v>
      </c>
      <c r="S71" s="70"/>
      <c r="T71" s="63"/>
      <c r="U71" s="62"/>
      <c r="V71" s="65"/>
      <c r="W71" s="59"/>
      <c r="X71" s="62"/>
      <c r="Y71" s="65"/>
    </row>
    <row r="72" spans="1:28" s="14" customFormat="1" ht="24" customHeight="1" x14ac:dyDescent="0.2">
      <c r="A72" s="417" t="s">
        <v>156</v>
      </c>
      <c r="B72" s="88" t="s">
        <v>55</v>
      </c>
      <c r="C72" s="470"/>
      <c r="D72" s="465"/>
      <c r="E72" s="465"/>
      <c r="F72" s="466"/>
      <c r="G72" s="84">
        <f t="shared" ref="G72:M72" si="24">G73+G74</f>
        <v>4.5</v>
      </c>
      <c r="H72" s="106">
        <f t="shared" si="24"/>
        <v>135</v>
      </c>
      <c r="I72" s="85">
        <f t="shared" si="24"/>
        <v>81</v>
      </c>
      <c r="J72" s="85">
        <f t="shared" si="24"/>
        <v>45</v>
      </c>
      <c r="K72" s="85">
        <f t="shared" si="24"/>
        <v>9</v>
      </c>
      <c r="L72" s="85">
        <f t="shared" si="24"/>
        <v>27</v>
      </c>
      <c r="M72" s="86">
        <f t="shared" si="24"/>
        <v>54</v>
      </c>
      <c r="N72" s="60"/>
      <c r="O72" s="62"/>
      <c r="P72" s="141"/>
      <c r="Q72" s="63"/>
      <c r="R72" s="64"/>
      <c r="S72" s="70"/>
      <c r="T72" s="63"/>
      <c r="U72" s="62"/>
      <c r="V72" s="65"/>
      <c r="W72" s="59"/>
      <c r="X72" s="62"/>
      <c r="Y72" s="65"/>
    </row>
    <row r="73" spans="1:28" s="14" customFormat="1" ht="22.5" customHeight="1" x14ac:dyDescent="0.2">
      <c r="A73" s="417" t="s">
        <v>468</v>
      </c>
      <c r="B73" s="88" t="s">
        <v>55</v>
      </c>
      <c r="C73" s="470"/>
      <c r="D73" s="465"/>
      <c r="E73" s="465"/>
      <c r="F73" s="466"/>
      <c r="G73" s="822">
        <v>2.5</v>
      </c>
      <c r="H73" s="35">
        <f>G73*30</f>
        <v>75</v>
      </c>
      <c r="I73" s="61">
        <f>J73+K73+L73</f>
        <v>45</v>
      </c>
      <c r="J73" s="36">
        <v>27</v>
      </c>
      <c r="K73" s="468"/>
      <c r="L73" s="468">
        <v>18</v>
      </c>
      <c r="M73" s="70">
        <f>H73-I73</f>
        <v>30</v>
      </c>
      <c r="N73" s="59"/>
      <c r="O73" s="62"/>
      <c r="P73" s="141"/>
      <c r="Q73" s="63"/>
      <c r="R73" s="64">
        <v>5</v>
      </c>
      <c r="S73" s="500"/>
      <c r="T73" s="63"/>
      <c r="U73" s="62"/>
      <c r="V73" s="65"/>
      <c r="W73" s="59"/>
      <c r="X73" s="62"/>
      <c r="Y73" s="65"/>
    </row>
    <row r="74" spans="1:28" s="14" customFormat="1" ht="23.25" customHeight="1" x14ac:dyDescent="0.2">
      <c r="A74" s="417" t="s">
        <v>469</v>
      </c>
      <c r="B74" s="88" t="s">
        <v>55</v>
      </c>
      <c r="C74" s="470">
        <v>6</v>
      </c>
      <c r="D74" s="465"/>
      <c r="E74" s="465"/>
      <c r="F74" s="466"/>
      <c r="G74" s="469">
        <v>2</v>
      </c>
      <c r="H74" s="35">
        <f>G74*30</f>
        <v>60</v>
      </c>
      <c r="I74" s="61">
        <f>J74+K74+L74</f>
        <v>36</v>
      </c>
      <c r="J74" s="36">
        <v>18</v>
      </c>
      <c r="K74" s="468">
        <v>9</v>
      </c>
      <c r="L74" s="468">
        <v>9</v>
      </c>
      <c r="M74" s="70">
        <f>H74-I74</f>
        <v>24</v>
      </c>
      <c r="N74" s="59"/>
      <c r="O74" s="62"/>
      <c r="P74" s="141"/>
      <c r="Q74" s="63"/>
      <c r="R74" s="501"/>
      <c r="S74" s="70">
        <v>4</v>
      </c>
      <c r="T74" s="63"/>
      <c r="U74" s="62"/>
      <c r="V74" s="65"/>
      <c r="W74" s="59"/>
      <c r="X74" s="62"/>
      <c r="Y74" s="65"/>
    </row>
    <row r="75" spans="1:28" s="1416" customFormat="1" ht="23.25" customHeight="1" x14ac:dyDescent="0.2">
      <c r="A75" s="1409" t="s">
        <v>157</v>
      </c>
      <c r="B75" s="989" t="s">
        <v>471</v>
      </c>
      <c r="C75" s="924"/>
      <c r="D75" s="922">
        <v>6</v>
      </c>
      <c r="E75" s="1410"/>
      <c r="F75" s="923"/>
      <c r="G75" s="953">
        <v>2</v>
      </c>
      <c r="H75" s="1411">
        <f>G75*30</f>
        <v>60</v>
      </c>
      <c r="I75" s="1041">
        <f>J75+K75+L75</f>
        <v>30</v>
      </c>
      <c r="J75" s="1412">
        <v>20</v>
      </c>
      <c r="K75" s="1413"/>
      <c r="L75" s="1413">
        <v>10</v>
      </c>
      <c r="M75" s="1414">
        <f>H75-I75</f>
        <v>30</v>
      </c>
      <c r="N75" s="1061"/>
      <c r="O75" s="1044"/>
      <c r="P75" s="1366"/>
      <c r="Q75" s="1046"/>
      <c r="R75" s="1415"/>
      <c r="S75" s="1048">
        <v>3</v>
      </c>
      <c r="T75" s="1046"/>
      <c r="U75" s="1044"/>
      <c r="V75" s="1045"/>
      <c r="W75" s="1061"/>
      <c r="X75" s="1044"/>
      <c r="Y75" s="1045"/>
      <c r="AB75" s="1416" t="s">
        <v>625</v>
      </c>
    </row>
    <row r="76" spans="1:28" s="14" customFormat="1" ht="39.75" customHeight="1" x14ac:dyDescent="0.2">
      <c r="A76" s="417" t="s">
        <v>302</v>
      </c>
      <c r="B76" s="88" t="s">
        <v>540</v>
      </c>
      <c r="C76" s="470">
        <v>4</v>
      </c>
      <c r="D76" s="468"/>
      <c r="E76" s="468"/>
      <c r="F76" s="466"/>
      <c r="G76" s="825">
        <v>3</v>
      </c>
      <c r="H76" s="106">
        <f>G76*30</f>
        <v>90</v>
      </c>
      <c r="I76" s="68">
        <f>J76+K76+L76</f>
        <v>45</v>
      </c>
      <c r="J76" s="85">
        <v>30</v>
      </c>
      <c r="K76" s="161">
        <v>15</v>
      </c>
      <c r="L76" s="161"/>
      <c r="M76" s="162">
        <f>H76-I76</f>
        <v>45</v>
      </c>
      <c r="N76" s="59"/>
      <c r="O76" s="62"/>
      <c r="P76" s="15"/>
      <c r="Q76" s="60">
        <v>3</v>
      </c>
      <c r="R76" s="64"/>
      <c r="S76" s="70"/>
      <c r="T76" s="63"/>
      <c r="U76" s="62"/>
      <c r="V76" s="65"/>
      <c r="W76" s="59"/>
      <c r="X76" s="62"/>
      <c r="Y76" s="65"/>
    </row>
    <row r="77" spans="1:28" s="14" customFormat="1" ht="21" customHeight="1" x14ac:dyDescent="0.2">
      <c r="A77" s="417" t="s">
        <v>470</v>
      </c>
      <c r="B77" s="88" t="s">
        <v>56</v>
      </c>
      <c r="C77" s="385"/>
      <c r="D77" s="465"/>
      <c r="E77" s="465"/>
      <c r="F77" s="466"/>
      <c r="G77" s="1234">
        <f t="shared" ref="G77:M77" si="25">G78+G79+G80</f>
        <v>11</v>
      </c>
      <c r="H77" s="106">
        <f t="shared" si="25"/>
        <v>330</v>
      </c>
      <c r="I77" s="68">
        <f t="shared" si="25"/>
        <v>165</v>
      </c>
      <c r="J77" s="68">
        <f t="shared" si="25"/>
        <v>99</v>
      </c>
      <c r="K77" s="68">
        <f t="shared" si="25"/>
        <v>33</v>
      </c>
      <c r="L77" s="68">
        <f t="shared" si="25"/>
        <v>33</v>
      </c>
      <c r="M77" s="72">
        <f t="shared" si="25"/>
        <v>165</v>
      </c>
      <c r="N77" s="59"/>
      <c r="O77" s="62"/>
      <c r="P77" s="15"/>
      <c r="Q77" s="60"/>
      <c r="R77" s="62"/>
      <c r="S77" s="65"/>
      <c r="T77" s="60"/>
      <c r="U77" s="62"/>
      <c r="V77" s="65"/>
      <c r="W77" s="59"/>
      <c r="X77" s="62"/>
      <c r="Y77" s="65"/>
    </row>
    <row r="78" spans="1:28" s="14" customFormat="1" ht="21.75" customHeight="1" x14ac:dyDescent="0.2">
      <c r="A78" s="417" t="s">
        <v>472</v>
      </c>
      <c r="B78" s="88" t="s">
        <v>56</v>
      </c>
      <c r="C78" s="385"/>
      <c r="D78" s="465"/>
      <c r="E78" s="465"/>
      <c r="F78" s="466"/>
      <c r="G78" s="469">
        <v>3</v>
      </c>
      <c r="H78" s="35">
        <f>G78*30</f>
        <v>90</v>
      </c>
      <c r="I78" s="61">
        <f>J78+K78+L78</f>
        <v>45</v>
      </c>
      <c r="J78" s="36">
        <v>27</v>
      </c>
      <c r="K78" s="468">
        <v>9</v>
      </c>
      <c r="L78" s="468">
        <v>9</v>
      </c>
      <c r="M78" s="70">
        <f>H78-I78</f>
        <v>45</v>
      </c>
      <c r="N78" s="71"/>
      <c r="O78" s="64">
        <v>5</v>
      </c>
      <c r="P78" s="141"/>
      <c r="Q78" s="63"/>
      <c r="R78" s="62"/>
      <c r="S78" s="65"/>
      <c r="T78" s="60"/>
      <c r="U78" s="62"/>
      <c r="V78" s="65"/>
      <c r="W78" s="59"/>
      <c r="X78" s="62"/>
      <c r="Y78" s="65"/>
    </row>
    <row r="79" spans="1:28" s="14" customFormat="1" ht="22.5" customHeight="1" x14ac:dyDescent="0.2">
      <c r="A79" s="417" t="s">
        <v>473</v>
      </c>
      <c r="B79" s="88" t="s">
        <v>56</v>
      </c>
      <c r="C79" s="470">
        <v>3</v>
      </c>
      <c r="D79" s="465"/>
      <c r="E79" s="465"/>
      <c r="F79" s="466"/>
      <c r="G79" s="469">
        <v>3</v>
      </c>
      <c r="H79" s="35">
        <f>G79*30</f>
        <v>90</v>
      </c>
      <c r="I79" s="61">
        <f>J79+K79+L79</f>
        <v>45</v>
      </c>
      <c r="J79" s="36">
        <v>27</v>
      </c>
      <c r="K79" s="468">
        <v>9</v>
      </c>
      <c r="L79" s="468">
        <v>9</v>
      </c>
      <c r="M79" s="70">
        <f>H79-I79</f>
        <v>45</v>
      </c>
      <c r="N79" s="71"/>
      <c r="O79" s="64"/>
      <c r="P79" s="141">
        <v>5</v>
      </c>
      <c r="Q79" s="63"/>
      <c r="R79" s="62"/>
      <c r="S79" s="65"/>
      <c r="T79" s="60"/>
      <c r="U79" s="62"/>
      <c r="V79" s="65"/>
      <c r="W79" s="59"/>
      <c r="X79" s="62"/>
      <c r="Y79" s="65"/>
    </row>
    <row r="80" spans="1:28" s="14" customFormat="1" ht="23.25" customHeight="1" x14ac:dyDescent="0.2">
      <c r="A80" s="417" t="s">
        <v>474</v>
      </c>
      <c r="B80" s="88" t="s">
        <v>56</v>
      </c>
      <c r="C80" s="470">
        <v>4</v>
      </c>
      <c r="D80" s="465"/>
      <c r="E80" s="465"/>
      <c r="F80" s="466"/>
      <c r="G80" s="822">
        <v>5</v>
      </c>
      <c r="H80" s="35">
        <f>G80*30</f>
        <v>150</v>
      </c>
      <c r="I80" s="61">
        <f>J80+K80+L80</f>
        <v>75</v>
      </c>
      <c r="J80" s="36">
        <v>45</v>
      </c>
      <c r="K80" s="468">
        <v>15</v>
      </c>
      <c r="L80" s="468">
        <v>15</v>
      </c>
      <c r="M80" s="70">
        <f>H80-I80</f>
        <v>75</v>
      </c>
      <c r="N80" s="71"/>
      <c r="O80" s="64"/>
      <c r="P80" s="141"/>
      <c r="Q80" s="63">
        <v>5</v>
      </c>
      <c r="R80" s="62"/>
      <c r="S80" s="65"/>
      <c r="T80" s="60"/>
      <c r="U80" s="62"/>
      <c r="V80" s="65"/>
      <c r="W80" s="59"/>
      <c r="X80" s="62"/>
      <c r="Y80" s="65"/>
    </row>
    <row r="81" spans="1:39" s="14" customFormat="1" ht="22.5" customHeight="1" thickBot="1" x14ac:dyDescent="0.25">
      <c r="A81" s="502" t="s">
        <v>475</v>
      </c>
      <c r="B81" s="89" t="s">
        <v>57</v>
      </c>
      <c r="C81" s="503">
        <v>1</v>
      </c>
      <c r="D81" s="504"/>
      <c r="E81" s="504"/>
      <c r="F81" s="505"/>
      <c r="G81" s="94">
        <v>5</v>
      </c>
      <c r="H81" s="106">
        <f>G81*30</f>
        <v>150</v>
      </c>
      <c r="I81" s="80">
        <f>J81+K81+L81</f>
        <v>75</v>
      </c>
      <c r="J81" s="506">
        <v>45</v>
      </c>
      <c r="K81" s="507">
        <v>30</v>
      </c>
      <c r="L81" s="507"/>
      <c r="M81" s="508">
        <f>H81-I81</f>
        <v>75</v>
      </c>
      <c r="N81" s="95">
        <v>5</v>
      </c>
      <c r="O81" s="75"/>
      <c r="P81" s="421"/>
      <c r="Q81" s="78"/>
      <c r="R81" s="74"/>
      <c r="S81" s="77"/>
      <c r="T81" s="76"/>
      <c r="U81" s="74"/>
      <c r="V81" s="77"/>
      <c r="W81" s="73"/>
      <c r="X81" s="74"/>
      <c r="Y81" s="115"/>
    </row>
    <row r="82" spans="1:39" s="14" customFormat="1" ht="24.75" customHeight="1" thickBot="1" x14ac:dyDescent="0.25">
      <c r="A82" s="3102" t="s">
        <v>402</v>
      </c>
      <c r="B82" s="3103"/>
      <c r="C82" s="3103"/>
      <c r="D82" s="3103"/>
      <c r="E82" s="3103"/>
      <c r="F82" s="3415"/>
      <c r="G82" s="509">
        <f>G34+G35+G40+G41+G42+G46+G47+G50+G54+G55+G56+G60+G64+G67+G68+G72+G75+G76+G77+G81</f>
        <v>110.5</v>
      </c>
      <c r="H82" s="510">
        <f t="shared" ref="H82:M82" si="26">H34+H35+H40+H41+H42+H46+H47+H50+H54+H55+H56+H60+H64+H67+H68+H72+H75+H76+H77+H81</f>
        <v>3315</v>
      </c>
      <c r="I82" s="511">
        <f t="shared" si="26"/>
        <v>1740</v>
      </c>
      <c r="J82" s="511">
        <f t="shared" si="26"/>
        <v>892</v>
      </c>
      <c r="K82" s="511">
        <f t="shared" si="26"/>
        <v>252</v>
      </c>
      <c r="L82" s="511">
        <f t="shared" si="26"/>
        <v>596</v>
      </c>
      <c r="M82" s="512">
        <f t="shared" si="26"/>
        <v>1575</v>
      </c>
      <c r="N82" s="510">
        <f>SUM(N34:N81)</f>
        <v>20</v>
      </c>
      <c r="O82" s="511">
        <f t="shared" ref="O82:Y82" si="27">SUM(O34:O81)</f>
        <v>21</v>
      </c>
      <c r="P82" s="512">
        <f t="shared" si="27"/>
        <v>21</v>
      </c>
      <c r="Q82" s="510">
        <f t="shared" si="27"/>
        <v>21</v>
      </c>
      <c r="R82" s="511">
        <f t="shared" si="27"/>
        <v>17</v>
      </c>
      <c r="S82" s="512">
        <f t="shared" si="27"/>
        <v>17</v>
      </c>
      <c r="T82" s="510">
        <f t="shared" si="27"/>
        <v>14</v>
      </c>
      <c r="U82" s="511">
        <f t="shared" si="27"/>
        <v>12</v>
      </c>
      <c r="V82" s="512">
        <f t="shared" si="27"/>
        <v>2</v>
      </c>
      <c r="W82" s="510">
        <f t="shared" si="27"/>
        <v>3</v>
      </c>
      <c r="X82" s="511">
        <f t="shared" si="27"/>
        <v>3</v>
      </c>
      <c r="Y82" s="512">
        <f t="shared" si="27"/>
        <v>3</v>
      </c>
    </row>
    <row r="83" spans="1:39" s="14" customFormat="1" ht="24.75" customHeight="1" thickBot="1" x14ac:dyDescent="0.25">
      <c r="A83" s="3434" t="s">
        <v>476</v>
      </c>
      <c r="B83" s="3435"/>
      <c r="C83" s="3435"/>
      <c r="D83" s="3435"/>
      <c r="E83" s="3435"/>
      <c r="F83" s="3436"/>
      <c r="G83" s="513">
        <f t="shared" ref="G83:Y83" si="28">G31+G82</f>
        <v>142</v>
      </c>
      <c r="H83" s="514">
        <f t="shared" si="28"/>
        <v>4260</v>
      </c>
      <c r="I83" s="515">
        <f t="shared" si="28"/>
        <v>2224</v>
      </c>
      <c r="J83" s="515">
        <f t="shared" si="28"/>
        <v>981</v>
      </c>
      <c r="K83" s="515">
        <f t="shared" si="28"/>
        <v>252</v>
      </c>
      <c r="L83" s="515">
        <f t="shared" si="28"/>
        <v>991</v>
      </c>
      <c r="M83" s="516">
        <f t="shared" si="28"/>
        <v>2036</v>
      </c>
      <c r="N83" s="514">
        <f t="shared" si="28"/>
        <v>29</v>
      </c>
      <c r="O83" s="515">
        <f t="shared" si="28"/>
        <v>27</v>
      </c>
      <c r="P83" s="516">
        <f t="shared" si="28"/>
        <v>27</v>
      </c>
      <c r="Q83" s="514">
        <f t="shared" si="28"/>
        <v>27</v>
      </c>
      <c r="R83" s="515">
        <f t="shared" si="28"/>
        <v>26</v>
      </c>
      <c r="S83" s="516">
        <f t="shared" si="28"/>
        <v>24</v>
      </c>
      <c r="T83" s="514">
        <f t="shared" si="28"/>
        <v>14</v>
      </c>
      <c r="U83" s="515">
        <f t="shared" si="28"/>
        <v>12</v>
      </c>
      <c r="V83" s="516">
        <f t="shared" si="28"/>
        <v>2</v>
      </c>
      <c r="W83" s="514">
        <f t="shared" si="28"/>
        <v>3</v>
      </c>
      <c r="X83" s="515">
        <f t="shared" si="28"/>
        <v>3</v>
      </c>
      <c r="Y83" s="516">
        <f t="shared" si="28"/>
        <v>5</v>
      </c>
    </row>
    <row r="84" spans="1:39" s="14" customFormat="1" ht="24.75" customHeight="1" thickBot="1" x14ac:dyDescent="0.25">
      <c r="A84" s="3428" t="s">
        <v>449</v>
      </c>
      <c r="B84" s="3429"/>
      <c r="C84" s="3429"/>
      <c r="D84" s="3429"/>
      <c r="E84" s="3429"/>
      <c r="F84" s="3429"/>
      <c r="G84" s="3429"/>
      <c r="H84" s="3429"/>
      <c r="I84" s="3429"/>
      <c r="J84" s="3429"/>
      <c r="K84" s="3429"/>
      <c r="L84" s="3429"/>
      <c r="M84" s="3429"/>
      <c r="N84" s="3429"/>
      <c r="O84" s="3429"/>
      <c r="P84" s="3429"/>
      <c r="Q84" s="3429"/>
      <c r="R84" s="3429"/>
      <c r="S84" s="3429"/>
      <c r="T84" s="3429"/>
      <c r="U84" s="3429"/>
      <c r="V84" s="3429"/>
      <c r="W84" s="3429"/>
      <c r="X84" s="3429"/>
      <c r="Y84" s="3430"/>
    </row>
    <row r="85" spans="1:39" s="14" customFormat="1" ht="24.75" customHeight="1" thickBot="1" x14ac:dyDescent="0.25">
      <c r="A85" s="3065" t="s">
        <v>194</v>
      </c>
      <c r="B85" s="3466"/>
      <c r="C85" s="3466"/>
      <c r="D85" s="3466"/>
      <c r="E85" s="3466"/>
      <c r="F85" s="3466"/>
      <c r="G85" s="3466"/>
      <c r="H85" s="3466"/>
      <c r="I85" s="3466"/>
      <c r="J85" s="3466"/>
      <c r="K85" s="3466"/>
      <c r="L85" s="3466"/>
      <c r="M85" s="3466"/>
      <c r="N85" s="3466"/>
      <c r="O85" s="3466"/>
      <c r="P85" s="3466"/>
      <c r="Q85" s="3466"/>
      <c r="R85" s="3466"/>
      <c r="S85" s="3466"/>
      <c r="T85" s="3466"/>
      <c r="U85" s="3466"/>
      <c r="V85" s="3466"/>
      <c r="W85" s="3466"/>
      <c r="X85" s="3466"/>
      <c r="Y85" s="3467"/>
    </row>
    <row r="86" spans="1:39" s="14" customFormat="1" ht="24" customHeight="1" thickBot="1" x14ac:dyDescent="0.25">
      <c r="A86" s="3442" t="s">
        <v>195</v>
      </c>
      <c r="B86" s="3443"/>
      <c r="C86" s="3443"/>
      <c r="D86" s="3443"/>
      <c r="E86" s="3443"/>
      <c r="F86" s="3443"/>
      <c r="G86" s="3443"/>
      <c r="H86" s="3443"/>
      <c r="I86" s="3443"/>
      <c r="J86" s="3443"/>
      <c r="K86" s="3443"/>
      <c r="L86" s="3443"/>
      <c r="M86" s="3443"/>
      <c r="N86" s="3443"/>
      <c r="O86" s="3443"/>
      <c r="P86" s="3443"/>
      <c r="Q86" s="3443"/>
      <c r="R86" s="3443"/>
      <c r="S86" s="3443"/>
      <c r="T86" s="3443"/>
      <c r="U86" s="3443"/>
      <c r="V86" s="3443"/>
      <c r="W86" s="3443"/>
      <c r="X86" s="3443"/>
      <c r="Y86" s="3444"/>
    </row>
    <row r="87" spans="1:39" s="14" customFormat="1" ht="20.25" customHeight="1" thickBot="1" x14ac:dyDescent="0.3">
      <c r="A87" s="1191">
        <v>1</v>
      </c>
      <c r="B87" s="1192" t="s">
        <v>554</v>
      </c>
      <c r="C87" s="1193"/>
      <c r="D87" s="1194">
        <v>4</v>
      </c>
      <c r="E87" s="1194"/>
      <c r="F87" s="1195"/>
      <c r="G87" s="1196">
        <v>1</v>
      </c>
      <c r="H87" s="1197">
        <f t="shared" ref="H87:H92" si="29">G87*30</f>
        <v>30</v>
      </c>
      <c r="I87" s="1198">
        <f>J87+K87+L87</f>
        <v>14</v>
      </c>
      <c r="J87" s="1199">
        <v>10</v>
      </c>
      <c r="K87" s="1199"/>
      <c r="L87" s="1200">
        <v>4</v>
      </c>
      <c r="M87" s="1150">
        <f t="shared" ref="M87:M92" si="30">H87-I87</f>
        <v>16</v>
      </c>
      <c r="N87" s="1201"/>
      <c r="O87" s="1201"/>
      <c r="P87" s="1201"/>
      <c r="Q87" s="1202">
        <v>1</v>
      </c>
      <c r="R87" s="1202"/>
      <c r="S87" s="1202"/>
      <c r="T87" s="1202"/>
      <c r="U87" s="1202"/>
      <c r="V87" s="1202"/>
      <c r="W87" s="1203"/>
      <c r="X87" s="1204"/>
      <c r="Y87" s="1205"/>
      <c r="AA87"/>
      <c r="AB87" s="3220" t="s">
        <v>33</v>
      </c>
      <c r="AC87" s="3221"/>
      <c r="AD87" s="3222"/>
      <c r="AE87" s="3220" t="s">
        <v>34</v>
      </c>
      <c r="AF87" s="3226"/>
      <c r="AG87" s="3227"/>
      <c r="AH87" s="3220" t="s">
        <v>35</v>
      </c>
      <c r="AI87" s="3226"/>
      <c r="AJ87" s="3227"/>
      <c r="AK87" s="3220" t="s">
        <v>36</v>
      </c>
      <c r="AL87" s="3226"/>
      <c r="AM87" s="3227"/>
    </row>
    <row r="88" spans="1:39" s="14" customFormat="1" ht="21" customHeight="1" thickBot="1" x14ac:dyDescent="0.3">
      <c r="A88" s="1206">
        <v>2</v>
      </c>
      <c r="B88" s="1192" t="s">
        <v>555</v>
      </c>
      <c r="C88" s="1193"/>
      <c r="D88" s="1194">
        <v>5</v>
      </c>
      <c r="E88" s="1194"/>
      <c r="F88" s="1195"/>
      <c r="G88" s="1196">
        <v>1.5</v>
      </c>
      <c r="H88" s="1197">
        <f t="shared" si="29"/>
        <v>45</v>
      </c>
      <c r="I88" s="1198">
        <f>J88+K88+L88</f>
        <v>16</v>
      </c>
      <c r="J88" s="1199">
        <v>16</v>
      </c>
      <c r="K88" s="1199"/>
      <c r="L88" s="1200"/>
      <c r="M88" s="1150">
        <f t="shared" si="30"/>
        <v>29</v>
      </c>
      <c r="N88" s="1201"/>
      <c r="O88" s="1201"/>
      <c r="P88" s="1201"/>
      <c r="Q88" s="1202"/>
      <c r="R88" s="1202">
        <v>2</v>
      </c>
      <c r="S88" s="1202"/>
      <c r="T88" s="1202"/>
      <c r="U88" s="1202"/>
      <c r="V88" s="1202"/>
      <c r="W88" s="1207"/>
      <c r="X88" s="811"/>
      <c r="Y88" s="1208"/>
      <c r="AA88"/>
      <c r="AB88" s="3223"/>
      <c r="AC88" s="3224"/>
      <c r="AD88" s="3225"/>
      <c r="AE88" s="3228"/>
      <c r="AF88" s="3229"/>
      <c r="AG88" s="3230"/>
      <c r="AH88" s="3228"/>
      <c r="AI88" s="3229"/>
      <c r="AJ88" s="3230"/>
      <c r="AK88" s="3228"/>
      <c r="AL88" s="3229"/>
      <c r="AM88" s="3230"/>
    </row>
    <row r="89" spans="1:39" s="14" customFormat="1" ht="18.75" customHeight="1" thickBot="1" x14ac:dyDescent="0.3">
      <c r="A89" s="1206">
        <v>3</v>
      </c>
      <c r="B89" s="1192" t="s">
        <v>556</v>
      </c>
      <c r="C89" s="1209"/>
      <c r="D89" s="1210">
        <v>6</v>
      </c>
      <c r="E89" s="1210"/>
      <c r="F89" s="1211"/>
      <c r="G89" s="1212">
        <v>1.5</v>
      </c>
      <c r="H89" s="1197">
        <f t="shared" si="29"/>
        <v>45</v>
      </c>
      <c r="I89" s="1198">
        <v>16</v>
      </c>
      <c r="J89" s="1202">
        <v>16</v>
      </c>
      <c r="K89" s="1202"/>
      <c r="L89" s="1213"/>
      <c r="M89" s="1150">
        <f t="shared" si="30"/>
        <v>29</v>
      </c>
      <c r="N89" s="1201"/>
      <c r="O89" s="1201"/>
      <c r="P89" s="1201"/>
      <c r="Q89" s="1202"/>
      <c r="R89" s="1202"/>
      <c r="S89" s="1202">
        <v>2</v>
      </c>
      <c r="T89" s="1202"/>
      <c r="U89" s="1202"/>
      <c r="V89" s="1202"/>
      <c r="W89" s="1061"/>
      <c r="X89" s="1044"/>
      <c r="Y89" s="1045"/>
      <c r="AA89"/>
      <c r="AB89" s="1475">
        <v>1</v>
      </c>
      <c r="AC89" s="1475">
        <v>2</v>
      </c>
      <c r="AD89" s="1475">
        <v>3</v>
      </c>
      <c r="AE89" s="1475">
        <v>4</v>
      </c>
      <c r="AF89" s="1475">
        <v>5</v>
      </c>
      <c r="AG89" s="1475">
        <v>6</v>
      </c>
      <c r="AH89" s="1475">
        <v>7</v>
      </c>
      <c r="AI89" s="1475">
        <v>8</v>
      </c>
      <c r="AJ89" s="1475">
        <v>9</v>
      </c>
      <c r="AK89" s="1475">
        <v>10</v>
      </c>
      <c r="AL89" s="1475">
        <v>11</v>
      </c>
      <c r="AM89" s="1476">
        <v>12</v>
      </c>
    </row>
    <row r="90" spans="1:39" s="14" customFormat="1" ht="18.75" customHeight="1" thickBot="1" x14ac:dyDescent="0.3">
      <c r="A90" s="1206">
        <v>4</v>
      </c>
      <c r="B90" s="1192" t="s">
        <v>557</v>
      </c>
      <c r="C90" s="1209"/>
      <c r="D90" s="1210">
        <v>7.7</v>
      </c>
      <c r="E90" s="1210"/>
      <c r="F90" s="1211"/>
      <c r="G90" s="1212">
        <v>3</v>
      </c>
      <c r="H90" s="1197">
        <f t="shared" si="29"/>
        <v>90</v>
      </c>
      <c r="I90" s="1198">
        <f>J90+K90+L90</f>
        <v>40</v>
      </c>
      <c r="J90" s="1202">
        <v>28</v>
      </c>
      <c r="K90" s="1202"/>
      <c r="L90" s="1213">
        <v>12</v>
      </c>
      <c r="M90" s="1150">
        <f t="shared" si="30"/>
        <v>50</v>
      </c>
      <c r="N90" s="1201"/>
      <c r="O90" s="1201"/>
      <c r="P90" s="1201"/>
      <c r="Q90" s="1202"/>
      <c r="R90" s="1202"/>
      <c r="S90" s="1202"/>
      <c r="T90" s="1202">
        <v>3</v>
      </c>
      <c r="U90" s="1202"/>
      <c r="V90" s="1202"/>
      <c r="W90" s="1061"/>
      <c r="X90" s="1044"/>
      <c r="Y90" s="1045"/>
      <c r="AA90" t="s">
        <v>631</v>
      </c>
      <c r="AB90"/>
      <c r="AC90"/>
      <c r="AD90"/>
      <c r="AE90"/>
      <c r="AF90"/>
      <c r="AG90"/>
      <c r="AH90"/>
      <c r="AI90"/>
      <c r="AJ90"/>
      <c r="AK90"/>
      <c r="AL90"/>
      <c r="AM90"/>
    </row>
    <row r="91" spans="1:39" s="14" customFormat="1" ht="19.5" customHeight="1" thickBot="1" x14ac:dyDescent="0.3">
      <c r="A91" s="1214">
        <v>5</v>
      </c>
      <c r="B91" s="1215" t="s">
        <v>558</v>
      </c>
      <c r="C91" s="1216"/>
      <c r="D91" s="1217">
        <v>8</v>
      </c>
      <c r="E91" s="1217"/>
      <c r="F91" s="1218"/>
      <c r="G91" s="1219">
        <v>1.5</v>
      </c>
      <c r="H91" s="1220">
        <f t="shared" si="29"/>
        <v>45</v>
      </c>
      <c r="I91" s="1221">
        <f>J91+K91+L91</f>
        <v>16</v>
      </c>
      <c r="J91" s="1222">
        <v>16</v>
      </c>
      <c r="K91" s="1222"/>
      <c r="L91" s="1223"/>
      <c r="M91" s="1150">
        <f t="shared" si="30"/>
        <v>29</v>
      </c>
      <c r="N91" s="1201"/>
      <c r="O91" s="1201"/>
      <c r="P91" s="1201"/>
      <c r="Q91" s="1202"/>
      <c r="R91" s="1202"/>
      <c r="S91" s="1202"/>
      <c r="T91" s="1202"/>
      <c r="U91" s="1202">
        <v>2</v>
      </c>
      <c r="V91" s="1202"/>
      <c r="W91" s="1061"/>
      <c r="X91" s="1044"/>
      <c r="Y91" s="1045"/>
      <c r="AA91" t="s">
        <v>632</v>
      </c>
      <c r="AB91"/>
      <c r="AC91"/>
      <c r="AD91"/>
      <c r="AE91">
        <v>1</v>
      </c>
      <c r="AF91">
        <v>1</v>
      </c>
      <c r="AG91">
        <v>1</v>
      </c>
      <c r="AH91">
        <v>2</v>
      </c>
      <c r="AI91">
        <v>1</v>
      </c>
      <c r="AJ91">
        <v>1</v>
      </c>
      <c r="AK91"/>
      <c r="AL91"/>
      <c r="AM91"/>
    </row>
    <row r="92" spans="1:39" s="14" customFormat="1" ht="20.25" customHeight="1" x14ac:dyDescent="0.25">
      <c r="A92" s="1224">
        <v>6</v>
      </c>
      <c r="B92" s="1233" t="s">
        <v>559</v>
      </c>
      <c r="C92" s="1225"/>
      <c r="D92" s="1224">
        <v>9</v>
      </c>
      <c r="E92" s="1224"/>
      <c r="F92" s="1225"/>
      <c r="G92" s="1226">
        <v>1.5</v>
      </c>
      <c r="H92" s="1227">
        <f t="shared" si="29"/>
        <v>45</v>
      </c>
      <c r="I92" s="1171">
        <v>18</v>
      </c>
      <c r="J92" s="1228">
        <v>9</v>
      </c>
      <c r="K92" s="1228"/>
      <c r="L92" s="1228">
        <v>9</v>
      </c>
      <c r="M92" s="1150">
        <f t="shared" si="30"/>
        <v>27</v>
      </c>
      <c r="N92" s="1229"/>
      <c r="O92" s="1229"/>
      <c r="P92" s="1229"/>
      <c r="Q92" s="1228"/>
      <c r="R92" s="1228"/>
      <c r="S92" s="1228"/>
      <c r="T92" s="1228"/>
      <c r="U92" s="1228"/>
      <c r="V92" s="1228">
        <v>2</v>
      </c>
      <c r="W92" s="1230"/>
      <c r="X92" s="1231"/>
      <c r="Y92" s="1232"/>
    </row>
    <row r="93" spans="1:39" s="14" customFormat="1" ht="20.25" customHeight="1" thickBot="1" x14ac:dyDescent="0.25">
      <c r="A93" s="3437" t="s">
        <v>560</v>
      </c>
      <c r="B93" s="3438"/>
      <c r="C93" s="3438"/>
      <c r="D93" s="3438"/>
      <c r="E93" s="3438"/>
      <c r="F93" s="3438"/>
      <c r="G93" s="834">
        <f>SUM(G87:G92)</f>
        <v>10</v>
      </c>
      <c r="H93" s="834">
        <f>SUM(H87:H92)</f>
        <v>300</v>
      </c>
      <c r="I93" s="834">
        <f>SUM(I87:I92)</f>
        <v>120</v>
      </c>
      <c r="J93" s="834">
        <f>SUM(J87:J92)</f>
        <v>95</v>
      </c>
      <c r="K93" s="834">
        <f>SUM(K87:K91)</f>
        <v>0</v>
      </c>
      <c r="L93" s="834">
        <f>SUM(L87:L92)</f>
        <v>25</v>
      </c>
      <c r="M93" s="834">
        <f>SUM(M87:M92)</f>
        <v>180</v>
      </c>
      <c r="N93" s="834"/>
      <c r="O93" s="834"/>
      <c r="P93" s="834"/>
      <c r="Q93" s="834">
        <f>SUM(Q87:Q91)</f>
        <v>1</v>
      </c>
      <c r="R93" s="834">
        <f>SUM(R87:R91)</f>
        <v>2</v>
      </c>
      <c r="S93" s="834">
        <f>SUM(S87:S91)</f>
        <v>2</v>
      </c>
      <c r="T93" s="834">
        <f>SUM(T87:T91)</f>
        <v>3</v>
      </c>
      <c r="U93" s="834">
        <f>SUM(U87:U91)</f>
        <v>2</v>
      </c>
      <c r="V93" s="834" t="s">
        <v>561</v>
      </c>
      <c r="W93" s="59"/>
      <c r="X93" s="62"/>
      <c r="Y93" s="65"/>
    </row>
    <row r="94" spans="1:39" s="14" customFormat="1" ht="19.5" customHeight="1" thickBot="1" x14ac:dyDescent="0.3">
      <c r="A94" s="835" t="s">
        <v>158</v>
      </c>
      <c r="B94" s="836" t="s">
        <v>562</v>
      </c>
      <c r="C94" s="837"/>
      <c r="D94" s="838">
        <v>4</v>
      </c>
      <c r="E94" s="838"/>
      <c r="F94" s="839"/>
      <c r="G94" s="1240">
        <v>1</v>
      </c>
      <c r="H94" s="1240">
        <f>G94*30</f>
        <v>30</v>
      </c>
      <c r="I94" s="845">
        <f>J94+K94+L94</f>
        <v>14</v>
      </c>
      <c r="J94" s="846">
        <v>10</v>
      </c>
      <c r="K94" s="846"/>
      <c r="L94" s="846">
        <v>4</v>
      </c>
      <c r="M94" s="841">
        <f>H94-I94</f>
        <v>16</v>
      </c>
      <c r="N94" s="842"/>
      <c r="O94" s="843"/>
      <c r="P94" s="844"/>
      <c r="Q94" s="845">
        <v>1</v>
      </c>
      <c r="R94" s="846"/>
      <c r="S94" s="841"/>
      <c r="T94" s="847"/>
      <c r="U94" s="846"/>
      <c r="V94" s="841"/>
      <c r="W94" s="59"/>
      <c r="X94" s="521"/>
      <c r="Y94" s="518"/>
      <c r="AA94" s="16" t="s">
        <v>635</v>
      </c>
    </row>
    <row r="95" spans="1:39" s="14" customFormat="1" ht="21.75" customHeight="1" thickBot="1" x14ac:dyDescent="0.3">
      <c r="A95" s="835" t="s">
        <v>159</v>
      </c>
      <c r="B95" s="517" t="s">
        <v>69</v>
      </c>
      <c r="C95" s="837"/>
      <c r="D95" s="838">
        <v>4</v>
      </c>
      <c r="E95" s="838"/>
      <c r="F95" s="839"/>
      <c r="G95" s="832">
        <v>1</v>
      </c>
      <c r="H95" s="832">
        <f>G95*30</f>
        <v>30</v>
      </c>
      <c r="I95" s="833">
        <f>J95+K95+L95</f>
        <v>14</v>
      </c>
      <c r="J95" s="840">
        <v>10</v>
      </c>
      <c r="K95" s="840"/>
      <c r="L95" s="840">
        <v>4</v>
      </c>
      <c r="M95" s="841">
        <f>H95-I95</f>
        <v>16</v>
      </c>
      <c r="N95" s="842"/>
      <c r="O95" s="843"/>
      <c r="P95" s="844"/>
      <c r="Q95" s="845">
        <v>1</v>
      </c>
      <c r="R95" s="846"/>
      <c r="S95" s="841"/>
      <c r="T95" s="847"/>
      <c r="U95" s="846"/>
      <c r="V95" s="841"/>
      <c r="W95" s="73"/>
      <c r="X95" s="74"/>
      <c r="Y95" s="77"/>
      <c r="AA95"/>
      <c r="AB95" s="3220" t="s">
        <v>33</v>
      </c>
      <c r="AC95" s="3221"/>
      <c r="AD95" s="3222"/>
      <c r="AE95" s="3220" t="s">
        <v>34</v>
      </c>
      <c r="AF95" s="3226"/>
      <c r="AG95" s="3227"/>
      <c r="AH95" s="3220" t="s">
        <v>35</v>
      </c>
      <c r="AI95" s="3226"/>
      <c r="AJ95" s="3227"/>
      <c r="AK95" s="3220" t="s">
        <v>36</v>
      </c>
      <c r="AL95" s="3226"/>
      <c r="AM95" s="3227"/>
    </row>
    <row r="96" spans="1:39" s="14" customFormat="1" ht="21.75" customHeight="1" thickBot="1" x14ac:dyDescent="0.3">
      <c r="A96" s="848" t="s">
        <v>160</v>
      </c>
      <c r="B96" s="849" t="s">
        <v>563</v>
      </c>
      <c r="C96" s="850"/>
      <c r="D96" s="851">
        <v>8</v>
      </c>
      <c r="E96" s="852"/>
      <c r="F96" s="853"/>
      <c r="G96" s="854">
        <v>1.5</v>
      </c>
      <c r="H96" s="855">
        <v>45</v>
      </c>
      <c r="I96" s="855">
        <v>16</v>
      </c>
      <c r="J96" s="851">
        <v>16</v>
      </c>
      <c r="K96" s="851"/>
      <c r="L96" s="851"/>
      <c r="M96" s="852">
        <v>29</v>
      </c>
      <c r="N96" s="856"/>
      <c r="O96" s="850"/>
      <c r="P96" s="857"/>
      <c r="Q96" s="854"/>
      <c r="R96" s="851"/>
      <c r="S96" s="858"/>
      <c r="T96" s="858"/>
      <c r="U96" s="851">
        <v>2</v>
      </c>
      <c r="V96" s="852"/>
      <c r="W96" s="157"/>
      <c r="X96" s="157"/>
      <c r="Y96" s="157"/>
      <c r="AA96"/>
      <c r="AB96" s="3223"/>
      <c r="AC96" s="3224"/>
      <c r="AD96" s="3225"/>
      <c r="AE96" s="3228"/>
      <c r="AF96" s="3229"/>
      <c r="AG96" s="3230"/>
      <c r="AH96" s="3228"/>
      <c r="AI96" s="3229"/>
      <c r="AJ96" s="3230"/>
      <c r="AK96" s="3228"/>
      <c r="AL96" s="3229"/>
      <c r="AM96" s="3230"/>
    </row>
    <row r="97" spans="1:39" s="14" customFormat="1" ht="21.75" customHeight="1" thickBot="1" x14ac:dyDescent="0.3">
      <c r="A97" s="848" t="s">
        <v>161</v>
      </c>
      <c r="B97" s="859" t="s">
        <v>43</v>
      </c>
      <c r="C97" s="860"/>
      <c r="D97" s="855">
        <v>5</v>
      </c>
      <c r="E97" s="861"/>
      <c r="F97" s="862"/>
      <c r="G97" s="863">
        <v>1.5</v>
      </c>
      <c r="H97" s="855">
        <v>45</v>
      </c>
      <c r="I97" s="855">
        <v>16</v>
      </c>
      <c r="J97" s="855">
        <v>16</v>
      </c>
      <c r="K97" s="855"/>
      <c r="L97" s="855"/>
      <c r="M97" s="861">
        <v>29</v>
      </c>
      <c r="N97" s="864"/>
      <c r="O97" s="860"/>
      <c r="P97" s="865"/>
      <c r="Q97" s="863"/>
      <c r="R97" s="855">
        <v>2</v>
      </c>
      <c r="S97" s="855"/>
      <c r="T97" s="855"/>
      <c r="U97" s="855"/>
      <c r="V97" s="861"/>
      <c r="W97" s="157"/>
      <c r="X97" s="157"/>
      <c r="Y97" s="157"/>
      <c r="AA97"/>
      <c r="AB97" s="1475">
        <v>1</v>
      </c>
      <c r="AC97" s="1475">
        <v>2</v>
      </c>
      <c r="AD97" s="1475">
        <v>3</v>
      </c>
      <c r="AE97" s="1475">
        <v>4</v>
      </c>
      <c r="AF97" s="1475">
        <v>5</v>
      </c>
      <c r="AG97" s="1475">
        <v>6</v>
      </c>
      <c r="AH97" s="1475">
        <v>7</v>
      </c>
      <c r="AI97" s="1475">
        <v>8</v>
      </c>
      <c r="AJ97" s="1475">
        <v>9</v>
      </c>
      <c r="AK97" s="1475">
        <v>10</v>
      </c>
      <c r="AL97" s="1475">
        <v>11</v>
      </c>
      <c r="AM97" s="1476">
        <v>12</v>
      </c>
    </row>
    <row r="98" spans="1:39" s="14" customFormat="1" ht="21.75" customHeight="1" thickBot="1" x14ac:dyDescent="0.3">
      <c r="A98" s="848" t="s">
        <v>200</v>
      </c>
      <c r="B98" s="866" t="s">
        <v>564</v>
      </c>
      <c r="C98" s="860"/>
      <c r="D98" s="855"/>
      <c r="E98" s="861"/>
      <c r="F98" s="862"/>
      <c r="G98" s="867">
        <f>6.5+G104</f>
        <v>8</v>
      </c>
      <c r="H98" s="868">
        <f>195+H104</f>
        <v>240</v>
      </c>
      <c r="I98" s="868">
        <f>78+I104</f>
        <v>96</v>
      </c>
      <c r="J98" s="868"/>
      <c r="K98" s="868"/>
      <c r="L98" s="868">
        <f>78+L104</f>
        <v>96</v>
      </c>
      <c r="M98" s="868">
        <f>117+M104</f>
        <v>144</v>
      </c>
      <c r="N98" s="860"/>
      <c r="O98" s="860"/>
      <c r="P98" s="865"/>
      <c r="Q98" s="863"/>
      <c r="R98" s="855"/>
      <c r="S98" s="855"/>
      <c r="T98" s="855"/>
      <c r="U98" s="855"/>
      <c r="V98" s="865"/>
      <c r="W98" s="157"/>
      <c r="X98" s="157"/>
      <c r="Y98" s="157"/>
      <c r="AA98" t="s">
        <v>631</v>
      </c>
      <c r="AB98">
        <f>AB14+AB37+AB90</f>
        <v>3</v>
      </c>
      <c r="AC98">
        <f t="shared" ref="AC98:AM98" si="31">AC14+AC37+AC90</f>
        <v>1</v>
      </c>
      <c r="AD98">
        <f t="shared" si="31"/>
        <v>3</v>
      </c>
      <c r="AE98">
        <f t="shared" si="31"/>
        <v>4</v>
      </c>
      <c r="AF98">
        <f t="shared" si="31"/>
        <v>2</v>
      </c>
      <c r="AG98">
        <f t="shared" si="31"/>
        <v>3</v>
      </c>
      <c r="AH98">
        <f t="shared" si="31"/>
        <v>2</v>
      </c>
      <c r="AI98">
        <f t="shared" si="31"/>
        <v>2</v>
      </c>
      <c r="AJ98">
        <f t="shared" si="31"/>
        <v>0</v>
      </c>
      <c r="AK98">
        <f t="shared" si="31"/>
        <v>1</v>
      </c>
      <c r="AL98">
        <f t="shared" si="31"/>
        <v>1</v>
      </c>
      <c r="AM98">
        <f t="shared" si="31"/>
        <v>0</v>
      </c>
    </row>
    <row r="99" spans="1:39" s="14" customFormat="1" ht="21.75" customHeight="1" thickBot="1" x14ac:dyDescent="0.3">
      <c r="A99" s="848" t="s">
        <v>574</v>
      </c>
      <c r="B99" s="869" t="s">
        <v>564</v>
      </c>
      <c r="C99" s="860"/>
      <c r="D99" s="870">
        <v>4</v>
      </c>
      <c r="E99" s="861"/>
      <c r="F99" s="862"/>
      <c r="G99" s="863">
        <v>1</v>
      </c>
      <c r="H99" s="855">
        <v>30</v>
      </c>
      <c r="I99" s="855">
        <v>14</v>
      </c>
      <c r="J99" s="855"/>
      <c r="K99" s="855"/>
      <c r="L99" s="855">
        <v>14</v>
      </c>
      <c r="M99" s="861">
        <v>16</v>
      </c>
      <c r="N99" s="864"/>
      <c r="O99" s="860"/>
      <c r="P99" s="865"/>
      <c r="Q99" s="863">
        <v>1</v>
      </c>
      <c r="R99" s="855"/>
      <c r="S99" s="855"/>
      <c r="T99" s="855"/>
      <c r="U99" s="855"/>
      <c r="V99" s="861"/>
      <c r="W99" s="157"/>
      <c r="X99" s="157"/>
      <c r="Y99" s="157"/>
      <c r="AA99" t="s">
        <v>632</v>
      </c>
      <c r="AB99">
        <f>AB15+AB38+AB91</f>
        <v>5</v>
      </c>
      <c r="AC99">
        <f t="shared" ref="AC99:AM99" si="32">AC15+AC38+AC91</f>
        <v>2</v>
      </c>
      <c r="AD99">
        <f t="shared" si="32"/>
        <v>4</v>
      </c>
      <c r="AE99">
        <f t="shared" si="32"/>
        <v>4</v>
      </c>
      <c r="AF99">
        <f t="shared" si="32"/>
        <v>2</v>
      </c>
      <c r="AG99">
        <f t="shared" si="32"/>
        <v>4</v>
      </c>
      <c r="AH99">
        <f t="shared" si="32"/>
        <v>3</v>
      </c>
      <c r="AI99">
        <f t="shared" si="32"/>
        <v>1</v>
      </c>
      <c r="AJ99">
        <f t="shared" si="32"/>
        <v>1</v>
      </c>
      <c r="AK99">
        <f t="shared" si="32"/>
        <v>0</v>
      </c>
      <c r="AL99">
        <f t="shared" si="32"/>
        <v>0</v>
      </c>
      <c r="AM99">
        <f t="shared" si="32"/>
        <v>2</v>
      </c>
    </row>
    <row r="100" spans="1:39" s="14" customFormat="1" ht="21.75" customHeight="1" thickBot="1" x14ac:dyDescent="0.3">
      <c r="A100" s="1120" t="s">
        <v>575</v>
      </c>
      <c r="B100" s="1121" t="s">
        <v>564</v>
      </c>
      <c r="C100" s="1122"/>
      <c r="D100" s="1123"/>
      <c r="E100" s="1124"/>
      <c r="F100" s="1125"/>
      <c r="G100" s="1126">
        <v>1.5</v>
      </c>
      <c r="H100" s="1123">
        <v>45</v>
      </c>
      <c r="I100" s="1123">
        <v>16</v>
      </c>
      <c r="J100" s="1123"/>
      <c r="K100" s="1123"/>
      <c r="L100" s="1123">
        <v>16</v>
      </c>
      <c r="M100" s="1124">
        <v>29</v>
      </c>
      <c r="N100" s="1127"/>
      <c r="O100" s="1122"/>
      <c r="P100" s="1128"/>
      <c r="Q100" s="1126"/>
      <c r="R100" s="1123">
        <v>2</v>
      </c>
      <c r="S100" s="1123"/>
      <c r="T100" s="1123"/>
      <c r="U100" s="1123"/>
      <c r="V100" s="1124"/>
      <c r="W100" s="1051"/>
      <c r="X100" s="1051"/>
      <c r="Y100" s="1051"/>
      <c r="AA100" s="14" t="s">
        <v>633</v>
      </c>
      <c r="AJ100" s="14">
        <v>1</v>
      </c>
    </row>
    <row r="101" spans="1:39" s="14" customFormat="1" ht="21.75" customHeight="1" thickBot="1" x14ac:dyDescent="0.3">
      <c r="A101" s="1120" t="s">
        <v>576</v>
      </c>
      <c r="B101" s="1121" t="s">
        <v>564</v>
      </c>
      <c r="C101" s="1122"/>
      <c r="D101" s="1123">
        <v>6</v>
      </c>
      <c r="E101" s="1124"/>
      <c r="F101" s="1125"/>
      <c r="G101" s="1126">
        <v>1.5</v>
      </c>
      <c r="H101" s="1123">
        <v>45</v>
      </c>
      <c r="I101" s="1123">
        <v>16</v>
      </c>
      <c r="J101" s="1123"/>
      <c r="K101" s="1123"/>
      <c r="L101" s="1123">
        <v>16</v>
      </c>
      <c r="M101" s="1124">
        <f>H101-I101</f>
        <v>29</v>
      </c>
      <c r="N101" s="1127"/>
      <c r="O101" s="1122"/>
      <c r="P101" s="1128"/>
      <c r="Q101" s="1126"/>
      <c r="R101" s="1123"/>
      <c r="S101" s="1123">
        <v>2</v>
      </c>
      <c r="T101" s="1123"/>
      <c r="U101" s="1123"/>
      <c r="V101" s="1124"/>
      <c r="W101" s="1051"/>
      <c r="X101" s="1051"/>
      <c r="Y101" s="1051"/>
      <c r="AA101" s="14" t="s">
        <v>634</v>
      </c>
    </row>
    <row r="102" spans="1:39" s="14" customFormat="1" ht="21.75" customHeight="1" thickBot="1" x14ac:dyDescent="0.3">
      <c r="A102" s="1120" t="s">
        <v>577</v>
      </c>
      <c r="B102" s="1121" t="s">
        <v>564</v>
      </c>
      <c r="C102" s="1122"/>
      <c r="D102" s="1123"/>
      <c r="E102" s="1124"/>
      <c r="F102" s="1125"/>
      <c r="G102" s="1126">
        <v>1.5</v>
      </c>
      <c r="H102" s="1123">
        <v>45</v>
      </c>
      <c r="I102" s="1123">
        <v>20</v>
      </c>
      <c r="J102" s="1123"/>
      <c r="K102" s="1123"/>
      <c r="L102" s="1123">
        <v>20</v>
      </c>
      <c r="M102" s="1124">
        <v>25</v>
      </c>
      <c r="N102" s="1127"/>
      <c r="O102" s="1122"/>
      <c r="P102" s="1128"/>
      <c r="Q102" s="1126"/>
      <c r="R102" s="1123"/>
      <c r="S102" s="1123"/>
      <c r="T102" s="1123">
        <v>1.5</v>
      </c>
      <c r="U102" s="1123"/>
      <c r="V102" s="1124"/>
      <c r="W102" s="1051"/>
      <c r="X102" s="1051"/>
      <c r="Y102" s="1051"/>
    </row>
    <row r="103" spans="1:39" s="14" customFormat="1" ht="21.75" customHeight="1" thickBot="1" x14ac:dyDescent="0.3">
      <c r="A103" s="1120" t="s">
        <v>578</v>
      </c>
      <c r="B103" s="1121" t="s">
        <v>564</v>
      </c>
      <c r="C103" s="1122"/>
      <c r="D103" s="1123">
        <v>8</v>
      </c>
      <c r="E103" s="1124"/>
      <c r="F103" s="1125"/>
      <c r="G103" s="1126">
        <v>1.5</v>
      </c>
      <c r="H103" s="1123">
        <v>45</v>
      </c>
      <c r="I103" s="1123">
        <v>16</v>
      </c>
      <c r="J103" s="1123"/>
      <c r="K103" s="1123"/>
      <c r="L103" s="1123">
        <v>16</v>
      </c>
      <c r="M103" s="1124">
        <v>29</v>
      </c>
      <c r="N103" s="1127"/>
      <c r="O103" s="1122"/>
      <c r="P103" s="1128"/>
      <c r="Q103" s="1126"/>
      <c r="R103" s="1123"/>
      <c r="S103" s="1123"/>
      <c r="T103" s="1123"/>
      <c r="U103" s="1123">
        <v>2</v>
      </c>
      <c r="V103" s="1124"/>
      <c r="W103" s="1051"/>
      <c r="X103" s="1051"/>
      <c r="Y103" s="1051"/>
    </row>
    <row r="104" spans="1:39" s="14" customFormat="1" ht="21.75" customHeight="1" thickBot="1" x14ac:dyDescent="0.3">
      <c r="A104" s="1120" t="s">
        <v>579</v>
      </c>
      <c r="B104" s="1129" t="s">
        <v>564</v>
      </c>
      <c r="C104" s="1130"/>
      <c r="D104" s="1131">
        <v>9</v>
      </c>
      <c r="E104" s="1132"/>
      <c r="F104" s="1133"/>
      <c r="G104" s="1134">
        <v>1.5</v>
      </c>
      <c r="H104" s="1131">
        <v>45</v>
      </c>
      <c r="I104" s="1131">
        <v>18</v>
      </c>
      <c r="J104" s="1131"/>
      <c r="K104" s="1131"/>
      <c r="L104" s="1131">
        <v>18</v>
      </c>
      <c r="M104" s="1132">
        <v>27</v>
      </c>
      <c r="N104" s="1135"/>
      <c r="O104" s="1130"/>
      <c r="P104" s="1136"/>
      <c r="Q104" s="1134"/>
      <c r="R104" s="1131"/>
      <c r="S104" s="1131"/>
      <c r="T104" s="1131"/>
      <c r="U104" s="1131"/>
      <c r="V104" s="1132">
        <v>2</v>
      </c>
      <c r="W104" s="1051"/>
      <c r="X104" s="1051"/>
      <c r="Y104" s="1051"/>
    </row>
    <row r="105" spans="1:39" s="14" customFormat="1" ht="21.75" customHeight="1" thickBot="1" x14ac:dyDescent="0.3">
      <c r="A105" s="1137" t="s">
        <v>201</v>
      </c>
      <c r="B105" s="1138" t="s">
        <v>565</v>
      </c>
      <c r="C105" s="1139"/>
      <c r="D105" s="1131">
        <v>6</v>
      </c>
      <c r="E105" s="1132"/>
      <c r="F105" s="1140"/>
      <c r="G105" s="1134">
        <v>1.5</v>
      </c>
      <c r="H105" s="1131">
        <f>G105*30</f>
        <v>45</v>
      </c>
      <c r="I105" s="1131">
        <v>16</v>
      </c>
      <c r="J105" s="1131">
        <v>16</v>
      </c>
      <c r="K105" s="1131"/>
      <c r="L105" s="1131"/>
      <c r="M105" s="1132">
        <f>H105-I105</f>
        <v>29</v>
      </c>
      <c r="N105" s="1141"/>
      <c r="O105" s="1139"/>
      <c r="P105" s="1142"/>
      <c r="Q105" s="1134"/>
      <c r="R105" s="1131"/>
      <c r="S105" s="1131">
        <v>2</v>
      </c>
      <c r="T105" s="1131"/>
      <c r="U105" s="1131"/>
      <c r="V105" s="1132"/>
      <c r="W105" s="1051"/>
      <c r="X105" s="1051"/>
      <c r="Y105" s="1051"/>
    </row>
    <row r="106" spans="1:39" s="14" customFormat="1" ht="32.25" customHeight="1" thickBot="1" x14ac:dyDescent="0.3">
      <c r="A106" s="1137" t="s">
        <v>196</v>
      </c>
      <c r="B106" s="1143" t="s">
        <v>566</v>
      </c>
      <c r="C106" s="1144"/>
      <c r="D106" s="1145">
        <v>8</v>
      </c>
      <c r="E106" s="1145"/>
      <c r="F106" s="1146"/>
      <c r="G106" s="1147">
        <v>1.5</v>
      </c>
      <c r="H106" s="1148">
        <f>G106*30</f>
        <v>45</v>
      </c>
      <c r="I106" s="1149">
        <v>16</v>
      </c>
      <c r="J106" s="1150">
        <v>16</v>
      </c>
      <c r="K106" s="1150"/>
      <c r="L106" s="1150"/>
      <c r="M106" s="1151">
        <v>29</v>
      </c>
      <c r="N106" s="1144"/>
      <c r="O106" s="1145"/>
      <c r="P106" s="1146"/>
      <c r="Q106" s="1152"/>
      <c r="R106" s="1150"/>
      <c r="S106" s="1151"/>
      <c r="T106" s="1153"/>
      <c r="U106" s="1154">
        <v>1.5</v>
      </c>
      <c r="V106" s="1124"/>
      <c r="W106" s="1051"/>
      <c r="X106" s="1051"/>
      <c r="Y106" s="1051"/>
    </row>
    <row r="107" spans="1:39" s="14" customFormat="1" ht="21.75" customHeight="1" thickBot="1" x14ac:dyDescent="0.3">
      <c r="A107" s="1137" t="s">
        <v>197</v>
      </c>
      <c r="B107" s="1155" t="s">
        <v>124</v>
      </c>
      <c r="C107" s="1156"/>
      <c r="D107" s="1123">
        <v>7</v>
      </c>
      <c r="E107" s="1124"/>
      <c r="F107" s="1157"/>
      <c r="G107" s="1126">
        <v>1.5</v>
      </c>
      <c r="H107" s="1123">
        <v>45</v>
      </c>
      <c r="I107" s="1123">
        <v>20</v>
      </c>
      <c r="J107" s="1123">
        <v>14</v>
      </c>
      <c r="K107" s="1123"/>
      <c r="L107" s="1123">
        <v>6</v>
      </c>
      <c r="M107" s="1124">
        <v>25</v>
      </c>
      <c r="N107" s="1158"/>
      <c r="O107" s="1156"/>
      <c r="P107" s="1159"/>
      <c r="Q107" s="1126"/>
      <c r="R107" s="1123"/>
      <c r="S107" s="1123"/>
      <c r="T107" s="1123">
        <v>1.5</v>
      </c>
      <c r="U107" s="1123"/>
      <c r="V107" s="1124"/>
      <c r="W107" s="1051"/>
      <c r="X107" s="1051"/>
      <c r="Y107" s="1051"/>
    </row>
    <row r="108" spans="1:39" s="14" customFormat="1" ht="21.75" customHeight="1" thickBot="1" x14ac:dyDescent="0.3">
      <c r="A108" s="1137" t="s">
        <v>198</v>
      </c>
      <c r="B108" s="1160" t="s">
        <v>44</v>
      </c>
      <c r="C108" s="1156"/>
      <c r="D108" s="1123">
        <v>7</v>
      </c>
      <c r="E108" s="1124"/>
      <c r="F108" s="1157"/>
      <c r="G108" s="1126">
        <v>1.5</v>
      </c>
      <c r="H108" s="1123">
        <v>45</v>
      </c>
      <c r="I108" s="1123">
        <v>20</v>
      </c>
      <c r="J108" s="1123">
        <v>14</v>
      </c>
      <c r="K108" s="1123"/>
      <c r="L108" s="1123">
        <v>6</v>
      </c>
      <c r="M108" s="1124">
        <v>25</v>
      </c>
      <c r="N108" s="1158"/>
      <c r="O108" s="1156"/>
      <c r="P108" s="1159"/>
      <c r="Q108" s="1126"/>
      <c r="R108" s="1123"/>
      <c r="S108" s="1123"/>
      <c r="T108" s="1123">
        <v>1.5</v>
      </c>
      <c r="U108" s="1123"/>
      <c r="V108" s="1124"/>
      <c r="W108" s="1051"/>
      <c r="X108" s="1051"/>
      <c r="Y108" s="1051"/>
    </row>
    <row r="109" spans="1:39" s="14" customFormat="1" ht="21.75" customHeight="1" thickBot="1" x14ac:dyDescent="0.3">
      <c r="A109" s="1137" t="s">
        <v>199</v>
      </c>
      <c r="B109" s="1160" t="s">
        <v>567</v>
      </c>
      <c r="C109" s="1156"/>
      <c r="D109" s="1123">
        <v>7</v>
      </c>
      <c r="E109" s="1124"/>
      <c r="F109" s="1157"/>
      <c r="G109" s="1126">
        <v>1.5</v>
      </c>
      <c r="H109" s="1123">
        <v>45</v>
      </c>
      <c r="I109" s="1123">
        <v>20</v>
      </c>
      <c r="J109" s="1123">
        <v>14</v>
      </c>
      <c r="K109" s="1123"/>
      <c r="L109" s="1123">
        <v>6</v>
      </c>
      <c r="M109" s="1124">
        <v>25</v>
      </c>
      <c r="N109" s="1158"/>
      <c r="O109" s="1156"/>
      <c r="P109" s="1159"/>
      <c r="Q109" s="1126"/>
      <c r="R109" s="1123"/>
      <c r="S109" s="1123"/>
      <c r="T109" s="1123">
        <v>1.5</v>
      </c>
      <c r="U109" s="1122"/>
      <c r="V109" s="1128"/>
      <c r="W109" s="1051"/>
      <c r="X109" s="1051"/>
      <c r="Y109" s="1051"/>
    </row>
    <row r="110" spans="1:39" s="14" customFormat="1" ht="21.75" customHeight="1" x14ac:dyDescent="0.25">
      <c r="A110" s="1137" t="s">
        <v>568</v>
      </c>
      <c r="B110" s="1161" t="s">
        <v>180</v>
      </c>
      <c r="C110" s="1162"/>
      <c r="D110" s="1163">
        <v>6</v>
      </c>
      <c r="E110" s="1164"/>
      <c r="F110" s="1165"/>
      <c r="G110" s="1166">
        <v>1.5</v>
      </c>
      <c r="H110" s="1163">
        <f>30*G110</f>
        <v>45</v>
      </c>
      <c r="I110" s="1163">
        <v>16</v>
      </c>
      <c r="J110" s="1163">
        <v>16</v>
      </c>
      <c r="K110" s="1163"/>
      <c r="L110" s="1163"/>
      <c r="M110" s="1164">
        <v>29</v>
      </c>
      <c r="N110" s="1167"/>
      <c r="O110" s="1162"/>
      <c r="P110" s="1168"/>
      <c r="Q110" s="1166"/>
      <c r="R110" s="1163"/>
      <c r="S110" s="1163">
        <v>2</v>
      </c>
      <c r="T110" s="1163"/>
      <c r="U110" s="1163"/>
      <c r="V110" s="1164"/>
      <c r="W110" s="1051"/>
      <c r="X110" s="1051"/>
      <c r="Y110" s="1051"/>
    </row>
    <row r="111" spans="1:39" s="14" customFormat="1" ht="21.75" customHeight="1" x14ac:dyDescent="0.25">
      <c r="A111" s="1137" t="s">
        <v>570</v>
      </c>
      <c r="B111" s="1169" t="s">
        <v>569</v>
      </c>
      <c r="C111" s="1170"/>
      <c r="D111" s="1171">
        <v>9</v>
      </c>
      <c r="E111" s="1171"/>
      <c r="F111" s="1172"/>
      <c r="G111" s="1171">
        <v>1.5</v>
      </c>
      <c r="H111" s="1171">
        <v>45</v>
      </c>
      <c r="I111" s="1171">
        <v>18</v>
      </c>
      <c r="J111" s="1171">
        <v>9</v>
      </c>
      <c r="K111" s="1171"/>
      <c r="L111" s="1171">
        <v>9</v>
      </c>
      <c r="M111" s="1171">
        <v>27</v>
      </c>
      <c r="N111" s="1170"/>
      <c r="O111" s="1170"/>
      <c r="P111" s="1170"/>
      <c r="Q111" s="1171"/>
      <c r="R111" s="1171"/>
      <c r="S111" s="1171"/>
      <c r="T111" s="1171"/>
      <c r="U111" s="1171"/>
      <c r="V111" s="1173">
        <v>2</v>
      </c>
      <c r="W111" s="1051"/>
      <c r="X111" s="1051"/>
      <c r="Y111" s="1051"/>
    </row>
    <row r="112" spans="1:39" s="880" customFormat="1" ht="21.75" customHeight="1" x14ac:dyDescent="0.25">
      <c r="A112" s="1174" t="s">
        <v>572</v>
      </c>
      <c r="B112" s="1175" t="s">
        <v>571</v>
      </c>
      <c r="C112" s="1176"/>
      <c r="D112" s="1177">
        <v>9</v>
      </c>
      <c r="E112" s="1177"/>
      <c r="F112" s="1178"/>
      <c r="G112" s="1177">
        <v>1.5</v>
      </c>
      <c r="H112" s="1177">
        <v>45</v>
      </c>
      <c r="I112" s="1177">
        <v>18</v>
      </c>
      <c r="J112" s="1177">
        <v>9</v>
      </c>
      <c r="K112" s="1177"/>
      <c r="L112" s="1177">
        <v>9</v>
      </c>
      <c r="M112" s="1177">
        <v>27</v>
      </c>
      <c r="N112" s="1176"/>
      <c r="O112" s="1176"/>
      <c r="P112" s="1176"/>
      <c r="Q112" s="1177"/>
      <c r="R112" s="1177"/>
      <c r="S112" s="1177"/>
      <c r="T112" s="1177"/>
      <c r="U112" s="1177"/>
      <c r="V112" s="1177">
        <v>2</v>
      </c>
      <c r="W112" s="1179"/>
      <c r="X112" s="1179"/>
      <c r="Y112" s="1179"/>
    </row>
    <row r="113" spans="1:39" s="14" customFormat="1" ht="21.75" customHeight="1" thickBot="1" x14ac:dyDescent="0.3">
      <c r="A113" s="1180" t="s">
        <v>573</v>
      </c>
      <c r="B113" s="1181" t="s">
        <v>70</v>
      </c>
      <c r="C113" s="1051"/>
      <c r="D113" s="1051">
        <v>9</v>
      </c>
      <c r="E113" s="1051"/>
      <c r="F113" s="1182"/>
      <c r="G113" s="1171">
        <v>1.5</v>
      </c>
      <c r="H113" s="1171">
        <v>45</v>
      </c>
      <c r="I113" s="1171">
        <v>18</v>
      </c>
      <c r="J113" s="1171">
        <v>9</v>
      </c>
      <c r="K113" s="1171"/>
      <c r="L113" s="1171">
        <v>9</v>
      </c>
      <c r="M113" s="1171">
        <v>27</v>
      </c>
      <c r="N113" s="1170"/>
      <c r="O113" s="1170"/>
      <c r="P113" s="1170"/>
      <c r="Q113" s="1171"/>
      <c r="R113" s="1171"/>
      <c r="S113" s="1171"/>
      <c r="T113" s="1171"/>
      <c r="U113" s="1171"/>
      <c r="V113" s="1171">
        <v>2</v>
      </c>
      <c r="W113" s="1051"/>
      <c r="X113" s="1051"/>
      <c r="Y113" s="1051"/>
    </row>
    <row r="114" spans="1:39" s="14" customFormat="1" ht="21.75" customHeight="1" thickBot="1" x14ac:dyDescent="0.3">
      <c r="A114" s="1180" t="s">
        <v>597</v>
      </c>
      <c r="B114" s="1181" t="s">
        <v>598</v>
      </c>
      <c r="C114" s="1051"/>
      <c r="D114" s="1051">
        <v>5</v>
      </c>
      <c r="E114" s="1051"/>
      <c r="F114" s="1182"/>
      <c r="G114" s="1183">
        <v>1.5</v>
      </c>
      <c r="H114" s="1123">
        <v>45</v>
      </c>
      <c r="I114" s="1123">
        <v>16</v>
      </c>
      <c r="J114" s="1184">
        <v>16</v>
      </c>
      <c r="K114" s="1184"/>
      <c r="L114" s="1184"/>
      <c r="M114" s="1185">
        <v>29</v>
      </c>
      <c r="N114" s="1186"/>
      <c r="O114" s="1187"/>
      <c r="P114" s="1188"/>
      <c r="Q114" s="1183"/>
      <c r="R114" s="1184">
        <v>2</v>
      </c>
      <c r="S114" s="1189"/>
      <c r="T114" s="1189"/>
      <c r="U114" s="1190"/>
      <c r="V114" s="1185"/>
      <c r="W114" s="1051"/>
      <c r="X114" s="1051"/>
      <c r="Y114" s="1051"/>
    </row>
    <row r="115" spans="1:39" s="14" customFormat="1" ht="24" customHeight="1" thickBot="1" x14ac:dyDescent="0.25">
      <c r="A115" s="3439" t="s">
        <v>310</v>
      </c>
      <c r="B115" s="3440"/>
      <c r="C115" s="3440"/>
      <c r="D115" s="3440"/>
      <c r="E115" s="3440"/>
      <c r="F115" s="3440"/>
      <c r="G115" s="3440"/>
      <c r="H115" s="3440"/>
      <c r="I115" s="3440"/>
      <c r="J115" s="3440"/>
      <c r="K115" s="3440"/>
      <c r="L115" s="3440"/>
      <c r="M115" s="3440"/>
      <c r="N115" s="3440"/>
      <c r="O115" s="3440"/>
      <c r="P115" s="3440"/>
      <c r="Q115" s="3440"/>
      <c r="R115" s="3440"/>
      <c r="S115" s="3440"/>
      <c r="T115" s="3440"/>
      <c r="U115" s="3440"/>
      <c r="V115" s="3440"/>
      <c r="W115" s="3440"/>
      <c r="X115" s="3440"/>
      <c r="Y115" s="3441"/>
    </row>
    <row r="116" spans="1:39" s="14" customFormat="1" ht="24" hidden="1" customHeight="1" thickBot="1" x14ac:dyDescent="0.25">
      <c r="A116" s="3410" t="s">
        <v>626</v>
      </c>
      <c r="B116" s="3411"/>
      <c r="C116" s="3411"/>
      <c r="D116" s="3411"/>
      <c r="E116" s="3411"/>
      <c r="F116" s="3411"/>
      <c r="G116" s="3411"/>
      <c r="H116" s="3411"/>
      <c r="I116" s="3411"/>
      <c r="J116" s="3411"/>
      <c r="K116" s="3411"/>
      <c r="L116" s="3411"/>
      <c r="M116" s="3411"/>
      <c r="N116" s="3411"/>
      <c r="O116" s="3411"/>
      <c r="P116" s="3411"/>
      <c r="Q116" s="3411"/>
      <c r="R116" s="3411"/>
      <c r="S116" s="3411"/>
      <c r="T116" s="3411"/>
      <c r="U116" s="3411"/>
      <c r="V116" s="3411"/>
      <c r="W116" s="3411"/>
      <c r="X116" s="3411"/>
      <c r="Y116" s="3412"/>
    </row>
    <row r="117" spans="1:39" s="14" customFormat="1" ht="46.5" hidden="1" customHeight="1" thickBot="1" x14ac:dyDescent="0.25">
      <c r="A117" s="522" t="s">
        <v>477</v>
      </c>
      <c r="B117" s="523" t="s">
        <v>480</v>
      </c>
      <c r="C117" s="503"/>
      <c r="D117" s="504"/>
      <c r="E117" s="504"/>
      <c r="F117" s="505">
        <v>7</v>
      </c>
      <c r="G117" s="84">
        <v>1</v>
      </c>
      <c r="H117" s="524">
        <f>G117*30</f>
        <v>30</v>
      </c>
      <c r="I117" s="525">
        <f>J117+K117+L117</f>
        <v>15</v>
      </c>
      <c r="J117" s="525"/>
      <c r="K117" s="525"/>
      <c r="L117" s="525">
        <v>15</v>
      </c>
      <c r="M117" s="526">
        <f>H117-I117</f>
        <v>15</v>
      </c>
      <c r="N117" s="527"/>
      <c r="O117" s="284"/>
      <c r="P117" s="528"/>
      <c r="Q117" s="529"/>
      <c r="R117" s="530"/>
      <c r="S117" s="531"/>
      <c r="T117" s="529">
        <v>1</v>
      </c>
      <c r="U117" s="532"/>
      <c r="V117" s="533"/>
      <c r="W117" s="534"/>
      <c r="X117" s="535"/>
      <c r="Y117" s="536"/>
      <c r="AA117" s="14" t="s">
        <v>586</v>
      </c>
    </row>
    <row r="118" spans="1:39" s="14" customFormat="1" ht="24" hidden="1" customHeight="1" thickBot="1" x14ac:dyDescent="0.25">
      <c r="A118" s="3102" t="s">
        <v>535</v>
      </c>
      <c r="B118" s="3103"/>
      <c r="C118" s="3103"/>
      <c r="D118" s="3103"/>
      <c r="E118" s="3103"/>
      <c r="F118" s="3415"/>
      <c r="G118" s="537">
        <f>G117</f>
        <v>1</v>
      </c>
      <c r="H118" s="279">
        <f>H117</f>
        <v>30</v>
      </c>
      <c r="I118" s="117">
        <f>I117</f>
        <v>15</v>
      </c>
      <c r="J118" s="117"/>
      <c r="K118" s="117"/>
      <c r="L118" s="117">
        <f>L117</f>
        <v>15</v>
      </c>
      <c r="M118" s="538">
        <f>M117</f>
        <v>15</v>
      </c>
      <c r="N118" s="539"/>
      <c r="O118" s="284"/>
      <c r="P118" s="528"/>
      <c r="Q118" s="283"/>
      <c r="R118" s="284"/>
      <c r="S118" s="285"/>
      <c r="T118" s="279">
        <f>T117</f>
        <v>1</v>
      </c>
      <c r="U118" s="535"/>
      <c r="V118" s="536"/>
      <c r="W118" s="534"/>
      <c r="X118" s="535"/>
      <c r="Y118" s="536"/>
      <c r="AA118"/>
      <c r="AB118" s="3220" t="s">
        <v>33</v>
      </c>
      <c r="AC118" s="3221"/>
      <c r="AD118" s="3222"/>
      <c r="AE118" s="3220" t="s">
        <v>34</v>
      </c>
      <c r="AF118" s="3226"/>
      <c r="AG118" s="3227"/>
      <c r="AH118" s="3220" t="s">
        <v>35</v>
      </c>
      <c r="AI118" s="3226"/>
      <c r="AJ118" s="3227"/>
      <c r="AK118" s="3220" t="s">
        <v>36</v>
      </c>
      <c r="AL118" s="3226"/>
      <c r="AM118" s="3227"/>
    </row>
    <row r="119" spans="1:39" s="14" customFormat="1" ht="24" hidden="1" customHeight="1" thickBot="1" x14ac:dyDescent="0.25">
      <c r="A119" s="3416" t="s">
        <v>549</v>
      </c>
      <c r="B119" s="3417"/>
      <c r="C119" s="3417"/>
      <c r="D119" s="3417"/>
      <c r="E119" s="3417"/>
      <c r="F119" s="3417"/>
      <c r="G119" s="3417"/>
      <c r="H119" s="3417"/>
      <c r="I119" s="3417"/>
      <c r="J119" s="3417"/>
      <c r="K119" s="3417"/>
      <c r="L119" s="3417"/>
      <c r="M119" s="3417"/>
      <c r="N119" s="3417"/>
      <c r="O119" s="3417"/>
      <c r="P119" s="3417"/>
      <c r="Q119" s="3417"/>
      <c r="R119" s="3417"/>
      <c r="S119" s="3417"/>
      <c r="T119" s="3417"/>
      <c r="U119" s="3417"/>
      <c r="V119" s="3417"/>
      <c r="W119" s="3417"/>
      <c r="X119" s="3417"/>
      <c r="Y119" s="3418"/>
      <c r="AA119"/>
      <c r="AB119" s="3223"/>
      <c r="AC119" s="3224"/>
      <c r="AD119" s="3225"/>
      <c r="AE119" s="3228"/>
      <c r="AF119" s="3229"/>
      <c r="AG119" s="3230"/>
      <c r="AH119" s="3228"/>
      <c r="AI119" s="3229"/>
      <c r="AJ119" s="3230"/>
      <c r="AK119" s="3228"/>
      <c r="AL119" s="3229"/>
      <c r="AM119" s="3230"/>
    </row>
    <row r="120" spans="1:39" s="14" customFormat="1" ht="39.75" hidden="1" customHeight="1" thickBot="1" x14ac:dyDescent="0.25">
      <c r="A120" s="1321"/>
      <c r="B120" s="1322"/>
      <c r="C120" s="1323"/>
      <c r="D120" s="1324"/>
      <c r="E120" s="1325"/>
      <c r="F120" s="1326"/>
      <c r="G120" s="1327"/>
      <c r="H120" s="1328"/>
      <c r="I120" s="1329"/>
      <c r="J120" s="1329"/>
      <c r="K120" s="1329"/>
      <c r="L120" s="1329"/>
      <c r="M120" s="1330"/>
      <c r="N120" s="1331"/>
      <c r="O120" s="1325"/>
      <c r="P120" s="1332"/>
      <c r="Q120" s="1333"/>
      <c r="R120" s="1334"/>
      <c r="S120" s="1335"/>
      <c r="T120" s="1331"/>
      <c r="U120" s="1325"/>
      <c r="V120" s="1336"/>
      <c r="W120" s="1333"/>
      <c r="X120" s="1334"/>
      <c r="Y120" s="1337"/>
      <c r="AA120"/>
      <c r="AB120" s="1475">
        <v>1</v>
      </c>
      <c r="AC120" s="1475">
        <v>2</v>
      </c>
      <c r="AD120" s="1475">
        <v>3</v>
      </c>
      <c r="AE120" s="1475">
        <v>4</v>
      </c>
      <c r="AF120" s="1475">
        <v>5</v>
      </c>
      <c r="AG120" s="1475">
        <v>6</v>
      </c>
      <c r="AH120" s="1475">
        <v>7</v>
      </c>
      <c r="AI120" s="1475">
        <v>8</v>
      </c>
      <c r="AJ120" s="1475">
        <v>9</v>
      </c>
      <c r="AK120" s="1475">
        <v>10</v>
      </c>
      <c r="AL120" s="1475">
        <v>11</v>
      </c>
      <c r="AM120" s="1476">
        <v>12</v>
      </c>
    </row>
    <row r="121" spans="1:39" s="14" customFormat="1" ht="24" hidden="1" customHeight="1" thickBot="1" x14ac:dyDescent="0.25">
      <c r="A121" s="3422" t="s">
        <v>403</v>
      </c>
      <c r="B121" s="3423"/>
      <c r="C121" s="3423"/>
      <c r="D121" s="3423"/>
      <c r="E121" s="3423"/>
      <c r="F121" s="3424"/>
      <c r="G121" s="1338">
        <f>G120</f>
        <v>0</v>
      </c>
      <c r="H121" s="1339">
        <f>H120</f>
        <v>0</v>
      </c>
      <c r="I121" s="1340">
        <f>I120</f>
        <v>0</v>
      </c>
      <c r="J121" s="1340">
        <f>J120</f>
        <v>0</v>
      </c>
      <c r="K121" s="1340">
        <f>K120</f>
        <v>0</v>
      </c>
      <c r="L121" s="1340"/>
      <c r="M121" s="1341">
        <f>M120</f>
        <v>0</v>
      </c>
      <c r="N121" s="1342"/>
      <c r="O121" s="1343"/>
      <c r="P121" s="1344"/>
      <c r="Q121" s="1345"/>
      <c r="R121" s="1343"/>
      <c r="S121" s="1346"/>
      <c r="T121" s="1342"/>
      <c r="U121" s="1343"/>
      <c r="V121" s="1347">
        <f>V120</f>
        <v>0</v>
      </c>
      <c r="W121" s="1345"/>
      <c r="X121" s="1343"/>
      <c r="Y121" s="1344"/>
      <c r="AA121" t="s">
        <v>631</v>
      </c>
      <c r="AB121">
        <f t="shared" ref="AB121:AM121" si="33">COUNTIF($C118:$C165,AB120)</f>
        <v>0</v>
      </c>
      <c r="AC121">
        <f t="shared" si="33"/>
        <v>0</v>
      </c>
      <c r="AD121">
        <f t="shared" si="33"/>
        <v>0</v>
      </c>
      <c r="AE121">
        <f t="shared" si="33"/>
        <v>0</v>
      </c>
      <c r="AF121">
        <f t="shared" si="33"/>
        <v>0</v>
      </c>
      <c r="AG121">
        <f t="shared" si="33"/>
        <v>0</v>
      </c>
      <c r="AH121">
        <f t="shared" si="33"/>
        <v>1</v>
      </c>
      <c r="AI121">
        <f t="shared" si="33"/>
        <v>0</v>
      </c>
      <c r="AJ121">
        <f t="shared" si="33"/>
        <v>3</v>
      </c>
      <c r="AK121">
        <f t="shared" si="33"/>
        <v>1</v>
      </c>
      <c r="AL121">
        <f t="shared" si="33"/>
        <v>0</v>
      </c>
      <c r="AM121">
        <f t="shared" si="33"/>
        <v>1</v>
      </c>
    </row>
    <row r="122" spans="1:39" s="41" customFormat="1" ht="23.25" hidden="1" customHeight="1" thickBot="1" x14ac:dyDescent="0.25">
      <c r="A122" s="3419" t="s">
        <v>629</v>
      </c>
      <c r="B122" s="3420"/>
      <c r="C122" s="3420"/>
      <c r="D122" s="3420"/>
      <c r="E122" s="3420"/>
      <c r="F122" s="3420"/>
      <c r="G122" s="3420"/>
      <c r="H122" s="3420"/>
      <c r="I122" s="3420"/>
      <c r="J122" s="3420"/>
      <c r="K122" s="3420"/>
      <c r="L122" s="3420"/>
      <c r="M122" s="3420"/>
      <c r="N122" s="3420"/>
      <c r="O122" s="3420"/>
      <c r="P122" s="3420"/>
      <c r="Q122" s="3420"/>
      <c r="R122" s="3420"/>
      <c r="S122" s="3420"/>
      <c r="T122" s="3420"/>
      <c r="U122" s="3420"/>
      <c r="V122" s="3420"/>
      <c r="W122" s="3420"/>
      <c r="X122" s="3420"/>
      <c r="Y122" s="3421"/>
      <c r="Z122" s="14"/>
      <c r="AA122"/>
      <c r="AB122">
        <v>1</v>
      </c>
      <c r="AC122">
        <v>2</v>
      </c>
      <c r="AD122">
        <v>3</v>
      </c>
      <c r="AE122">
        <v>4</v>
      </c>
      <c r="AF122">
        <v>5</v>
      </c>
      <c r="AG122">
        <v>6</v>
      </c>
      <c r="AH122">
        <v>7</v>
      </c>
      <c r="AI122">
        <v>8</v>
      </c>
      <c r="AJ122">
        <v>9</v>
      </c>
      <c r="AK122">
        <v>10</v>
      </c>
      <c r="AL122">
        <v>11</v>
      </c>
      <c r="AM122">
        <v>10</v>
      </c>
    </row>
    <row r="123" spans="1:39" s="14" customFormat="1" ht="43.5" hidden="1" customHeight="1" thickBot="1" x14ac:dyDescent="0.25">
      <c r="A123" s="522" t="s">
        <v>481</v>
      </c>
      <c r="B123" s="1320" t="s">
        <v>202</v>
      </c>
      <c r="C123" s="503"/>
      <c r="D123" s="504"/>
      <c r="E123" s="504"/>
      <c r="F123" s="505">
        <v>8</v>
      </c>
      <c r="G123" s="84">
        <v>1</v>
      </c>
      <c r="H123" s="106">
        <f>G123*30</f>
        <v>30</v>
      </c>
      <c r="I123" s="68">
        <f>J123+K123+L123</f>
        <v>10</v>
      </c>
      <c r="J123" s="146"/>
      <c r="K123" s="142"/>
      <c r="L123" s="142">
        <v>10</v>
      </c>
      <c r="M123" s="174">
        <f>H123-I123</f>
        <v>20</v>
      </c>
      <c r="N123" s="543"/>
      <c r="O123" s="544"/>
      <c r="P123" s="545"/>
      <c r="Q123" s="546"/>
      <c r="R123" s="547"/>
      <c r="S123" s="548"/>
      <c r="T123" s="549"/>
      <c r="U123" s="544">
        <v>1</v>
      </c>
      <c r="V123" s="550"/>
      <c r="W123" s="543"/>
      <c r="X123" s="551"/>
      <c r="Y123" s="552"/>
      <c r="AA123" t="s">
        <v>631</v>
      </c>
    </row>
    <row r="124" spans="1:39" s="14" customFormat="1" ht="23.25" hidden="1" customHeight="1" thickBot="1" x14ac:dyDescent="0.25">
      <c r="A124" s="3102" t="s">
        <v>404</v>
      </c>
      <c r="B124" s="3103"/>
      <c r="C124" s="3103"/>
      <c r="D124" s="3103"/>
      <c r="E124" s="3103"/>
      <c r="F124" s="3415"/>
      <c r="G124" s="537">
        <f>G123</f>
        <v>1</v>
      </c>
      <c r="H124" s="553">
        <f t="shared" ref="H124:M124" si="34">H123</f>
        <v>30</v>
      </c>
      <c r="I124" s="554">
        <f t="shared" si="34"/>
        <v>10</v>
      </c>
      <c r="J124" s="554"/>
      <c r="K124" s="554"/>
      <c r="L124" s="554">
        <f t="shared" si="34"/>
        <v>10</v>
      </c>
      <c r="M124" s="555">
        <f t="shared" si="34"/>
        <v>20</v>
      </c>
      <c r="N124" s="556"/>
      <c r="O124" s="557"/>
      <c r="P124" s="558"/>
      <c r="Q124" s="559"/>
      <c r="R124" s="557"/>
      <c r="S124" s="357"/>
      <c r="T124" s="553"/>
      <c r="U124" s="554">
        <f>U123</f>
        <v>1</v>
      </c>
      <c r="V124" s="555"/>
      <c r="W124" s="560"/>
      <c r="X124" s="561"/>
      <c r="Y124" s="562"/>
      <c r="AA124" t="s">
        <v>632</v>
      </c>
    </row>
    <row r="125" spans="1:39" s="14" customFormat="1" ht="24" customHeight="1" thickBot="1" x14ac:dyDescent="0.25">
      <c r="A125" s="3425" t="s">
        <v>204</v>
      </c>
      <c r="B125" s="3426"/>
      <c r="C125" s="3426"/>
      <c r="D125" s="3426"/>
      <c r="E125" s="3426"/>
      <c r="F125" s="3426"/>
      <c r="G125" s="3426"/>
      <c r="H125" s="3426"/>
      <c r="I125" s="3426"/>
      <c r="J125" s="3426"/>
      <c r="K125" s="3426"/>
      <c r="L125" s="3426"/>
      <c r="M125" s="3426"/>
      <c r="N125" s="3426"/>
      <c r="O125" s="3426"/>
      <c r="P125" s="3426"/>
      <c r="Q125" s="3426"/>
      <c r="R125" s="3426"/>
      <c r="S125" s="3426"/>
      <c r="T125" s="3426"/>
      <c r="U125" s="3426"/>
      <c r="V125" s="3426"/>
      <c r="W125" s="3426"/>
      <c r="X125" s="3426"/>
      <c r="Y125" s="3427"/>
      <c r="AA125" s="14" t="s">
        <v>633</v>
      </c>
    </row>
    <row r="126" spans="1:39" s="14" customFormat="1" ht="24" customHeight="1" thickBot="1" x14ac:dyDescent="0.25">
      <c r="A126" s="3284" t="s">
        <v>548</v>
      </c>
      <c r="B126" s="3285"/>
      <c r="C126" s="3285"/>
      <c r="D126" s="3285"/>
      <c r="E126" s="3285"/>
      <c r="F126" s="3285"/>
      <c r="G126" s="3285"/>
      <c r="H126" s="3285"/>
      <c r="I126" s="3285"/>
      <c r="J126" s="3285"/>
      <c r="K126" s="3285"/>
      <c r="L126" s="3285"/>
      <c r="M126" s="3285"/>
      <c r="N126" s="3285"/>
      <c r="O126" s="3285"/>
      <c r="P126" s="3285"/>
      <c r="Q126" s="3285"/>
      <c r="R126" s="3285"/>
      <c r="S126" s="3285"/>
      <c r="T126" s="3285"/>
      <c r="U126" s="3285"/>
      <c r="V126" s="3285"/>
      <c r="W126" s="3285"/>
      <c r="X126" s="3285"/>
      <c r="Y126" s="3286"/>
      <c r="AA126" s="14" t="s">
        <v>634</v>
      </c>
      <c r="AH126" s="14">
        <v>1</v>
      </c>
      <c r="AI126" s="14">
        <v>1</v>
      </c>
    </row>
    <row r="127" spans="1:39" s="14" customFormat="1" ht="41.25" customHeight="1" thickBot="1" x14ac:dyDescent="0.25">
      <c r="A127" s="3287" t="s">
        <v>313</v>
      </c>
      <c r="B127" s="3288"/>
      <c r="C127" s="3288"/>
      <c r="D127" s="3288"/>
      <c r="E127" s="3288"/>
      <c r="F127" s="3288"/>
      <c r="G127" s="3288"/>
      <c r="H127" s="3288"/>
      <c r="I127" s="3288"/>
      <c r="J127" s="3288"/>
      <c r="K127" s="3288"/>
      <c r="L127" s="3288"/>
      <c r="M127" s="3288"/>
      <c r="N127" s="3288"/>
      <c r="O127" s="3288"/>
      <c r="P127" s="3288"/>
      <c r="Q127" s="3288"/>
      <c r="R127" s="3288"/>
      <c r="S127" s="3288"/>
      <c r="T127" s="3288"/>
      <c r="U127" s="3288"/>
      <c r="V127" s="3288"/>
      <c r="W127" s="3288"/>
      <c r="X127" s="3288"/>
      <c r="Y127" s="3289"/>
    </row>
    <row r="128" spans="1:39" s="14" customFormat="1" ht="38.25" customHeight="1" thickBot="1" x14ac:dyDescent="0.25">
      <c r="A128" s="502" t="s">
        <v>315</v>
      </c>
      <c r="B128" s="88" t="s">
        <v>171</v>
      </c>
      <c r="C128" s="60"/>
      <c r="D128" s="62"/>
      <c r="E128" s="62"/>
      <c r="F128" s="104"/>
      <c r="G128" s="953">
        <f>G129+G130</f>
        <v>8</v>
      </c>
      <c r="H128" s="564">
        <f>H129+H130</f>
        <v>240</v>
      </c>
      <c r="I128" s="85">
        <f>I129+I130</f>
        <v>90</v>
      </c>
      <c r="J128" s="85">
        <f>J129+J130</f>
        <v>63</v>
      </c>
      <c r="K128" s="85">
        <f>K129+K130</f>
        <v>27</v>
      </c>
      <c r="L128" s="85"/>
      <c r="M128" s="565">
        <f>M129+M130</f>
        <v>150</v>
      </c>
      <c r="N128" s="60"/>
      <c r="O128" s="62"/>
      <c r="P128" s="65"/>
      <c r="Q128" s="60"/>
      <c r="R128" s="62"/>
      <c r="S128" s="65"/>
      <c r="T128" s="63"/>
      <c r="U128" s="64"/>
      <c r="V128" s="70"/>
      <c r="W128" s="71"/>
      <c r="X128" s="64"/>
      <c r="Y128" s="70"/>
      <c r="AA128" s="16" t="s">
        <v>636</v>
      </c>
    </row>
    <row r="129" spans="1:39" s="14" customFormat="1" ht="40.5" customHeight="1" x14ac:dyDescent="0.2">
      <c r="A129" s="502" t="s">
        <v>316</v>
      </c>
      <c r="B129" s="88" t="s">
        <v>171</v>
      </c>
      <c r="C129" s="60"/>
      <c r="D129" s="62"/>
      <c r="E129" s="62"/>
      <c r="F129" s="104"/>
      <c r="G129" s="1119">
        <v>4</v>
      </c>
      <c r="H129" s="567">
        <f>G129*30</f>
        <v>120</v>
      </c>
      <c r="I129" s="61">
        <f>J129+K129+L129</f>
        <v>45</v>
      </c>
      <c r="J129" s="64">
        <v>36</v>
      </c>
      <c r="K129" s="62">
        <v>9</v>
      </c>
      <c r="L129" s="62"/>
      <c r="M129" s="358">
        <f>H129-I129</f>
        <v>75</v>
      </c>
      <c r="N129" s="60"/>
      <c r="O129" s="62"/>
      <c r="P129" s="65"/>
      <c r="Q129" s="60"/>
      <c r="R129" s="62"/>
      <c r="S129" s="65"/>
      <c r="T129" s="63"/>
      <c r="U129" s="64">
        <v>5</v>
      </c>
      <c r="V129" s="70"/>
      <c r="W129" s="71"/>
      <c r="X129" s="64"/>
      <c r="Y129" s="70"/>
      <c r="AA129"/>
      <c r="AB129" s="3220" t="s">
        <v>33</v>
      </c>
      <c r="AC129" s="3221"/>
      <c r="AD129" s="3222"/>
      <c r="AE129" s="3220" t="s">
        <v>34</v>
      </c>
      <c r="AF129" s="3226"/>
      <c r="AG129" s="3227"/>
      <c r="AH129" s="3220" t="s">
        <v>35</v>
      </c>
      <c r="AI129" s="3226"/>
      <c r="AJ129" s="3227"/>
      <c r="AK129" s="3220" t="s">
        <v>36</v>
      </c>
      <c r="AL129" s="3226"/>
      <c r="AM129" s="3227"/>
    </row>
    <row r="130" spans="1:39" s="14" customFormat="1" ht="42" customHeight="1" thickBot="1" x14ac:dyDescent="0.25">
      <c r="A130" s="502" t="s">
        <v>317</v>
      </c>
      <c r="B130" s="88" t="s">
        <v>171</v>
      </c>
      <c r="C130" s="60">
        <v>9</v>
      </c>
      <c r="D130" s="62"/>
      <c r="E130" s="62"/>
      <c r="F130" s="104"/>
      <c r="G130" s="1119">
        <v>4</v>
      </c>
      <c r="H130" s="60">
        <f>G130*30</f>
        <v>120</v>
      </c>
      <c r="I130" s="61">
        <f>J130+K130+L130</f>
        <v>45</v>
      </c>
      <c r="J130" s="64">
        <v>27</v>
      </c>
      <c r="K130" s="62">
        <v>18</v>
      </c>
      <c r="L130" s="62"/>
      <c r="M130" s="358">
        <f>H130-I130</f>
        <v>75</v>
      </c>
      <c r="N130" s="60"/>
      <c r="O130" s="62"/>
      <c r="P130" s="65"/>
      <c r="Q130" s="60"/>
      <c r="R130" s="62"/>
      <c r="S130" s="65"/>
      <c r="T130" s="63"/>
      <c r="U130" s="64"/>
      <c r="V130" s="70">
        <v>5</v>
      </c>
      <c r="W130" s="71"/>
      <c r="X130" s="64"/>
      <c r="Y130" s="70"/>
      <c r="AA130"/>
      <c r="AB130" s="3223"/>
      <c r="AC130" s="3224"/>
      <c r="AD130" s="3225"/>
      <c r="AE130" s="3228"/>
      <c r="AF130" s="3229"/>
      <c r="AG130" s="3230"/>
      <c r="AH130" s="3228"/>
      <c r="AI130" s="3229"/>
      <c r="AJ130" s="3230"/>
      <c r="AK130" s="3228"/>
      <c r="AL130" s="3229"/>
      <c r="AM130" s="3230"/>
    </row>
    <row r="131" spans="1:39" s="14" customFormat="1" ht="28.5" customHeight="1" x14ac:dyDescent="0.2">
      <c r="A131" s="502" t="s">
        <v>318</v>
      </c>
      <c r="B131" s="88" t="s">
        <v>172</v>
      </c>
      <c r="C131" s="60">
        <v>9</v>
      </c>
      <c r="D131" s="62"/>
      <c r="E131" s="62"/>
      <c r="F131" s="104"/>
      <c r="G131" s="825">
        <v>3</v>
      </c>
      <c r="H131" s="67">
        <f>G131*30</f>
        <v>90</v>
      </c>
      <c r="I131" s="68">
        <f>J131+K131+L131</f>
        <v>45</v>
      </c>
      <c r="J131" s="146">
        <v>27</v>
      </c>
      <c r="K131" s="142">
        <v>9</v>
      </c>
      <c r="L131" s="142">
        <v>9</v>
      </c>
      <c r="M131" s="72">
        <f>H131-I131</f>
        <v>45</v>
      </c>
      <c r="N131" s="59"/>
      <c r="O131" s="62"/>
      <c r="P131" s="15"/>
      <c r="Q131" s="60"/>
      <c r="R131" s="62"/>
      <c r="S131" s="65"/>
      <c r="T131" s="63"/>
      <c r="U131" s="64"/>
      <c r="V131" s="70">
        <v>5</v>
      </c>
      <c r="W131" s="71"/>
      <c r="X131" s="64"/>
      <c r="Y131" s="70"/>
      <c r="AA131"/>
      <c r="AB131" s="1475">
        <v>1</v>
      </c>
      <c r="AC131" s="1475">
        <v>2</v>
      </c>
      <c r="AD131" s="1475">
        <v>3</v>
      </c>
      <c r="AE131" s="1475">
        <v>4</v>
      </c>
      <c r="AF131" s="1475">
        <v>5</v>
      </c>
      <c r="AG131" s="1475">
        <v>6</v>
      </c>
      <c r="AH131" s="1475">
        <v>7</v>
      </c>
      <c r="AI131" s="1475">
        <v>8</v>
      </c>
      <c r="AJ131" s="1475">
        <v>9</v>
      </c>
      <c r="AK131" s="1475">
        <v>10</v>
      </c>
      <c r="AL131" s="1475">
        <v>11</v>
      </c>
      <c r="AM131" s="1476">
        <v>12</v>
      </c>
    </row>
    <row r="132" spans="1:39" s="14" customFormat="1" ht="55.5" customHeight="1" x14ac:dyDescent="0.2">
      <c r="A132" s="502" t="s">
        <v>205</v>
      </c>
      <c r="B132" s="568" t="s">
        <v>175</v>
      </c>
      <c r="C132" s="76"/>
      <c r="D132" s="74">
        <v>10</v>
      </c>
      <c r="E132" s="74"/>
      <c r="F132" s="144"/>
      <c r="G132" s="94">
        <v>3</v>
      </c>
      <c r="H132" s="28">
        <f>G132*30</f>
        <v>90</v>
      </c>
      <c r="I132" s="25">
        <f>J132+K132+L132</f>
        <v>30</v>
      </c>
      <c r="J132" s="81">
        <v>15</v>
      </c>
      <c r="K132" s="81"/>
      <c r="L132" s="81">
        <v>15</v>
      </c>
      <c r="M132" s="147">
        <f>H132-I132</f>
        <v>60</v>
      </c>
      <c r="N132" s="73"/>
      <c r="O132" s="74"/>
      <c r="P132" s="82"/>
      <c r="Q132" s="76"/>
      <c r="R132" s="74"/>
      <c r="S132" s="77"/>
      <c r="T132" s="76"/>
      <c r="U132" s="74"/>
      <c r="V132" s="102"/>
      <c r="W132" s="95">
        <v>2</v>
      </c>
      <c r="X132" s="75"/>
      <c r="Y132" s="102"/>
      <c r="AA132" t="s">
        <v>631</v>
      </c>
      <c r="AB132">
        <f>COUNTIF($C128:$C146,AB131)</f>
        <v>0</v>
      </c>
      <c r="AC132">
        <f t="shared" ref="AC132:AM132" si="35">COUNTIF($C128:$C146,AC131)</f>
        <v>0</v>
      </c>
      <c r="AD132">
        <f t="shared" si="35"/>
        <v>0</v>
      </c>
      <c r="AE132">
        <f t="shared" si="35"/>
        <v>0</v>
      </c>
      <c r="AF132">
        <f t="shared" si="35"/>
        <v>0</v>
      </c>
      <c r="AG132">
        <f t="shared" si="35"/>
        <v>0</v>
      </c>
      <c r="AH132">
        <f t="shared" si="35"/>
        <v>1</v>
      </c>
      <c r="AI132">
        <f t="shared" si="35"/>
        <v>0</v>
      </c>
      <c r="AJ132">
        <f t="shared" si="35"/>
        <v>3</v>
      </c>
      <c r="AK132">
        <f t="shared" si="35"/>
        <v>0</v>
      </c>
      <c r="AL132">
        <f t="shared" si="35"/>
        <v>0</v>
      </c>
      <c r="AM132">
        <f t="shared" si="35"/>
        <v>1</v>
      </c>
    </row>
    <row r="133" spans="1:39" s="14" customFormat="1" ht="53.25" customHeight="1" x14ac:dyDescent="0.2">
      <c r="A133" s="502" t="s">
        <v>206</v>
      </c>
      <c r="B133" s="88" t="s">
        <v>173</v>
      </c>
      <c r="C133" s="60"/>
      <c r="D133" s="62"/>
      <c r="E133" s="62"/>
      <c r="F133" s="104"/>
      <c r="G133" s="84">
        <f>G134+G135+G136</f>
        <v>6.5</v>
      </c>
      <c r="H133" s="106">
        <f t="shared" ref="H133:M133" si="36">H134+H135+H136</f>
        <v>195</v>
      </c>
      <c r="I133" s="85">
        <f t="shared" si="36"/>
        <v>99</v>
      </c>
      <c r="J133" s="85">
        <f t="shared" si="36"/>
        <v>54</v>
      </c>
      <c r="K133" s="85">
        <f t="shared" si="36"/>
        <v>18</v>
      </c>
      <c r="L133" s="85">
        <f t="shared" si="36"/>
        <v>27</v>
      </c>
      <c r="M133" s="86">
        <f t="shared" si="36"/>
        <v>96</v>
      </c>
      <c r="N133" s="60"/>
      <c r="O133" s="62"/>
      <c r="P133" s="15"/>
      <c r="Q133" s="60"/>
      <c r="R133" s="62"/>
      <c r="S133" s="65"/>
      <c r="T133" s="63"/>
      <c r="U133" s="64"/>
      <c r="V133" s="70"/>
      <c r="W133" s="71"/>
      <c r="X133" s="64"/>
      <c r="Y133" s="70"/>
      <c r="AA133" t="s">
        <v>632</v>
      </c>
      <c r="AB133">
        <f>COUNTIF($D128:$D146,AB131)</f>
        <v>0</v>
      </c>
      <c r="AC133">
        <f t="shared" ref="AC133:AM133" si="37">COUNTIF($D128:$D146,AC131)</f>
        <v>0</v>
      </c>
      <c r="AD133">
        <f t="shared" si="37"/>
        <v>0</v>
      </c>
      <c r="AE133">
        <f t="shared" si="37"/>
        <v>0</v>
      </c>
      <c r="AF133">
        <f t="shared" si="37"/>
        <v>0</v>
      </c>
      <c r="AG133">
        <f t="shared" si="37"/>
        <v>0</v>
      </c>
      <c r="AH133">
        <f t="shared" si="37"/>
        <v>0</v>
      </c>
      <c r="AI133">
        <f t="shared" si="37"/>
        <v>0</v>
      </c>
      <c r="AJ133">
        <f t="shared" si="37"/>
        <v>0</v>
      </c>
      <c r="AK133">
        <f t="shared" si="37"/>
        <v>3</v>
      </c>
      <c r="AL133">
        <f t="shared" si="37"/>
        <v>0</v>
      </c>
      <c r="AM133">
        <f t="shared" si="37"/>
        <v>0</v>
      </c>
    </row>
    <row r="134" spans="1:39" s="14" customFormat="1" ht="54.75" customHeight="1" x14ac:dyDescent="0.2">
      <c r="A134" s="502" t="s">
        <v>266</v>
      </c>
      <c r="B134" s="88" t="s">
        <v>173</v>
      </c>
      <c r="C134" s="76"/>
      <c r="D134" s="74"/>
      <c r="E134" s="74"/>
      <c r="F134" s="105"/>
      <c r="G134" s="826">
        <v>3</v>
      </c>
      <c r="H134" s="60">
        <f t="shared" ref="H134:H142" si="38">G134*30</f>
        <v>90</v>
      </c>
      <c r="I134" s="569">
        <f t="shared" ref="I134:I142" si="39">J134+K134+L134</f>
        <v>45</v>
      </c>
      <c r="J134" s="75">
        <v>27</v>
      </c>
      <c r="K134" s="74">
        <v>9</v>
      </c>
      <c r="L134" s="74">
        <v>9</v>
      </c>
      <c r="M134" s="570">
        <f>H134-I134</f>
        <v>45</v>
      </c>
      <c r="N134" s="73"/>
      <c r="O134" s="74"/>
      <c r="P134" s="82"/>
      <c r="Q134" s="76"/>
      <c r="R134" s="74"/>
      <c r="S134" s="77"/>
      <c r="T134" s="78"/>
      <c r="U134" s="75">
        <v>5</v>
      </c>
      <c r="V134" s="102"/>
      <c r="W134" s="95"/>
      <c r="X134" s="75"/>
      <c r="Y134" s="102"/>
      <c r="AA134" s="14" t="s">
        <v>633</v>
      </c>
    </row>
    <row r="135" spans="1:39" s="14" customFormat="1" ht="54" customHeight="1" x14ac:dyDescent="0.2">
      <c r="A135" s="502" t="s">
        <v>207</v>
      </c>
      <c r="B135" s="88" t="s">
        <v>173</v>
      </c>
      <c r="C135" s="76">
        <v>9</v>
      </c>
      <c r="D135" s="74"/>
      <c r="E135" s="74"/>
      <c r="F135" s="105"/>
      <c r="G135" s="826">
        <v>2.5</v>
      </c>
      <c r="H135" s="60">
        <f t="shared" si="38"/>
        <v>75</v>
      </c>
      <c r="I135" s="569">
        <f t="shared" si="39"/>
        <v>36</v>
      </c>
      <c r="J135" s="75">
        <v>27</v>
      </c>
      <c r="K135" s="74">
        <v>9</v>
      </c>
      <c r="L135" s="74"/>
      <c r="M135" s="570">
        <f>H135-I135</f>
        <v>39</v>
      </c>
      <c r="N135" s="73"/>
      <c r="O135" s="74"/>
      <c r="P135" s="82"/>
      <c r="Q135" s="76"/>
      <c r="R135" s="74"/>
      <c r="S135" s="77"/>
      <c r="T135" s="78"/>
      <c r="U135" s="75"/>
      <c r="V135" s="102">
        <v>4</v>
      </c>
      <c r="W135" s="95"/>
      <c r="X135" s="75"/>
      <c r="Y135" s="102"/>
      <c r="AA135" s="14" t="s">
        <v>634</v>
      </c>
    </row>
    <row r="136" spans="1:39" s="14" customFormat="1" ht="69.75" customHeight="1" x14ac:dyDescent="0.2">
      <c r="A136" s="502" t="s">
        <v>208</v>
      </c>
      <c r="B136" s="88" t="s">
        <v>541</v>
      </c>
      <c r="C136" s="76"/>
      <c r="D136" s="74"/>
      <c r="E136" s="74"/>
      <c r="F136" s="105">
        <v>9</v>
      </c>
      <c r="G136" s="826">
        <v>1</v>
      </c>
      <c r="H136" s="60">
        <f t="shared" si="38"/>
        <v>30</v>
      </c>
      <c r="I136" s="569">
        <f t="shared" si="39"/>
        <v>18</v>
      </c>
      <c r="J136" s="75"/>
      <c r="K136" s="74"/>
      <c r="L136" s="74">
        <v>18</v>
      </c>
      <c r="M136" s="570">
        <f>H136-I136</f>
        <v>12</v>
      </c>
      <c r="N136" s="73"/>
      <c r="O136" s="74"/>
      <c r="P136" s="82"/>
      <c r="Q136" s="76"/>
      <c r="R136" s="74"/>
      <c r="S136" s="77"/>
      <c r="T136" s="78"/>
      <c r="U136" s="75"/>
      <c r="V136" s="102">
        <v>2</v>
      </c>
      <c r="W136" s="95"/>
      <c r="X136" s="75"/>
      <c r="Y136" s="102"/>
    </row>
    <row r="137" spans="1:39" s="14" customFormat="1" ht="51" customHeight="1" x14ac:dyDescent="0.2">
      <c r="A137" s="502" t="s">
        <v>209</v>
      </c>
      <c r="B137" s="145" t="s">
        <v>176</v>
      </c>
      <c r="C137" s="76"/>
      <c r="D137" s="74"/>
      <c r="E137" s="74"/>
      <c r="F137" s="144"/>
      <c r="G137" s="827">
        <v>4.5</v>
      </c>
      <c r="H137" s="106">
        <f t="shared" ref="H137:M137" si="40">H138+H139</f>
        <v>135</v>
      </c>
      <c r="I137" s="85">
        <f t="shared" si="40"/>
        <v>59</v>
      </c>
      <c r="J137" s="85">
        <f t="shared" si="40"/>
        <v>42</v>
      </c>
      <c r="K137" s="85">
        <f t="shared" si="40"/>
        <v>9</v>
      </c>
      <c r="L137" s="85">
        <f t="shared" si="40"/>
        <v>8</v>
      </c>
      <c r="M137" s="86">
        <f t="shared" si="40"/>
        <v>76</v>
      </c>
      <c r="N137" s="73"/>
      <c r="O137" s="74"/>
      <c r="P137" s="82"/>
      <c r="Q137" s="76"/>
      <c r="R137" s="74"/>
      <c r="S137" s="77"/>
      <c r="T137" s="76"/>
      <c r="U137" s="74"/>
      <c r="V137" s="102"/>
      <c r="W137" s="95"/>
      <c r="X137" s="75"/>
      <c r="Y137" s="102"/>
    </row>
    <row r="138" spans="1:39" s="14" customFormat="1" ht="48.75" customHeight="1" x14ac:dyDescent="0.2">
      <c r="A138" s="502" t="s">
        <v>319</v>
      </c>
      <c r="B138" s="145" t="s">
        <v>176</v>
      </c>
      <c r="C138" s="76"/>
      <c r="D138" s="74"/>
      <c r="E138" s="74"/>
      <c r="F138" s="144"/>
      <c r="G138" s="826">
        <v>2</v>
      </c>
      <c r="H138" s="56">
        <f>G138*30</f>
        <v>60</v>
      </c>
      <c r="I138" s="143">
        <f>J138+K138+L138</f>
        <v>27</v>
      </c>
      <c r="J138" s="107">
        <v>18</v>
      </c>
      <c r="K138" s="107">
        <v>9</v>
      </c>
      <c r="L138" s="107"/>
      <c r="M138" s="148">
        <f>H138-I138</f>
        <v>33</v>
      </c>
      <c r="N138" s="73"/>
      <c r="O138" s="74"/>
      <c r="P138" s="82"/>
      <c r="Q138" s="76"/>
      <c r="R138" s="74"/>
      <c r="S138" s="77"/>
      <c r="T138" s="76"/>
      <c r="U138" s="74"/>
      <c r="V138" s="102"/>
      <c r="W138" s="95"/>
      <c r="X138" s="75">
        <v>3</v>
      </c>
      <c r="Y138" s="102"/>
    </row>
    <row r="139" spans="1:39" s="14" customFormat="1" ht="51" customHeight="1" x14ac:dyDescent="0.2">
      <c r="A139" s="502" t="s">
        <v>320</v>
      </c>
      <c r="B139" s="145" t="s">
        <v>176</v>
      </c>
      <c r="C139" s="76">
        <v>12</v>
      </c>
      <c r="D139" s="74"/>
      <c r="E139" s="74"/>
      <c r="F139" s="144"/>
      <c r="G139" s="826">
        <v>2.5</v>
      </c>
      <c r="H139" s="56">
        <f>G139*30</f>
        <v>75</v>
      </c>
      <c r="I139" s="143">
        <f>J139+K139+L139</f>
        <v>32</v>
      </c>
      <c r="J139" s="74">
        <v>24</v>
      </c>
      <c r="K139" s="74"/>
      <c r="L139" s="74">
        <v>8</v>
      </c>
      <c r="M139" s="148">
        <f>H139-I139</f>
        <v>43</v>
      </c>
      <c r="N139" s="149"/>
      <c r="O139" s="74"/>
      <c r="P139" s="82"/>
      <c r="Q139" s="76"/>
      <c r="R139" s="74"/>
      <c r="S139" s="77"/>
      <c r="T139" s="76"/>
      <c r="U139" s="74"/>
      <c r="V139" s="102"/>
      <c r="W139" s="95"/>
      <c r="X139" s="75"/>
      <c r="Y139" s="102">
        <v>4</v>
      </c>
    </row>
    <row r="140" spans="1:39" s="14" customFormat="1" ht="24" customHeight="1" x14ac:dyDescent="0.2">
      <c r="A140" s="502" t="s">
        <v>210</v>
      </c>
      <c r="B140" s="89" t="s">
        <v>58</v>
      </c>
      <c r="C140" s="76"/>
      <c r="D140" s="74"/>
      <c r="E140" s="74"/>
      <c r="F140" s="144"/>
      <c r="G140" s="94">
        <f>G141+G142</f>
        <v>7</v>
      </c>
      <c r="H140" s="106">
        <f t="shared" ref="H140:M140" si="41">H141+H142</f>
        <v>210</v>
      </c>
      <c r="I140" s="85">
        <f t="shared" si="41"/>
        <v>105</v>
      </c>
      <c r="J140" s="85">
        <f t="shared" si="41"/>
        <v>60</v>
      </c>
      <c r="K140" s="85">
        <f t="shared" si="41"/>
        <v>15</v>
      </c>
      <c r="L140" s="85">
        <f t="shared" si="41"/>
        <v>30</v>
      </c>
      <c r="M140" s="86">
        <f t="shared" si="41"/>
        <v>105</v>
      </c>
      <c r="N140" s="149"/>
      <c r="O140" s="74"/>
      <c r="P140" s="82"/>
      <c r="Q140" s="76"/>
      <c r="R140" s="74"/>
      <c r="S140" s="77"/>
      <c r="T140" s="76"/>
      <c r="U140" s="74"/>
      <c r="V140" s="102"/>
      <c r="W140" s="95"/>
      <c r="X140" s="75"/>
      <c r="Y140" s="102"/>
    </row>
    <row r="141" spans="1:39" s="14" customFormat="1" ht="26.25" customHeight="1" x14ac:dyDescent="0.2">
      <c r="A141" s="502" t="s">
        <v>321</v>
      </c>
      <c r="B141" s="89" t="s">
        <v>58</v>
      </c>
      <c r="C141" s="76">
        <v>7</v>
      </c>
      <c r="D141" s="74"/>
      <c r="E141" s="74"/>
      <c r="F141" s="105"/>
      <c r="G141" s="108">
        <v>6</v>
      </c>
      <c r="H141" s="60">
        <f t="shared" si="38"/>
        <v>180</v>
      </c>
      <c r="I141" s="569">
        <f t="shared" si="39"/>
        <v>90</v>
      </c>
      <c r="J141" s="75">
        <v>60</v>
      </c>
      <c r="K141" s="74">
        <v>15</v>
      </c>
      <c r="L141" s="74">
        <v>15</v>
      </c>
      <c r="M141" s="570">
        <f>H141-I141</f>
        <v>90</v>
      </c>
      <c r="N141" s="73"/>
      <c r="O141" s="74"/>
      <c r="P141" s="82"/>
      <c r="Q141" s="76"/>
      <c r="R141" s="74"/>
      <c r="S141" s="77"/>
      <c r="T141" s="78">
        <v>6</v>
      </c>
      <c r="U141" s="75"/>
      <c r="V141" s="102"/>
      <c r="W141" s="95"/>
      <c r="X141" s="75"/>
      <c r="Y141" s="102"/>
    </row>
    <row r="142" spans="1:39" s="14" customFormat="1" ht="24" customHeight="1" x14ac:dyDescent="0.2">
      <c r="A142" s="502" t="s">
        <v>322</v>
      </c>
      <c r="B142" s="89" t="s">
        <v>314</v>
      </c>
      <c r="C142" s="76"/>
      <c r="D142" s="74"/>
      <c r="E142" s="74"/>
      <c r="F142" s="105">
        <v>7</v>
      </c>
      <c r="G142" s="108">
        <v>1</v>
      </c>
      <c r="H142" s="60">
        <f t="shared" si="38"/>
        <v>30</v>
      </c>
      <c r="I142" s="569">
        <f t="shared" si="39"/>
        <v>15</v>
      </c>
      <c r="J142" s="75"/>
      <c r="K142" s="74"/>
      <c r="L142" s="74">
        <v>15</v>
      </c>
      <c r="M142" s="570">
        <f>H142-I142</f>
        <v>15</v>
      </c>
      <c r="N142" s="73"/>
      <c r="O142" s="74"/>
      <c r="P142" s="82"/>
      <c r="Q142" s="76"/>
      <c r="R142" s="74"/>
      <c r="S142" s="77"/>
      <c r="T142" s="78">
        <v>1</v>
      </c>
      <c r="U142" s="75"/>
      <c r="V142" s="102"/>
      <c r="W142" s="95"/>
      <c r="X142" s="75"/>
      <c r="Y142" s="102"/>
    </row>
    <row r="143" spans="1:39" s="14" customFormat="1" ht="35.25" customHeight="1" thickBot="1" x14ac:dyDescent="0.25">
      <c r="A143" s="571" t="s">
        <v>211</v>
      </c>
      <c r="B143" s="517" t="s">
        <v>260</v>
      </c>
      <c r="C143" s="498"/>
      <c r="D143" s="499" t="s">
        <v>177</v>
      </c>
      <c r="E143" s="468"/>
      <c r="F143" s="466"/>
      <c r="G143" s="84">
        <v>6</v>
      </c>
      <c r="H143" s="67">
        <f>G143*30</f>
        <v>180</v>
      </c>
      <c r="I143" s="142">
        <f>J143+K143+L143</f>
        <v>90</v>
      </c>
      <c r="J143" s="161">
        <v>45</v>
      </c>
      <c r="K143" s="161">
        <v>30</v>
      </c>
      <c r="L143" s="161">
        <v>15</v>
      </c>
      <c r="M143" s="101">
        <f>H143-I143</f>
        <v>90</v>
      </c>
      <c r="N143" s="67"/>
      <c r="O143" s="142"/>
      <c r="P143" s="101"/>
      <c r="Q143" s="67"/>
      <c r="R143" s="142"/>
      <c r="S143" s="101"/>
      <c r="T143" s="67"/>
      <c r="U143" s="142"/>
      <c r="V143" s="101"/>
      <c r="W143" s="63">
        <v>6</v>
      </c>
      <c r="X143" s="146"/>
      <c r="Y143" s="101"/>
    </row>
    <row r="144" spans="1:39" s="14" customFormat="1" ht="20.25" customHeight="1" thickBot="1" x14ac:dyDescent="0.25">
      <c r="A144" s="3374" t="s">
        <v>333</v>
      </c>
      <c r="B144" s="3375"/>
      <c r="C144" s="3375"/>
      <c r="D144" s="3375"/>
      <c r="E144" s="3375"/>
      <c r="F144" s="3375"/>
      <c r="G144" s="3375"/>
      <c r="H144" s="3375"/>
      <c r="I144" s="3375"/>
      <c r="J144" s="3375"/>
      <c r="K144" s="3375"/>
      <c r="L144" s="3375"/>
      <c r="M144" s="3375"/>
      <c r="N144" s="3375"/>
      <c r="O144" s="3375"/>
      <c r="P144" s="3375"/>
      <c r="Q144" s="3375"/>
      <c r="R144" s="3375"/>
      <c r="S144" s="3375"/>
      <c r="T144" s="3375"/>
      <c r="U144" s="3375"/>
      <c r="V144" s="3375"/>
      <c r="W144" s="3375"/>
      <c r="X144" s="3375"/>
      <c r="Y144" s="3376"/>
    </row>
    <row r="145" spans="1:52" s="14" customFormat="1" ht="35.25" customHeight="1" x14ac:dyDescent="0.2">
      <c r="A145" s="492" t="s">
        <v>212</v>
      </c>
      <c r="B145" s="572" t="s">
        <v>178</v>
      </c>
      <c r="C145" s="109"/>
      <c r="D145" s="107">
        <v>10</v>
      </c>
      <c r="E145" s="107"/>
      <c r="F145" s="573"/>
      <c r="G145" s="110">
        <v>3</v>
      </c>
      <c r="H145" s="28">
        <f>G145*30</f>
        <v>90</v>
      </c>
      <c r="I145" s="25">
        <f>J145+K145+L145</f>
        <v>45</v>
      </c>
      <c r="J145" s="541">
        <v>15</v>
      </c>
      <c r="K145" s="541">
        <v>30</v>
      </c>
      <c r="L145" s="541"/>
      <c r="M145" s="574">
        <f>H145-I145</f>
        <v>45</v>
      </c>
      <c r="N145" s="575"/>
      <c r="O145" s="107"/>
      <c r="P145" s="150"/>
      <c r="Q145" s="109"/>
      <c r="R145" s="107"/>
      <c r="S145" s="111"/>
      <c r="T145" s="109"/>
      <c r="U145" s="107"/>
      <c r="V145" s="111"/>
      <c r="W145" s="151">
        <v>3</v>
      </c>
      <c r="X145" s="152"/>
      <c r="Y145" s="111"/>
    </row>
    <row r="146" spans="1:52" s="14" customFormat="1" ht="35.25" customHeight="1" thickBot="1" x14ac:dyDescent="0.25">
      <c r="A146" s="502" t="s">
        <v>213</v>
      </c>
      <c r="B146" s="576" t="s">
        <v>179</v>
      </c>
      <c r="C146" s="76"/>
      <c r="D146" s="74">
        <v>10</v>
      </c>
      <c r="E146" s="74"/>
      <c r="F146" s="144"/>
      <c r="G146" s="94">
        <v>3</v>
      </c>
      <c r="H146" s="153">
        <f>G146*30</f>
        <v>90</v>
      </c>
      <c r="I146" s="80">
        <f>J146+K146+L146</f>
        <v>45</v>
      </c>
      <c r="J146" s="81">
        <v>30</v>
      </c>
      <c r="K146" s="81"/>
      <c r="L146" s="81">
        <v>15</v>
      </c>
      <c r="M146" s="103">
        <f>H146-I146</f>
        <v>45</v>
      </c>
      <c r="N146" s="149"/>
      <c r="O146" s="74"/>
      <c r="P146" s="82"/>
      <c r="Q146" s="76"/>
      <c r="R146" s="74"/>
      <c r="S146" s="77"/>
      <c r="T146" s="76"/>
      <c r="U146" s="74"/>
      <c r="V146" s="77"/>
      <c r="W146" s="78">
        <v>3</v>
      </c>
      <c r="X146" s="75"/>
      <c r="Y146" s="77"/>
    </row>
    <row r="147" spans="1:52" s="16" customFormat="1" ht="22.5" customHeight="1" thickBot="1" x14ac:dyDescent="0.25">
      <c r="A147" s="3380" t="s">
        <v>181</v>
      </c>
      <c r="B147" s="3381"/>
      <c r="C147" s="3381"/>
      <c r="D147" s="3381"/>
      <c r="E147" s="3381"/>
      <c r="F147" s="3381"/>
      <c r="G147" s="3381"/>
      <c r="H147" s="3381"/>
      <c r="I147" s="3381"/>
      <c r="J147" s="3381"/>
      <c r="K147" s="3381"/>
      <c r="L147" s="3381"/>
      <c r="M147" s="3381"/>
      <c r="N147" s="3381"/>
      <c r="O147" s="3381"/>
      <c r="P147" s="3381"/>
      <c r="Q147" s="3381"/>
      <c r="R147" s="3381"/>
      <c r="S147" s="3381"/>
      <c r="T147" s="3381"/>
      <c r="U147" s="3381"/>
      <c r="V147" s="3381"/>
      <c r="W147" s="3381"/>
      <c r="X147" s="3381"/>
      <c r="Y147" s="3382"/>
    </row>
    <row r="148" spans="1:52" s="16" customFormat="1" ht="46.5" customHeight="1" thickBot="1" x14ac:dyDescent="0.25">
      <c r="A148" s="417" t="s">
        <v>323</v>
      </c>
      <c r="B148" s="577" t="s">
        <v>59</v>
      </c>
      <c r="C148" s="60"/>
      <c r="D148" s="62">
        <v>10</v>
      </c>
      <c r="E148" s="62"/>
      <c r="F148" s="154" t="s">
        <v>162</v>
      </c>
      <c r="G148" s="66">
        <v>6</v>
      </c>
      <c r="H148" s="67">
        <f>G148*30</f>
        <v>180</v>
      </c>
      <c r="I148" s="68">
        <f>J148+K148+L148</f>
        <v>90</v>
      </c>
      <c r="J148" s="142"/>
      <c r="K148" s="142"/>
      <c r="L148" s="142">
        <v>90</v>
      </c>
      <c r="M148" s="101">
        <f>H148-I148</f>
        <v>90</v>
      </c>
      <c r="N148" s="387"/>
      <c r="O148" s="62"/>
      <c r="P148" s="65"/>
      <c r="Q148" s="60"/>
      <c r="R148" s="62"/>
      <c r="S148" s="65"/>
      <c r="T148" s="60"/>
      <c r="U148" s="62"/>
      <c r="V148" s="65" t="s">
        <v>82</v>
      </c>
      <c r="W148" s="63">
        <v>6</v>
      </c>
      <c r="X148" s="64"/>
      <c r="Y148" s="65"/>
      <c r="AB148" s="3287" t="s">
        <v>324</v>
      </c>
      <c r="AC148" s="3288"/>
      <c r="AD148" s="3288"/>
      <c r="AE148" s="3288"/>
      <c r="AF148" s="3288"/>
      <c r="AG148" s="3288"/>
      <c r="AH148" s="3288"/>
      <c r="AI148" s="3288"/>
      <c r="AJ148" s="3288"/>
      <c r="AK148" s="3288"/>
      <c r="AL148" s="3288"/>
      <c r="AM148" s="3288"/>
      <c r="AN148" s="3288"/>
      <c r="AO148" s="3288"/>
      <c r="AP148" s="3288"/>
      <c r="AQ148" s="3288"/>
      <c r="AR148" s="3288"/>
      <c r="AS148" s="3288"/>
      <c r="AT148" s="3288"/>
      <c r="AU148" s="3288"/>
      <c r="AV148" s="3288"/>
      <c r="AW148" s="3288"/>
      <c r="AX148" s="3288"/>
      <c r="AY148" s="3288"/>
      <c r="AZ148" s="3289"/>
    </row>
    <row r="149" spans="1:52" s="16" customFormat="1" ht="21" customHeight="1" thickBot="1" x14ac:dyDescent="0.25">
      <c r="A149" s="3413" t="s">
        <v>361</v>
      </c>
      <c r="B149" s="3414"/>
      <c r="C149" s="3414"/>
      <c r="D149" s="3414"/>
      <c r="E149" s="3414"/>
      <c r="F149" s="3414"/>
      <c r="G149" s="578">
        <f>G128+G131+G132+G133+G137+G140+G145+G146</f>
        <v>38</v>
      </c>
      <c r="H149" s="579">
        <f t="shared" ref="H149:M149" si="42">H128+H131+H132+H133+H137+H140+H145+H146</f>
        <v>1140</v>
      </c>
      <c r="I149" s="113">
        <f t="shared" si="42"/>
        <v>518</v>
      </c>
      <c r="J149" s="113">
        <f t="shared" si="42"/>
        <v>306</v>
      </c>
      <c r="K149" s="113">
        <f t="shared" si="42"/>
        <v>108</v>
      </c>
      <c r="L149" s="113">
        <f t="shared" si="42"/>
        <v>104</v>
      </c>
      <c r="M149" s="580">
        <f t="shared" si="42"/>
        <v>622</v>
      </c>
      <c r="N149" s="581"/>
      <c r="O149" s="112"/>
      <c r="P149" s="582"/>
      <c r="Q149" s="581"/>
      <c r="R149" s="112"/>
      <c r="S149" s="580"/>
      <c r="T149" s="579">
        <f>T141+T142</f>
        <v>7</v>
      </c>
      <c r="U149" s="113">
        <f>U129+U134</f>
        <v>10</v>
      </c>
      <c r="V149" s="580">
        <f>V130+V131+V135+V136</f>
        <v>16</v>
      </c>
      <c r="W149" s="579">
        <f>W132+W145+W146</f>
        <v>8</v>
      </c>
      <c r="X149" s="113">
        <f>X138</f>
        <v>3</v>
      </c>
      <c r="Y149" s="583">
        <f>Y139</f>
        <v>4</v>
      </c>
    </row>
    <row r="150" spans="1:52" s="16" customFormat="1" ht="41.25" customHeight="1" thickBot="1" x14ac:dyDescent="0.25">
      <c r="A150" s="3413" t="s">
        <v>362</v>
      </c>
      <c r="B150" s="3414"/>
      <c r="C150" s="3414"/>
      <c r="D150" s="3414"/>
      <c r="E150" s="3414"/>
      <c r="F150" s="3414"/>
      <c r="G150" s="584">
        <f>G128+G131+G132+G133+G137+G140+G148</f>
        <v>38</v>
      </c>
      <c r="H150" s="585">
        <f t="shared" ref="H150:M150" si="43">H128+H131+H132+H133+H137+H140+H148</f>
        <v>1140</v>
      </c>
      <c r="I150" s="586">
        <f t="shared" si="43"/>
        <v>518</v>
      </c>
      <c r="J150" s="586">
        <f t="shared" si="43"/>
        <v>261</v>
      </c>
      <c r="K150" s="586">
        <f t="shared" si="43"/>
        <v>78</v>
      </c>
      <c r="L150" s="586">
        <f t="shared" si="43"/>
        <v>179</v>
      </c>
      <c r="M150" s="587">
        <f t="shared" si="43"/>
        <v>622</v>
      </c>
      <c r="N150" s="588"/>
      <c r="O150" s="589"/>
      <c r="P150" s="590"/>
      <c r="Q150" s="591"/>
      <c r="R150" s="589"/>
      <c r="S150" s="592"/>
      <c r="T150" s="585">
        <f>T141+T142</f>
        <v>7</v>
      </c>
      <c r="U150" s="586">
        <f>U129+U134</f>
        <v>10</v>
      </c>
      <c r="V150" s="587">
        <f>V130+V131+V135+V136</f>
        <v>16</v>
      </c>
      <c r="W150" s="593">
        <f>W132+W148</f>
        <v>8</v>
      </c>
      <c r="X150" s="586">
        <f>X138</f>
        <v>3</v>
      </c>
      <c r="Y150" s="587">
        <f>Y139</f>
        <v>4</v>
      </c>
      <c r="AB150" s="3220" t="s">
        <v>33</v>
      </c>
      <c r="AC150" s="3221"/>
      <c r="AD150" s="3222"/>
      <c r="AE150" s="3220" t="s">
        <v>34</v>
      </c>
      <c r="AF150" s="3226"/>
      <c r="AG150" s="3227"/>
      <c r="AH150" s="3220" t="s">
        <v>35</v>
      </c>
      <c r="AI150" s="3226"/>
      <c r="AJ150" s="3227"/>
      <c r="AK150" s="3220" t="s">
        <v>36</v>
      </c>
      <c r="AL150" s="3226"/>
      <c r="AM150" s="3227"/>
    </row>
    <row r="151" spans="1:52" s="16" customFormat="1" ht="25.5" customHeight="1" thickBot="1" x14ac:dyDescent="0.25">
      <c r="A151" s="3287" t="s">
        <v>324</v>
      </c>
      <c r="B151" s="3288"/>
      <c r="C151" s="3288"/>
      <c r="D151" s="3288"/>
      <c r="E151" s="3288"/>
      <c r="F151" s="3288"/>
      <c r="G151" s="3288"/>
      <c r="H151" s="3288"/>
      <c r="I151" s="3288"/>
      <c r="J151" s="3288"/>
      <c r="K151" s="3288"/>
      <c r="L151" s="3288"/>
      <c r="M151" s="3288"/>
      <c r="N151" s="3288"/>
      <c r="O151" s="3288"/>
      <c r="P151" s="3288"/>
      <c r="Q151" s="3288"/>
      <c r="R151" s="3288"/>
      <c r="S151" s="3288"/>
      <c r="T151" s="3288"/>
      <c r="U151" s="3288"/>
      <c r="V151" s="3288"/>
      <c r="W151" s="3288"/>
      <c r="X151" s="3288"/>
      <c r="Y151" s="3289"/>
      <c r="AB151" s="3223"/>
      <c r="AC151" s="3224"/>
      <c r="AD151" s="3225"/>
      <c r="AE151" s="3228"/>
      <c r="AF151" s="3229"/>
      <c r="AG151" s="3230"/>
      <c r="AH151" s="3228"/>
      <c r="AI151" s="3229"/>
      <c r="AJ151" s="3230"/>
      <c r="AK151" s="3228"/>
      <c r="AL151" s="3229"/>
      <c r="AM151" s="3230"/>
    </row>
    <row r="152" spans="1:52" s="1002" customFormat="1" ht="37.5" customHeight="1" thickBot="1" x14ac:dyDescent="0.25">
      <c r="A152" s="1105" t="s">
        <v>267</v>
      </c>
      <c r="B152" s="1106" t="s">
        <v>325</v>
      </c>
      <c r="C152" s="1107"/>
      <c r="D152" s="1108">
        <v>6</v>
      </c>
      <c r="E152" s="1109"/>
      <c r="F152" s="1110"/>
      <c r="G152" s="1111">
        <v>3</v>
      </c>
      <c r="H152" s="1112">
        <f>G152*30</f>
        <v>90</v>
      </c>
      <c r="I152" s="1113">
        <f>J152+K152+L152</f>
        <v>30</v>
      </c>
      <c r="J152" s="1113">
        <v>10</v>
      </c>
      <c r="K152" s="1113">
        <v>20</v>
      </c>
      <c r="L152" s="1113"/>
      <c r="M152" s="1114">
        <f>H152-I152</f>
        <v>60</v>
      </c>
      <c r="N152" s="1115"/>
      <c r="O152" s="1108"/>
      <c r="P152" s="1116"/>
      <c r="Q152" s="1117"/>
      <c r="R152" s="1108"/>
      <c r="S152" s="1118">
        <v>3</v>
      </c>
      <c r="T152" s="1115"/>
      <c r="U152" s="1108"/>
      <c r="V152" s="1116"/>
      <c r="W152" s="1117"/>
      <c r="X152" s="1108"/>
      <c r="Y152" s="1116"/>
      <c r="AB152" s="1475">
        <v>1</v>
      </c>
      <c r="AC152" s="1475">
        <v>2</v>
      </c>
      <c r="AD152" s="1475">
        <v>3</v>
      </c>
      <c r="AE152" s="1475">
        <v>4</v>
      </c>
      <c r="AF152" s="1475">
        <v>5</v>
      </c>
      <c r="AG152" s="1475">
        <v>6</v>
      </c>
      <c r="AH152" s="1475">
        <v>7</v>
      </c>
      <c r="AI152" s="1475">
        <v>8</v>
      </c>
      <c r="AJ152" s="1475">
        <v>9</v>
      </c>
      <c r="AK152" s="1475">
        <v>10</v>
      </c>
      <c r="AL152" s="1475">
        <v>11</v>
      </c>
      <c r="AM152" s="1476">
        <v>12</v>
      </c>
    </row>
    <row r="153" spans="1:52" s="16" customFormat="1" ht="22.5" customHeight="1" thickBot="1" x14ac:dyDescent="0.25">
      <c r="A153" s="3391" t="s">
        <v>243</v>
      </c>
      <c r="B153" s="3394"/>
      <c r="C153" s="3394"/>
      <c r="D153" s="3394"/>
      <c r="E153" s="3394"/>
      <c r="F153" s="3395"/>
      <c r="G153" s="594">
        <f>G152</f>
        <v>3</v>
      </c>
      <c r="H153" s="540">
        <f t="shared" ref="H153:M153" si="44">H152</f>
        <v>90</v>
      </c>
      <c r="I153" s="541">
        <f t="shared" si="44"/>
        <v>30</v>
      </c>
      <c r="J153" s="541">
        <f t="shared" si="44"/>
        <v>10</v>
      </c>
      <c r="K153" s="541">
        <f t="shared" si="44"/>
        <v>20</v>
      </c>
      <c r="L153" s="541"/>
      <c r="M153" s="541">
        <f t="shared" si="44"/>
        <v>60</v>
      </c>
      <c r="N153" s="153"/>
      <c r="O153" s="541"/>
      <c r="P153" s="595"/>
      <c r="Q153" s="540"/>
      <c r="R153" s="541"/>
      <c r="S153" s="542">
        <f>S152</f>
        <v>3</v>
      </c>
      <c r="T153" s="109"/>
      <c r="U153" s="107"/>
      <c r="V153" s="111"/>
      <c r="W153" s="164"/>
      <c r="X153" s="107"/>
      <c r="Y153" s="111"/>
      <c r="AA153" s="16" t="s">
        <v>632</v>
      </c>
      <c r="AG153" s="16">
        <v>1</v>
      </c>
    </row>
    <row r="154" spans="1:52" s="16" customFormat="1" ht="27" customHeight="1" thickBot="1" x14ac:dyDescent="0.25">
      <c r="A154" s="3284" t="s">
        <v>410</v>
      </c>
      <c r="B154" s="3285"/>
      <c r="C154" s="3285"/>
      <c r="D154" s="3285"/>
      <c r="E154" s="3285"/>
      <c r="F154" s="3285"/>
      <c r="G154" s="3285"/>
      <c r="H154" s="3285"/>
      <c r="I154" s="3285"/>
      <c r="J154" s="3285"/>
      <c r="K154" s="3285"/>
      <c r="L154" s="3285"/>
      <c r="M154" s="3285"/>
      <c r="N154" s="3285"/>
      <c r="O154" s="3285"/>
      <c r="P154" s="3285"/>
      <c r="Q154" s="3285"/>
      <c r="R154" s="3285"/>
      <c r="S154" s="3285"/>
      <c r="T154" s="3285"/>
      <c r="U154" s="3285"/>
      <c r="V154" s="3285"/>
      <c r="W154" s="3285"/>
      <c r="X154" s="3285"/>
      <c r="Y154" s="3286"/>
      <c r="AA154" s="3284" t="s">
        <v>410</v>
      </c>
      <c r="AB154" s="3285"/>
      <c r="AC154" s="3285"/>
      <c r="AD154" s="3285"/>
      <c r="AE154" s="3285"/>
      <c r="AF154" s="3285"/>
      <c r="AG154" s="3285"/>
      <c r="AH154" s="3285"/>
      <c r="AI154" s="3285"/>
      <c r="AJ154" s="3285"/>
      <c r="AK154" s="3285"/>
      <c r="AL154" s="3285"/>
      <c r="AM154" s="3285"/>
      <c r="AN154" s="3285"/>
      <c r="AO154" s="3285"/>
      <c r="AP154" s="3285"/>
      <c r="AQ154" s="3285"/>
      <c r="AR154" s="3285"/>
      <c r="AS154" s="3285"/>
      <c r="AT154" s="3285"/>
      <c r="AU154" s="3285"/>
      <c r="AV154" s="3285"/>
      <c r="AW154" s="3285"/>
      <c r="AX154" s="3285"/>
      <c r="AY154" s="3286"/>
    </row>
    <row r="155" spans="1:52" s="16" customFormat="1" ht="84.75" customHeight="1" x14ac:dyDescent="0.2">
      <c r="A155" s="374" t="s">
        <v>268</v>
      </c>
      <c r="B155" s="596" t="s">
        <v>409</v>
      </c>
      <c r="C155" s="55"/>
      <c r="D155" s="57"/>
      <c r="E155" s="57"/>
      <c r="F155" s="58"/>
      <c r="G155" s="597">
        <f>G156+G157</f>
        <v>7</v>
      </c>
      <c r="H155" s="28">
        <f>H156+H157</f>
        <v>210</v>
      </c>
      <c r="I155" s="30">
        <f>I156+I157</f>
        <v>84</v>
      </c>
      <c r="J155" s="30">
        <f>J156+J157</f>
        <v>33</v>
      </c>
      <c r="K155" s="30">
        <f>K156+K157</f>
        <v>51</v>
      </c>
      <c r="L155" s="30"/>
      <c r="M155" s="574">
        <f>M156+M157</f>
        <v>126</v>
      </c>
      <c r="N155" s="56"/>
      <c r="O155" s="57"/>
      <c r="P155" s="83"/>
      <c r="Q155" s="56"/>
      <c r="R155" s="57"/>
      <c r="S155" s="83"/>
      <c r="T155" s="56"/>
      <c r="U155" s="57"/>
      <c r="V155" s="83"/>
      <c r="W155" s="56"/>
      <c r="X155" s="57"/>
      <c r="Y155" s="83"/>
      <c r="AB155" s="3220" t="s">
        <v>33</v>
      </c>
      <c r="AC155" s="3221"/>
      <c r="AD155" s="3222"/>
      <c r="AE155" s="3220" t="s">
        <v>34</v>
      </c>
      <c r="AF155" s="3226"/>
      <c r="AG155" s="3227"/>
      <c r="AH155" s="3220" t="s">
        <v>35</v>
      </c>
      <c r="AI155" s="3226"/>
      <c r="AJ155" s="3227"/>
      <c r="AK155" s="3220" t="s">
        <v>36</v>
      </c>
      <c r="AL155" s="3226"/>
      <c r="AM155" s="3227"/>
    </row>
    <row r="156" spans="1:52" s="16" customFormat="1" ht="83.25" customHeight="1" thickBot="1" x14ac:dyDescent="0.25">
      <c r="A156" s="417" t="s">
        <v>326</v>
      </c>
      <c r="B156" s="517" t="s">
        <v>409</v>
      </c>
      <c r="C156" s="59"/>
      <c r="D156" s="62">
        <v>10</v>
      </c>
      <c r="E156" s="62"/>
      <c r="F156" s="15"/>
      <c r="G156" s="598">
        <v>3</v>
      </c>
      <c r="H156" s="60">
        <f>G156*30</f>
        <v>90</v>
      </c>
      <c r="I156" s="62">
        <f>J156+K156+L156</f>
        <v>30</v>
      </c>
      <c r="J156" s="62">
        <v>15</v>
      </c>
      <c r="K156" s="62">
        <v>15</v>
      </c>
      <c r="L156" s="62"/>
      <c r="M156" s="65">
        <f>H156-I156</f>
        <v>60</v>
      </c>
      <c r="N156" s="60"/>
      <c r="O156" s="62"/>
      <c r="P156" s="65"/>
      <c r="Q156" s="60"/>
      <c r="R156" s="62"/>
      <c r="S156" s="65"/>
      <c r="T156" s="60"/>
      <c r="U156" s="62"/>
      <c r="V156" s="65"/>
      <c r="W156" s="60">
        <v>2</v>
      </c>
      <c r="X156" s="62"/>
      <c r="Y156" s="65"/>
      <c r="AB156" s="3223"/>
      <c r="AC156" s="3224"/>
      <c r="AD156" s="3225"/>
      <c r="AE156" s="3228"/>
      <c r="AF156" s="3229"/>
      <c r="AG156" s="3230"/>
      <c r="AH156" s="3228"/>
      <c r="AI156" s="3229"/>
      <c r="AJ156" s="3230"/>
      <c r="AK156" s="3228"/>
      <c r="AL156" s="3229"/>
      <c r="AM156" s="3230"/>
    </row>
    <row r="157" spans="1:52" s="16" customFormat="1" ht="84.75" customHeight="1" thickBot="1" x14ac:dyDescent="0.25">
      <c r="A157" s="422" t="s">
        <v>327</v>
      </c>
      <c r="B157" s="599" t="s">
        <v>409</v>
      </c>
      <c r="C157" s="73"/>
      <c r="D157" s="74">
        <v>11</v>
      </c>
      <c r="E157" s="74"/>
      <c r="F157" s="82"/>
      <c r="G157" s="600">
        <v>4</v>
      </c>
      <c r="H157" s="60">
        <f>G157*30</f>
        <v>120</v>
      </c>
      <c r="I157" s="62">
        <f>J157+K157+L157</f>
        <v>54</v>
      </c>
      <c r="J157" s="114">
        <v>18</v>
      </c>
      <c r="K157" s="114">
        <v>36</v>
      </c>
      <c r="L157" s="114"/>
      <c r="M157" s="115">
        <f>H157-I157</f>
        <v>66</v>
      </c>
      <c r="N157" s="116"/>
      <c r="O157" s="114"/>
      <c r="P157" s="115"/>
      <c r="Q157" s="116"/>
      <c r="R157" s="114"/>
      <c r="S157" s="115"/>
      <c r="T157" s="116"/>
      <c r="U157" s="114"/>
      <c r="V157" s="115"/>
      <c r="W157" s="116"/>
      <c r="X157" s="114">
        <v>6</v>
      </c>
      <c r="Y157" s="115"/>
      <c r="AB157" s="1475">
        <v>1</v>
      </c>
      <c r="AC157" s="1475">
        <v>2</v>
      </c>
      <c r="AD157" s="1475">
        <v>3</v>
      </c>
      <c r="AE157" s="1475">
        <v>4</v>
      </c>
      <c r="AF157" s="1475">
        <v>5</v>
      </c>
      <c r="AG157" s="1475">
        <v>6</v>
      </c>
      <c r="AH157" s="1475">
        <v>7</v>
      </c>
      <c r="AI157" s="1475">
        <v>8</v>
      </c>
      <c r="AJ157" s="1475">
        <v>9</v>
      </c>
      <c r="AK157" s="1475">
        <v>10</v>
      </c>
      <c r="AL157" s="1475">
        <v>11</v>
      </c>
      <c r="AM157" s="1476">
        <v>12</v>
      </c>
    </row>
    <row r="158" spans="1:52" s="16" customFormat="1" ht="22.5" customHeight="1" thickBot="1" x14ac:dyDescent="0.25">
      <c r="A158" s="3391" t="s">
        <v>270</v>
      </c>
      <c r="B158" s="3394"/>
      <c r="C158" s="3394"/>
      <c r="D158" s="3394"/>
      <c r="E158" s="3394"/>
      <c r="F158" s="3395"/>
      <c r="G158" s="601">
        <f>G155</f>
        <v>7</v>
      </c>
      <c r="H158" s="448">
        <f t="shared" ref="H158:M158" si="45">H155</f>
        <v>210</v>
      </c>
      <c r="I158" s="602">
        <f t="shared" si="45"/>
        <v>84</v>
      </c>
      <c r="J158" s="602">
        <f t="shared" si="45"/>
        <v>33</v>
      </c>
      <c r="K158" s="602">
        <f t="shared" si="45"/>
        <v>51</v>
      </c>
      <c r="L158" s="602"/>
      <c r="M158" s="603">
        <f t="shared" si="45"/>
        <v>126</v>
      </c>
      <c r="N158" s="604"/>
      <c r="O158" s="605"/>
      <c r="P158" s="606"/>
      <c r="Q158" s="539"/>
      <c r="R158" s="117"/>
      <c r="S158" s="607"/>
      <c r="T158" s="604"/>
      <c r="U158" s="605"/>
      <c r="V158" s="606"/>
      <c r="W158" s="539">
        <f>SUM(W155:W157)</f>
        <v>2</v>
      </c>
      <c r="X158" s="117">
        <f>SUM(X155:X157)</f>
        <v>6</v>
      </c>
      <c r="Y158" s="538"/>
      <c r="AA158" s="16" t="s">
        <v>632</v>
      </c>
      <c r="AK158" s="16">
        <v>1</v>
      </c>
      <c r="AL158" s="16">
        <v>1</v>
      </c>
    </row>
    <row r="159" spans="1:52" s="16" customFormat="1" ht="24" customHeight="1" thickBot="1" x14ac:dyDescent="0.25">
      <c r="A159" s="3287" t="s">
        <v>411</v>
      </c>
      <c r="B159" s="3288"/>
      <c r="C159" s="3288"/>
      <c r="D159" s="3288"/>
      <c r="E159" s="3288"/>
      <c r="F159" s="3288"/>
      <c r="G159" s="3288"/>
      <c r="H159" s="3288"/>
      <c r="I159" s="3288"/>
      <c r="J159" s="3288"/>
      <c r="K159" s="3288"/>
      <c r="L159" s="3288"/>
      <c r="M159" s="3288"/>
      <c r="N159" s="3288"/>
      <c r="O159" s="3288"/>
      <c r="P159" s="3288"/>
      <c r="Q159" s="3288"/>
      <c r="R159" s="3288"/>
      <c r="S159" s="3288"/>
      <c r="T159" s="3288"/>
      <c r="U159" s="3288"/>
      <c r="V159" s="3288"/>
      <c r="W159" s="3288"/>
      <c r="X159" s="3288"/>
      <c r="Y159" s="3289"/>
    </row>
    <row r="160" spans="1:52" s="16" customFormat="1" ht="38.25" customHeight="1" thickBot="1" x14ac:dyDescent="0.25">
      <c r="A160" s="608" t="s">
        <v>236</v>
      </c>
      <c r="B160" s="87" t="s">
        <v>170</v>
      </c>
      <c r="C160" s="98"/>
      <c r="D160" s="96"/>
      <c r="E160" s="96"/>
      <c r="F160" s="609"/>
      <c r="G160" s="165">
        <f t="shared" ref="G160:M160" si="46">G161+G162+G163</f>
        <v>6</v>
      </c>
      <c r="H160" s="610">
        <f t="shared" si="46"/>
        <v>180</v>
      </c>
      <c r="I160" s="118">
        <f t="shared" si="46"/>
        <v>96</v>
      </c>
      <c r="J160" s="118">
        <f t="shared" si="46"/>
        <v>57</v>
      </c>
      <c r="K160" s="118">
        <f t="shared" si="46"/>
        <v>9</v>
      </c>
      <c r="L160" s="118">
        <f t="shared" si="46"/>
        <v>30</v>
      </c>
      <c r="M160" s="611">
        <f t="shared" si="46"/>
        <v>84</v>
      </c>
      <c r="N160" s="98"/>
      <c r="O160" s="96"/>
      <c r="P160" s="100"/>
      <c r="Q160" s="98"/>
      <c r="R160" s="96"/>
      <c r="S160" s="100"/>
      <c r="T160" s="119"/>
      <c r="U160" s="120"/>
      <c r="V160" s="99"/>
      <c r="W160" s="612"/>
      <c r="X160" s="120"/>
      <c r="Y160" s="99"/>
      <c r="AA160" s="3284" t="s">
        <v>642</v>
      </c>
      <c r="AB160" s="3285"/>
      <c r="AC160" s="3285"/>
      <c r="AD160" s="3285"/>
      <c r="AE160" s="3285"/>
      <c r="AF160" s="3285"/>
      <c r="AG160" s="3285"/>
      <c r="AH160" s="3285"/>
      <c r="AI160" s="3285"/>
      <c r="AJ160" s="3285"/>
      <c r="AK160" s="3285"/>
      <c r="AL160" s="3285"/>
      <c r="AM160" s="3285"/>
      <c r="AN160" s="3285"/>
      <c r="AO160" s="3285"/>
      <c r="AP160" s="3285"/>
      <c r="AQ160" s="3285"/>
      <c r="AR160" s="3285"/>
      <c r="AS160" s="3285"/>
      <c r="AT160" s="3285"/>
      <c r="AU160" s="3285"/>
      <c r="AV160" s="3285"/>
      <c r="AW160" s="3285"/>
      <c r="AX160" s="3285"/>
      <c r="AY160" s="3286"/>
    </row>
    <row r="161" spans="1:41" s="16" customFormat="1" ht="36" customHeight="1" x14ac:dyDescent="0.2">
      <c r="A161" s="613" t="s">
        <v>328</v>
      </c>
      <c r="B161" s="88" t="s">
        <v>170</v>
      </c>
      <c r="C161" s="60"/>
      <c r="D161" s="62">
        <v>9</v>
      </c>
      <c r="E161" s="62"/>
      <c r="F161" s="614"/>
      <c r="G161" s="140">
        <v>2</v>
      </c>
      <c r="H161" s="60">
        <f>G161*30</f>
        <v>60</v>
      </c>
      <c r="I161" s="61">
        <f>J161+K161+L161</f>
        <v>36</v>
      </c>
      <c r="J161" s="64">
        <v>27</v>
      </c>
      <c r="K161" s="62">
        <v>9</v>
      </c>
      <c r="L161" s="62"/>
      <c r="M161" s="121">
        <f>H161-I161</f>
        <v>24</v>
      </c>
      <c r="N161" s="60"/>
      <c r="O161" s="62"/>
      <c r="P161" s="65"/>
      <c r="Q161" s="60"/>
      <c r="R161" s="62"/>
      <c r="S161" s="65"/>
      <c r="T161" s="63"/>
      <c r="U161" s="64"/>
      <c r="V161" s="70">
        <v>4</v>
      </c>
      <c r="W161" s="71"/>
      <c r="X161" s="64"/>
      <c r="Y161" s="70"/>
      <c r="AB161" s="3220" t="s">
        <v>33</v>
      </c>
      <c r="AC161" s="3221"/>
      <c r="AD161" s="3222"/>
      <c r="AE161" s="3220" t="s">
        <v>34</v>
      </c>
      <c r="AF161" s="3226"/>
      <c r="AG161" s="3227"/>
      <c r="AH161" s="3220" t="s">
        <v>35</v>
      </c>
      <c r="AI161" s="3226"/>
      <c r="AJ161" s="3227"/>
      <c r="AK161" s="3220" t="s">
        <v>36</v>
      </c>
      <c r="AL161" s="3226"/>
      <c r="AM161" s="3227"/>
    </row>
    <row r="162" spans="1:41" s="16" customFormat="1" ht="39.75" customHeight="1" thickBot="1" x14ac:dyDescent="0.25">
      <c r="A162" s="613" t="s">
        <v>329</v>
      </c>
      <c r="B162" s="88" t="s">
        <v>170</v>
      </c>
      <c r="C162" s="60">
        <v>10</v>
      </c>
      <c r="D162" s="62"/>
      <c r="E162" s="62"/>
      <c r="F162" s="614"/>
      <c r="G162" s="140">
        <v>2.5</v>
      </c>
      <c r="H162" s="60">
        <f>G162*30</f>
        <v>75</v>
      </c>
      <c r="I162" s="61">
        <f>J162+K162+L162</f>
        <v>45</v>
      </c>
      <c r="J162" s="64">
        <v>30</v>
      </c>
      <c r="K162" s="62"/>
      <c r="L162" s="62">
        <v>15</v>
      </c>
      <c r="M162" s="121">
        <f>H162-I162</f>
        <v>30</v>
      </c>
      <c r="N162" s="60"/>
      <c r="O162" s="62"/>
      <c r="P162" s="65"/>
      <c r="Q162" s="60"/>
      <c r="R162" s="62"/>
      <c r="S162" s="65"/>
      <c r="T162" s="63"/>
      <c r="U162" s="64"/>
      <c r="V162" s="70"/>
      <c r="W162" s="71">
        <v>3</v>
      </c>
      <c r="X162" s="64"/>
      <c r="Y162" s="70"/>
      <c r="AB162" s="3223"/>
      <c r="AC162" s="3224"/>
      <c r="AD162" s="3225"/>
      <c r="AE162" s="3228"/>
      <c r="AF162" s="3229"/>
      <c r="AG162" s="3230"/>
      <c r="AH162" s="3228"/>
      <c r="AI162" s="3229"/>
      <c r="AJ162" s="3230"/>
      <c r="AK162" s="3228"/>
      <c r="AL162" s="3229"/>
      <c r="AM162" s="3230"/>
    </row>
    <row r="163" spans="1:41" s="16" customFormat="1" ht="55.5" customHeight="1" thickBot="1" x14ac:dyDescent="0.25">
      <c r="A163" s="615" t="s">
        <v>330</v>
      </c>
      <c r="B163" s="89" t="s">
        <v>405</v>
      </c>
      <c r="C163" s="76"/>
      <c r="D163" s="74"/>
      <c r="E163" s="74">
        <v>10</v>
      </c>
      <c r="F163" s="420"/>
      <c r="G163" s="616">
        <v>1.5</v>
      </c>
      <c r="H163" s="76">
        <f>G163*30</f>
        <v>45</v>
      </c>
      <c r="I163" s="61">
        <f>J163+K163+L163</f>
        <v>15</v>
      </c>
      <c r="J163" s="75"/>
      <c r="K163" s="74"/>
      <c r="L163" s="74">
        <v>15</v>
      </c>
      <c r="M163" s="570">
        <f>H163-I163</f>
        <v>30</v>
      </c>
      <c r="N163" s="76"/>
      <c r="O163" s="74"/>
      <c r="P163" s="77"/>
      <c r="Q163" s="76"/>
      <c r="R163" s="74"/>
      <c r="S163" s="77"/>
      <c r="T163" s="78"/>
      <c r="U163" s="75"/>
      <c r="V163" s="102"/>
      <c r="W163" s="95">
        <v>1</v>
      </c>
      <c r="X163" s="75"/>
      <c r="Y163" s="102"/>
      <c r="AB163" s="1475">
        <v>1</v>
      </c>
      <c r="AC163" s="1475">
        <v>2</v>
      </c>
      <c r="AD163" s="1475">
        <v>3</v>
      </c>
      <c r="AE163" s="1475">
        <v>4</v>
      </c>
      <c r="AF163" s="1475">
        <v>5</v>
      </c>
      <c r="AG163" s="1475">
        <v>6</v>
      </c>
      <c r="AH163" s="1475">
        <v>7</v>
      </c>
      <c r="AI163" s="1475">
        <v>8</v>
      </c>
      <c r="AJ163" s="1475">
        <v>9</v>
      </c>
      <c r="AK163" s="1475">
        <v>10</v>
      </c>
      <c r="AL163" s="1475">
        <v>11</v>
      </c>
      <c r="AM163" s="1476">
        <v>12</v>
      </c>
    </row>
    <row r="164" spans="1:41" s="16" customFormat="1" ht="24" customHeight="1" thickBot="1" x14ac:dyDescent="0.25">
      <c r="A164" s="3407" t="s">
        <v>412</v>
      </c>
      <c r="B164" s="3408"/>
      <c r="C164" s="3408"/>
      <c r="D164" s="3408"/>
      <c r="E164" s="3408"/>
      <c r="F164" s="3409"/>
      <c r="G164" s="425">
        <f>G160</f>
        <v>6</v>
      </c>
      <c r="H164" s="604">
        <f t="shared" ref="H164:M164" si="47">H160</f>
        <v>180</v>
      </c>
      <c r="I164" s="443">
        <f t="shared" si="47"/>
        <v>96</v>
      </c>
      <c r="J164" s="443">
        <f t="shared" si="47"/>
        <v>57</v>
      </c>
      <c r="K164" s="443">
        <f t="shared" si="47"/>
        <v>9</v>
      </c>
      <c r="L164" s="443">
        <f t="shared" si="47"/>
        <v>30</v>
      </c>
      <c r="M164" s="617">
        <f t="shared" si="47"/>
        <v>84</v>
      </c>
      <c r="N164" s="122"/>
      <c r="O164" s="123"/>
      <c r="P164" s="124"/>
      <c r="Q164" s="122"/>
      <c r="R164" s="123"/>
      <c r="S164" s="618"/>
      <c r="T164" s="125"/>
      <c r="U164" s="126"/>
      <c r="V164" s="603">
        <f>SUM(V160:V163)</f>
        <v>4</v>
      </c>
      <c r="W164" s="619">
        <f>SUM(W160:W163)</f>
        <v>4</v>
      </c>
      <c r="X164" s="126"/>
      <c r="Y164" s="127"/>
      <c r="AA164" s="16" t="s">
        <v>631</v>
      </c>
      <c r="AK164" s="16">
        <v>1</v>
      </c>
    </row>
    <row r="165" spans="1:41" s="16" customFormat="1" ht="23.25" customHeight="1" thickBot="1" x14ac:dyDescent="0.25">
      <c r="A165" s="3287" t="s">
        <v>413</v>
      </c>
      <c r="B165" s="3288"/>
      <c r="C165" s="3288"/>
      <c r="D165" s="3288"/>
      <c r="E165" s="3288"/>
      <c r="F165" s="3288"/>
      <c r="G165" s="3288"/>
      <c r="H165" s="3288"/>
      <c r="I165" s="3288"/>
      <c r="J165" s="3288"/>
      <c r="K165" s="3288"/>
      <c r="L165" s="3288"/>
      <c r="M165" s="3288"/>
      <c r="N165" s="3288"/>
      <c r="O165" s="3288"/>
      <c r="P165" s="3288"/>
      <c r="Q165" s="3288"/>
      <c r="R165" s="3288"/>
      <c r="S165" s="3288"/>
      <c r="T165" s="3288"/>
      <c r="U165" s="3288"/>
      <c r="V165" s="3288"/>
      <c r="W165" s="3288"/>
      <c r="X165" s="3288"/>
      <c r="Y165" s="3289"/>
      <c r="AA165" s="16" t="s">
        <v>632</v>
      </c>
      <c r="AB165" s="156"/>
      <c r="AJ165" s="16">
        <v>1</v>
      </c>
    </row>
    <row r="166" spans="1:41" s="16" customFormat="1" ht="23.25" customHeight="1" x14ac:dyDescent="0.2">
      <c r="A166" s="620" t="s">
        <v>336</v>
      </c>
      <c r="B166" s="621" t="s">
        <v>408</v>
      </c>
      <c r="C166" s="622"/>
      <c r="D166" s="623"/>
      <c r="E166" s="623"/>
      <c r="F166" s="624"/>
      <c r="G166" s="625">
        <f>G167+G168+G169</f>
        <v>10</v>
      </c>
      <c r="H166" s="626">
        <f>H167+H168+H169</f>
        <v>300</v>
      </c>
      <c r="I166" s="457">
        <f>I167+I168+I169</f>
        <v>132</v>
      </c>
      <c r="J166" s="457">
        <f>J167+J168+J169</f>
        <v>49</v>
      </c>
      <c r="K166" s="457">
        <f>K167+K168+K169</f>
        <v>83</v>
      </c>
      <c r="L166" s="457"/>
      <c r="M166" s="627">
        <f>M167+M168+M169</f>
        <v>168</v>
      </c>
      <c r="N166" s="622"/>
      <c r="O166" s="623"/>
      <c r="P166" s="628"/>
      <c r="Q166" s="622"/>
      <c r="R166" s="623"/>
      <c r="S166" s="628"/>
      <c r="T166" s="629"/>
      <c r="U166" s="630"/>
      <c r="V166" s="631"/>
      <c r="W166" s="632"/>
      <c r="X166" s="630"/>
      <c r="Y166" s="631"/>
      <c r="AB166"/>
      <c r="AC166" s="3220" t="s">
        <v>33</v>
      </c>
      <c r="AD166" s="3221"/>
      <c r="AE166" s="3222"/>
      <c r="AF166" s="3220" t="s">
        <v>34</v>
      </c>
      <c r="AG166" s="3226"/>
      <c r="AH166" s="3227"/>
      <c r="AI166" s="3220" t="s">
        <v>35</v>
      </c>
      <c r="AJ166" s="3226"/>
      <c r="AK166" s="3227"/>
      <c r="AL166" s="3220" t="s">
        <v>36</v>
      </c>
      <c r="AM166" s="3226"/>
      <c r="AN166" s="3227"/>
      <c r="AO166" s="16" t="s">
        <v>413</v>
      </c>
    </row>
    <row r="167" spans="1:41" s="16" customFormat="1" ht="23.25" customHeight="1" thickBot="1" x14ac:dyDescent="0.25">
      <c r="A167" s="613" t="s">
        <v>337</v>
      </c>
      <c r="B167" s="88" t="s">
        <v>408</v>
      </c>
      <c r="C167" s="60"/>
      <c r="D167" s="62">
        <v>10</v>
      </c>
      <c r="E167" s="62"/>
      <c r="F167" s="104"/>
      <c r="G167" s="469">
        <v>3</v>
      </c>
      <c r="H167" s="60">
        <f>G167*30</f>
        <v>90</v>
      </c>
      <c r="I167" s="61">
        <f>J167+K167+L167</f>
        <v>30</v>
      </c>
      <c r="J167" s="64">
        <v>15</v>
      </c>
      <c r="K167" s="62">
        <v>15</v>
      </c>
      <c r="L167" s="62"/>
      <c r="M167" s="121">
        <f>H167-I167</f>
        <v>60</v>
      </c>
      <c r="N167" s="59"/>
      <c r="O167" s="62"/>
      <c r="P167" s="15"/>
      <c r="Q167" s="60"/>
      <c r="R167" s="62"/>
      <c r="S167" s="65"/>
      <c r="T167" s="63"/>
      <c r="U167" s="64"/>
      <c r="V167" s="70"/>
      <c r="W167" s="71">
        <v>2</v>
      </c>
      <c r="X167" s="64"/>
      <c r="Y167" s="70"/>
      <c r="AB167"/>
      <c r="AC167" s="3223"/>
      <c r="AD167" s="3224"/>
      <c r="AE167" s="3225"/>
      <c r="AF167" s="3228"/>
      <c r="AG167" s="3229"/>
      <c r="AH167" s="3230"/>
      <c r="AI167" s="3228"/>
      <c r="AJ167" s="3229"/>
      <c r="AK167" s="3230"/>
      <c r="AL167" s="3228"/>
      <c r="AM167" s="3229"/>
      <c r="AN167" s="3230"/>
    </row>
    <row r="168" spans="1:41" s="16" customFormat="1" ht="23.25" customHeight="1" x14ac:dyDescent="0.2">
      <c r="A168" s="613" t="s">
        <v>338</v>
      </c>
      <c r="B168" s="88" t="s">
        <v>408</v>
      </c>
      <c r="C168" s="60"/>
      <c r="D168" s="62"/>
      <c r="E168" s="62"/>
      <c r="F168" s="104"/>
      <c r="G168" s="469">
        <v>4</v>
      </c>
      <c r="H168" s="60">
        <f>G168*30</f>
        <v>120</v>
      </c>
      <c r="I168" s="61">
        <f>J168+K168+L168</f>
        <v>54</v>
      </c>
      <c r="J168" s="64">
        <v>18</v>
      </c>
      <c r="K168" s="62">
        <v>36</v>
      </c>
      <c r="L168" s="62"/>
      <c r="M168" s="121">
        <f>H168-I168</f>
        <v>66</v>
      </c>
      <c r="N168" s="59"/>
      <c r="O168" s="62"/>
      <c r="P168" s="15"/>
      <c r="Q168" s="60"/>
      <c r="R168" s="62"/>
      <c r="S168" s="65"/>
      <c r="T168" s="63"/>
      <c r="U168" s="64"/>
      <c r="V168" s="70"/>
      <c r="W168" s="71"/>
      <c r="X168" s="64">
        <v>6</v>
      </c>
      <c r="Y168" s="70"/>
      <c r="AB168"/>
      <c r="AC168" s="1475">
        <v>1</v>
      </c>
      <c r="AD168" s="1475">
        <v>2</v>
      </c>
      <c r="AE168" s="1475">
        <v>3</v>
      </c>
      <c r="AF168" s="1475">
        <v>4</v>
      </c>
      <c r="AG168" s="1475">
        <v>5</v>
      </c>
      <c r="AH168" s="1475">
        <v>6</v>
      </c>
      <c r="AI168" s="1475">
        <v>7</v>
      </c>
      <c r="AJ168" s="1475">
        <v>8</v>
      </c>
      <c r="AK168" s="1475">
        <v>9</v>
      </c>
      <c r="AL168" s="1475">
        <v>10</v>
      </c>
      <c r="AM168" s="1475">
        <v>11</v>
      </c>
      <c r="AN168" s="1476">
        <v>12</v>
      </c>
    </row>
    <row r="169" spans="1:41" s="16" customFormat="1" ht="23.25" customHeight="1" x14ac:dyDescent="0.2">
      <c r="A169" s="613" t="s">
        <v>339</v>
      </c>
      <c r="B169" s="88" t="s">
        <v>408</v>
      </c>
      <c r="C169" s="60">
        <v>12</v>
      </c>
      <c r="D169" s="62"/>
      <c r="E169" s="62"/>
      <c r="F169" s="104"/>
      <c r="G169" s="469">
        <v>3</v>
      </c>
      <c r="H169" s="60">
        <f>G169*30</f>
        <v>90</v>
      </c>
      <c r="I169" s="61">
        <f>J169+K169+L169</f>
        <v>48</v>
      </c>
      <c r="J169" s="64">
        <v>16</v>
      </c>
      <c r="K169" s="62">
        <v>32</v>
      </c>
      <c r="L169" s="62"/>
      <c r="M169" s="121">
        <f>H169-I169</f>
        <v>42</v>
      </c>
      <c r="N169" s="59"/>
      <c r="O169" s="62"/>
      <c r="P169" s="15"/>
      <c r="Q169" s="60"/>
      <c r="R169" s="62"/>
      <c r="S169" s="65"/>
      <c r="T169" s="63"/>
      <c r="U169" s="64"/>
      <c r="V169" s="70"/>
      <c r="W169" s="71"/>
      <c r="X169" s="64"/>
      <c r="Y169" s="70">
        <v>6</v>
      </c>
      <c r="AB169" t="s">
        <v>631</v>
      </c>
      <c r="AC169">
        <f>COUNTIF($C165:$C177,AC168)</f>
        <v>0</v>
      </c>
      <c r="AD169">
        <f t="shared" ref="AD169:AN169" si="48">COUNTIF($C165:$C177,AD168)</f>
        <v>0</v>
      </c>
      <c r="AE169">
        <f t="shared" si="48"/>
        <v>0</v>
      </c>
      <c r="AF169">
        <f t="shared" si="48"/>
        <v>0</v>
      </c>
      <c r="AG169">
        <f t="shared" si="48"/>
        <v>0</v>
      </c>
      <c r="AH169">
        <f t="shared" si="48"/>
        <v>0</v>
      </c>
      <c r="AI169">
        <f t="shared" si="48"/>
        <v>0</v>
      </c>
      <c r="AJ169">
        <f t="shared" si="48"/>
        <v>0</v>
      </c>
      <c r="AK169">
        <f t="shared" si="48"/>
        <v>0</v>
      </c>
      <c r="AL169">
        <f t="shared" si="48"/>
        <v>2</v>
      </c>
      <c r="AM169">
        <f t="shared" si="48"/>
        <v>0</v>
      </c>
      <c r="AN169">
        <f t="shared" si="48"/>
        <v>1</v>
      </c>
    </row>
    <row r="170" spans="1:41" s="16" customFormat="1" ht="54" customHeight="1" x14ac:dyDescent="0.2">
      <c r="A170" s="613" t="s">
        <v>340</v>
      </c>
      <c r="B170" s="633" t="s">
        <v>406</v>
      </c>
      <c r="C170" s="60"/>
      <c r="D170" s="62"/>
      <c r="E170" s="62"/>
      <c r="F170" s="614"/>
      <c r="G170" s="66">
        <f t="shared" ref="G170:M170" si="49">G171+G172+G173</f>
        <v>6</v>
      </c>
      <c r="H170" s="128">
        <f t="shared" si="49"/>
        <v>180</v>
      </c>
      <c r="I170" s="68">
        <f t="shared" si="49"/>
        <v>96</v>
      </c>
      <c r="J170" s="68">
        <f t="shared" si="49"/>
        <v>48</v>
      </c>
      <c r="K170" s="68">
        <f t="shared" si="49"/>
        <v>33</v>
      </c>
      <c r="L170" s="68">
        <f t="shared" si="49"/>
        <v>15</v>
      </c>
      <c r="M170" s="69">
        <f t="shared" si="49"/>
        <v>84</v>
      </c>
      <c r="N170" s="60"/>
      <c r="O170" s="62"/>
      <c r="P170" s="65"/>
      <c r="Q170" s="60"/>
      <c r="R170" s="62"/>
      <c r="S170" s="65"/>
      <c r="T170" s="63"/>
      <c r="U170" s="64"/>
      <c r="V170" s="70"/>
      <c r="W170" s="71"/>
      <c r="X170" s="64"/>
      <c r="Y170" s="70"/>
      <c r="AB170" t="s">
        <v>632</v>
      </c>
      <c r="AC170">
        <f>COUNTIF($D165:$D177,AC168)</f>
        <v>0</v>
      </c>
      <c r="AD170">
        <f t="shared" ref="AD170:AN170" si="50">COUNTIF($D165:$D177,AD168)</f>
        <v>0</v>
      </c>
      <c r="AE170">
        <f t="shared" si="50"/>
        <v>0</v>
      </c>
      <c r="AF170">
        <f t="shared" si="50"/>
        <v>0</v>
      </c>
      <c r="AG170">
        <f t="shared" si="50"/>
        <v>0</v>
      </c>
      <c r="AH170">
        <f t="shared" si="50"/>
        <v>0</v>
      </c>
      <c r="AI170">
        <f t="shared" si="50"/>
        <v>0</v>
      </c>
      <c r="AJ170">
        <f t="shared" si="50"/>
        <v>0</v>
      </c>
      <c r="AK170">
        <f t="shared" si="50"/>
        <v>1</v>
      </c>
      <c r="AL170">
        <f t="shared" si="50"/>
        <v>1</v>
      </c>
      <c r="AM170">
        <f t="shared" si="50"/>
        <v>1</v>
      </c>
      <c r="AN170">
        <f t="shared" si="50"/>
        <v>0</v>
      </c>
    </row>
    <row r="171" spans="1:41" s="16" customFormat="1" ht="52.5" customHeight="1" x14ac:dyDescent="0.2">
      <c r="A171" s="613" t="s">
        <v>341</v>
      </c>
      <c r="B171" s="633" t="s">
        <v>406</v>
      </c>
      <c r="C171" s="60"/>
      <c r="D171" s="62">
        <v>9</v>
      </c>
      <c r="E171" s="62"/>
      <c r="F171" s="614"/>
      <c r="G171" s="140">
        <v>2</v>
      </c>
      <c r="H171" s="60">
        <f>G171*30</f>
        <v>60</v>
      </c>
      <c r="I171" s="61">
        <f>J171+K171+L171</f>
        <v>36</v>
      </c>
      <c r="J171" s="64">
        <v>18</v>
      </c>
      <c r="K171" s="62">
        <v>18</v>
      </c>
      <c r="L171" s="62"/>
      <c r="M171" s="121">
        <f>H171-I171</f>
        <v>24</v>
      </c>
      <c r="N171" s="60"/>
      <c r="O171" s="62"/>
      <c r="P171" s="65"/>
      <c r="Q171" s="60"/>
      <c r="R171" s="62"/>
      <c r="S171" s="65"/>
      <c r="T171" s="63"/>
      <c r="U171" s="64"/>
      <c r="V171" s="70">
        <v>4</v>
      </c>
      <c r="W171" s="71"/>
      <c r="X171" s="64"/>
      <c r="Y171" s="70"/>
    </row>
    <row r="172" spans="1:41" s="16" customFormat="1" ht="51" customHeight="1" x14ac:dyDescent="0.2">
      <c r="A172" s="613" t="s">
        <v>342</v>
      </c>
      <c r="B172" s="633" t="s">
        <v>406</v>
      </c>
      <c r="C172" s="60">
        <v>10</v>
      </c>
      <c r="D172" s="62"/>
      <c r="E172" s="62"/>
      <c r="F172" s="614"/>
      <c r="G172" s="140">
        <v>2.5</v>
      </c>
      <c r="H172" s="60">
        <f>G172*30</f>
        <v>75</v>
      </c>
      <c r="I172" s="61">
        <f>J172+K172+L172</f>
        <v>45</v>
      </c>
      <c r="J172" s="64">
        <v>30</v>
      </c>
      <c r="K172" s="62">
        <v>15</v>
      </c>
      <c r="L172" s="62"/>
      <c r="M172" s="121">
        <f>H172-I172</f>
        <v>30</v>
      </c>
      <c r="N172" s="60"/>
      <c r="O172" s="62"/>
      <c r="P172" s="65"/>
      <c r="Q172" s="60"/>
      <c r="R172" s="62"/>
      <c r="S172" s="65"/>
      <c r="T172" s="63"/>
      <c r="U172" s="64"/>
      <c r="V172" s="70"/>
      <c r="W172" s="71">
        <v>3</v>
      </c>
      <c r="X172" s="64"/>
      <c r="Y172" s="70"/>
    </row>
    <row r="173" spans="1:41" s="16" customFormat="1" ht="55.5" customHeight="1" x14ac:dyDescent="0.2">
      <c r="A173" s="613" t="s">
        <v>414</v>
      </c>
      <c r="B173" s="633" t="s">
        <v>407</v>
      </c>
      <c r="C173" s="60"/>
      <c r="D173" s="62"/>
      <c r="E173" s="62">
        <v>10</v>
      </c>
      <c r="F173" s="614"/>
      <c r="G173" s="140">
        <v>1.5</v>
      </c>
      <c r="H173" s="60">
        <f>G173*30</f>
        <v>45</v>
      </c>
      <c r="I173" s="61">
        <f>J173+K173+L173</f>
        <v>15</v>
      </c>
      <c r="J173" s="64"/>
      <c r="K173" s="62"/>
      <c r="L173" s="62">
        <v>15</v>
      </c>
      <c r="M173" s="121">
        <f>H173-I173</f>
        <v>30</v>
      </c>
      <c r="N173" s="60"/>
      <c r="O173" s="62"/>
      <c r="P173" s="65"/>
      <c r="Q173" s="60"/>
      <c r="R173" s="62"/>
      <c r="S173" s="65"/>
      <c r="T173" s="63"/>
      <c r="U173" s="64"/>
      <c r="V173" s="70"/>
      <c r="W173" s="71">
        <v>1</v>
      </c>
      <c r="X173" s="64"/>
      <c r="Y173" s="70"/>
    </row>
    <row r="174" spans="1:41" s="16" customFormat="1" ht="35.25" customHeight="1" x14ac:dyDescent="0.2">
      <c r="A174" s="613" t="s">
        <v>343</v>
      </c>
      <c r="B174" s="88" t="s">
        <v>331</v>
      </c>
      <c r="C174" s="60"/>
      <c r="D174" s="62"/>
      <c r="E174" s="62"/>
      <c r="F174" s="634"/>
      <c r="G174" s="563">
        <f>G175+G176</f>
        <v>6</v>
      </c>
      <c r="H174" s="564">
        <f>H175+H176</f>
        <v>180</v>
      </c>
      <c r="I174" s="635">
        <f>I175+I176</f>
        <v>93</v>
      </c>
      <c r="J174" s="635">
        <f>J175+J176</f>
        <v>45</v>
      </c>
      <c r="K174" s="635"/>
      <c r="L174" s="635">
        <f>L175+L176</f>
        <v>48</v>
      </c>
      <c r="M174" s="636">
        <f>M175+M176</f>
        <v>87</v>
      </c>
      <c r="N174" s="637"/>
      <c r="O174" s="638"/>
      <c r="P174" s="639"/>
      <c r="Q174" s="567"/>
      <c r="R174" s="62"/>
      <c r="S174" s="65"/>
      <c r="T174" s="63"/>
      <c r="U174" s="64"/>
      <c r="V174" s="70"/>
      <c r="W174" s="71"/>
      <c r="X174" s="64"/>
      <c r="Y174" s="70"/>
    </row>
    <row r="175" spans="1:41" s="16" customFormat="1" ht="34.5" customHeight="1" x14ac:dyDescent="0.2">
      <c r="A175" s="613" t="s">
        <v>344</v>
      </c>
      <c r="B175" s="88" t="s">
        <v>331</v>
      </c>
      <c r="C175" s="60">
        <v>10</v>
      </c>
      <c r="D175" s="62"/>
      <c r="E175" s="62"/>
      <c r="F175" s="634"/>
      <c r="G175" s="566">
        <v>4.5</v>
      </c>
      <c r="H175" s="567">
        <f>G175*30</f>
        <v>135</v>
      </c>
      <c r="I175" s="640">
        <f>J175+K175+L175</f>
        <v>75</v>
      </c>
      <c r="J175" s="641">
        <v>45</v>
      </c>
      <c r="K175" s="638"/>
      <c r="L175" s="638">
        <v>30</v>
      </c>
      <c r="M175" s="121">
        <f>H175-I175</f>
        <v>60</v>
      </c>
      <c r="N175" s="637"/>
      <c r="O175" s="638"/>
      <c r="P175" s="639"/>
      <c r="Q175" s="567"/>
      <c r="R175" s="62"/>
      <c r="S175" s="65"/>
      <c r="T175" s="63"/>
      <c r="U175" s="64"/>
      <c r="V175" s="70"/>
      <c r="W175" s="71">
        <v>5</v>
      </c>
      <c r="X175" s="64"/>
      <c r="Y175" s="70"/>
    </row>
    <row r="176" spans="1:41" s="16" customFormat="1" ht="36.75" customHeight="1" x14ac:dyDescent="0.2">
      <c r="A176" s="613" t="s">
        <v>345</v>
      </c>
      <c r="B176" s="88" t="s">
        <v>332</v>
      </c>
      <c r="C176" s="60"/>
      <c r="D176" s="62"/>
      <c r="E176" s="62"/>
      <c r="F176" s="104">
        <v>11</v>
      </c>
      <c r="G176" s="469">
        <v>1.5</v>
      </c>
      <c r="H176" s="60">
        <f>G176*30</f>
        <v>45</v>
      </c>
      <c r="I176" s="61">
        <f>J176+K176+L176</f>
        <v>18</v>
      </c>
      <c r="J176" s="64"/>
      <c r="K176" s="62"/>
      <c r="L176" s="62">
        <v>18</v>
      </c>
      <c r="M176" s="121">
        <f>H176-I176</f>
        <v>27</v>
      </c>
      <c r="N176" s="59"/>
      <c r="O176" s="62"/>
      <c r="P176" s="15"/>
      <c r="Q176" s="60"/>
      <c r="R176" s="62"/>
      <c r="S176" s="65"/>
      <c r="T176" s="63"/>
      <c r="U176" s="64"/>
      <c r="V176" s="70"/>
      <c r="W176" s="71"/>
      <c r="X176" s="64">
        <v>2</v>
      </c>
      <c r="Y176" s="70"/>
    </row>
    <row r="177" spans="1:39" s="16" customFormat="1" ht="39" customHeight="1" thickBot="1" x14ac:dyDescent="0.25">
      <c r="A177" s="642" t="s">
        <v>415</v>
      </c>
      <c r="B177" s="599" t="s">
        <v>264</v>
      </c>
      <c r="C177" s="643"/>
      <c r="D177" s="644">
        <v>11</v>
      </c>
      <c r="E177" s="644"/>
      <c r="F177" s="645"/>
      <c r="G177" s="646">
        <v>4</v>
      </c>
      <c r="H177" s="647">
        <f>G177*30</f>
        <v>120</v>
      </c>
      <c r="I177" s="648">
        <f>J177+K177+L177</f>
        <v>54</v>
      </c>
      <c r="J177" s="649">
        <v>18</v>
      </c>
      <c r="K177" s="649">
        <v>36</v>
      </c>
      <c r="L177" s="649"/>
      <c r="M177" s="650">
        <f>H177-I177</f>
        <v>66</v>
      </c>
      <c r="N177" s="647"/>
      <c r="O177" s="648"/>
      <c r="P177" s="650"/>
      <c r="Q177" s="647"/>
      <c r="R177" s="648"/>
      <c r="S177" s="650"/>
      <c r="T177" s="647"/>
      <c r="U177" s="648"/>
      <c r="V177" s="650"/>
      <c r="W177" s="651"/>
      <c r="X177" s="129">
        <v>6</v>
      </c>
      <c r="Y177" s="650"/>
    </row>
    <row r="178" spans="1:39" s="16" customFormat="1" ht="21.75" customHeight="1" thickBot="1" x14ac:dyDescent="0.25">
      <c r="A178" s="3374" t="s">
        <v>333</v>
      </c>
      <c r="B178" s="3375"/>
      <c r="C178" s="3375"/>
      <c r="D178" s="3375"/>
      <c r="E178" s="3375"/>
      <c r="F178" s="3375"/>
      <c r="G178" s="3375"/>
      <c r="H178" s="3375"/>
      <c r="I178" s="3375"/>
      <c r="J178" s="3375"/>
      <c r="K178" s="3375"/>
      <c r="L178" s="3375"/>
      <c r="M178" s="3375"/>
      <c r="N178" s="3375"/>
      <c r="O178" s="3375"/>
      <c r="P178" s="3375"/>
      <c r="Q178" s="3375"/>
      <c r="R178" s="3375"/>
      <c r="S178" s="3375"/>
      <c r="T178" s="3375"/>
      <c r="U178" s="3375"/>
      <c r="V178" s="3375"/>
      <c r="W178" s="3375"/>
      <c r="X178" s="3375"/>
      <c r="Y178" s="3376"/>
    </row>
    <row r="179" spans="1:39" s="1002" customFormat="1" ht="36.75" customHeight="1" thickBot="1" x14ac:dyDescent="0.25">
      <c r="A179" s="1394" t="s">
        <v>416</v>
      </c>
      <c r="B179" s="1395" t="s">
        <v>335</v>
      </c>
      <c r="C179" s="1396"/>
      <c r="D179" s="1397">
        <v>11</v>
      </c>
      <c r="E179" s="1397"/>
      <c r="F179" s="1398"/>
      <c r="G179" s="1399">
        <v>4</v>
      </c>
      <c r="H179" s="1400">
        <f>G179*30</f>
        <v>120</v>
      </c>
      <c r="I179" s="1401">
        <f>J179+K179+L179</f>
        <v>54</v>
      </c>
      <c r="J179" s="1402">
        <v>18</v>
      </c>
      <c r="K179" s="1402">
        <v>36</v>
      </c>
      <c r="L179" s="1402"/>
      <c r="M179" s="1403">
        <f>H179-I179</f>
        <v>66</v>
      </c>
      <c r="N179" s="1404"/>
      <c r="O179" s="1405"/>
      <c r="P179" s="1406"/>
      <c r="Q179" s="1400"/>
      <c r="R179" s="1401"/>
      <c r="S179" s="1403"/>
      <c r="T179" s="1404"/>
      <c r="U179" s="1405"/>
      <c r="V179" s="1406"/>
      <c r="W179" s="1407"/>
      <c r="X179" s="918">
        <v>6</v>
      </c>
      <c r="Y179" s="1408"/>
    </row>
    <row r="180" spans="1:39" s="16" customFormat="1" ht="19.5" customHeight="1" thickBot="1" x14ac:dyDescent="0.25">
      <c r="A180" s="3380" t="s">
        <v>181</v>
      </c>
      <c r="B180" s="3381"/>
      <c r="C180" s="3381"/>
      <c r="D180" s="3381"/>
      <c r="E180" s="3381"/>
      <c r="F180" s="3381"/>
      <c r="G180" s="3381"/>
      <c r="H180" s="3381"/>
      <c r="I180" s="3381"/>
      <c r="J180" s="3381"/>
      <c r="K180" s="3381"/>
      <c r="L180" s="3381"/>
      <c r="M180" s="3381"/>
      <c r="N180" s="3381"/>
      <c r="O180" s="3381"/>
      <c r="P180" s="3381"/>
      <c r="Q180" s="3381"/>
      <c r="R180" s="3381"/>
      <c r="S180" s="3381"/>
      <c r="T180" s="3381"/>
      <c r="U180" s="3381"/>
      <c r="V180" s="3381"/>
      <c r="W180" s="3381"/>
      <c r="X180" s="3381"/>
      <c r="Y180" s="3382"/>
    </row>
    <row r="181" spans="1:39" s="16" customFormat="1" ht="23.25" customHeight="1" thickBot="1" x14ac:dyDescent="0.25">
      <c r="A181" s="122" t="s">
        <v>417</v>
      </c>
      <c r="B181" s="654" t="s">
        <v>59</v>
      </c>
      <c r="C181" s="366"/>
      <c r="D181" s="652">
        <v>11</v>
      </c>
      <c r="E181" s="652"/>
      <c r="F181" s="653"/>
      <c r="G181" s="425">
        <v>4</v>
      </c>
      <c r="H181" s="604">
        <f>G181*30</f>
        <v>120</v>
      </c>
      <c r="I181" s="605">
        <f>J181+K181+L181</f>
        <v>54</v>
      </c>
      <c r="J181" s="655"/>
      <c r="K181" s="655"/>
      <c r="L181" s="655">
        <v>54</v>
      </c>
      <c r="M181" s="606">
        <f>H181-I181</f>
        <v>66</v>
      </c>
      <c r="N181" s="604"/>
      <c r="O181" s="605"/>
      <c r="P181" s="656"/>
      <c r="Q181" s="604"/>
      <c r="R181" s="605"/>
      <c r="S181" s="606"/>
      <c r="T181" s="657"/>
      <c r="U181" s="605"/>
      <c r="V181" s="656"/>
      <c r="W181" s="448"/>
      <c r="X181" s="126">
        <v>6</v>
      </c>
      <c r="Y181" s="606"/>
    </row>
    <row r="182" spans="1:39" s="16" customFormat="1" ht="26.25" customHeight="1" thickBot="1" x14ac:dyDescent="0.25">
      <c r="A182" s="3391" t="s">
        <v>363</v>
      </c>
      <c r="B182" s="3394"/>
      <c r="C182" s="3394"/>
      <c r="D182" s="3394"/>
      <c r="E182" s="3394"/>
      <c r="F182" s="3395"/>
      <c r="G182" s="658">
        <f>G166+G170+G174+G179</f>
        <v>26</v>
      </c>
      <c r="H182" s="659">
        <f t="shared" ref="H182:M182" si="51">H166+H170+H174+H179</f>
        <v>780</v>
      </c>
      <c r="I182" s="660">
        <f t="shared" si="51"/>
        <v>375</v>
      </c>
      <c r="J182" s="660">
        <f t="shared" si="51"/>
        <v>160</v>
      </c>
      <c r="K182" s="660">
        <f t="shared" si="51"/>
        <v>152</v>
      </c>
      <c r="L182" s="660">
        <f t="shared" si="51"/>
        <v>63</v>
      </c>
      <c r="M182" s="661">
        <f t="shared" si="51"/>
        <v>405</v>
      </c>
      <c r="N182" s="662"/>
      <c r="O182" s="662"/>
      <c r="P182" s="663"/>
      <c r="Q182" s="664"/>
      <c r="R182" s="662"/>
      <c r="S182" s="665"/>
      <c r="T182" s="666"/>
      <c r="U182" s="667"/>
      <c r="V182" s="668">
        <f>V171</f>
        <v>4</v>
      </c>
      <c r="W182" s="669">
        <f>W167+W172+W173+W175</f>
        <v>11</v>
      </c>
      <c r="X182" s="667">
        <f>X168+X176+X177</f>
        <v>14</v>
      </c>
      <c r="Y182" s="665">
        <f>Y169</f>
        <v>6</v>
      </c>
    </row>
    <row r="183" spans="1:39" s="16" customFormat="1" ht="36.75" customHeight="1" thickBot="1" x14ac:dyDescent="0.25">
      <c r="A183" s="3397" t="s">
        <v>364</v>
      </c>
      <c r="B183" s="3398"/>
      <c r="C183" s="3398"/>
      <c r="D183" s="3398"/>
      <c r="E183" s="3398"/>
      <c r="F183" s="3399"/>
      <c r="G183" s="670">
        <f>G166+G170+G174+G181</f>
        <v>26</v>
      </c>
      <c r="H183" s="510">
        <f t="shared" ref="H183:M183" si="52">H166+H170+H174+H181</f>
        <v>780</v>
      </c>
      <c r="I183" s="511">
        <f t="shared" si="52"/>
        <v>375</v>
      </c>
      <c r="J183" s="511">
        <f t="shared" si="52"/>
        <v>142</v>
      </c>
      <c r="K183" s="511">
        <f t="shared" si="52"/>
        <v>116</v>
      </c>
      <c r="L183" s="511">
        <f t="shared" si="52"/>
        <v>117</v>
      </c>
      <c r="M183" s="512">
        <f t="shared" si="52"/>
        <v>405</v>
      </c>
      <c r="N183" s="671"/>
      <c r="O183" s="672"/>
      <c r="P183" s="673"/>
      <c r="Q183" s="674"/>
      <c r="R183" s="672"/>
      <c r="S183" s="512"/>
      <c r="T183" s="510"/>
      <c r="U183" s="511"/>
      <c r="V183" s="512">
        <f>V171</f>
        <v>4</v>
      </c>
      <c r="W183" s="675">
        <f>W167+W172+W173+W175</f>
        <v>11</v>
      </c>
      <c r="X183" s="511">
        <f>X168+X176+X181</f>
        <v>14</v>
      </c>
      <c r="Y183" s="512">
        <f>Y169</f>
        <v>6</v>
      </c>
    </row>
    <row r="184" spans="1:39" s="16" customFormat="1" ht="23.25" customHeight="1" thickBot="1" x14ac:dyDescent="0.25">
      <c r="A184" s="3371" t="s">
        <v>418</v>
      </c>
      <c r="B184" s="3372"/>
      <c r="C184" s="3372"/>
      <c r="D184" s="3372"/>
      <c r="E184" s="3372"/>
      <c r="F184" s="3372"/>
      <c r="G184" s="3372"/>
      <c r="H184" s="3372"/>
      <c r="I184" s="3372"/>
      <c r="J184" s="3372"/>
      <c r="K184" s="3372"/>
      <c r="L184" s="3372"/>
      <c r="M184" s="3372"/>
      <c r="N184" s="3372"/>
      <c r="O184" s="3372"/>
      <c r="P184" s="3372"/>
      <c r="Q184" s="3372"/>
      <c r="R184" s="3372"/>
      <c r="S184" s="3372"/>
      <c r="T184" s="3372"/>
      <c r="U184" s="3372"/>
      <c r="V184" s="3372"/>
      <c r="W184" s="3372"/>
      <c r="X184" s="3372"/>
      <c r="Y184" s="3373"/>
      <c r="AB184" s="16" t="s">
        <v>643</v>
      </c>
    </row>
    <row r="185" spans="1:39" s="16" customFormat="1" ht="82.5" customHeight="1" x14ac:dyDescent="0.2">
      <c r="A185" s="131" t="s">
        <v>347</v>
      </c>
      <c r="B185" s="88" t="s">
        <v>419</v>
      </c>
      <c r="C185" s="60">
        <v>12</v>
      </c>
      <c r="D185" s="62"/>
      <c r="E185" s="62"/>
      <c r="F185" s="614"/>
      <c r="G185" s="66">
        <v>3</v>
      </c>
      <c r="H185" s="106">
        <f>G185*30</f>
        <v>90</v>
      </c>
      <c r="I185" s="85">
        <f>J185+K185+L185</f>
        <v>48</v>
      </c>
      <c r="J185" s="85">
        <v>16</v>
      </c>
      <c r="K185" s="85">
        <v>32</v>
      </c>
      <c r="L185" s="85"/>
      <c r="M185" s="86">
        <f>H185-I185</f>
        <v>42</v>
      </c>
      <c r="N185" s="60"/>
      <c r="O185" s="62"/>
      <c r="P185" s="65"/>
      <c r="Q185" s="60"/>
      <c r="R185" s="62"/>
      <c r="S185" s="65"/>
      <c r="T185" s="63"/>
      <c r="U185" s="64"/>
      <c r="V185" s="70"/>
      <c r="W185" s="71"/>
      <c r="X185" s="64"/>
      <c r="Y185" s="70">
        <v>6</v>
      </c>
      <c r="AA185"/>
      <c r="AB185" s="3220" t="s">
        <v>33</v>
      </c>
      <c r="AC185" s="3221"/>
      <c r="AD185" s="3222"/>
      <c r="AE185" s="3220" t="s">
        <v>34</v>
      </c>
      <c r="AF185" s="3226"/>
      <c r="AG185" s="3227"/>
      <c r="AH185" s="3220" t="s">
        <v>35</v>
      </c>
      <c r="AI185" s="3226"/>
      <c r="AJ185" s="3227"/>
      <c r="AK185" s="3220" t="s">
        <v>36</v>
      </c>
      <c r="AL185" s="3226"/>
      <c r="AM185" s="3227"/>
    </row>
    <row r="186" spans="1:39" s="16" customFormat="1" ht="38.25" customHeight="1" thickBot="1" x14ac:dyDescent="0.25">
      <c r="A186" s="131" t="s">
        <v>348</v>
      </c>
      <c r="B186" s="89" t="s">
        <v>214</v>
      </c>
      <c r="C186" s="76"/>
      <c r="D186" s="74"/>
      <c r="E186" s="74"/>
      <c r="F186" s="676"/>
      <c r="G186" s="677">
        <f>G187+G188</f>
        <v>6</v>
      </c>
      <c r="H186" s="564">
        <f>H187+H188</f>
        <v>180</v>
      </c>
      <c r="I186" s="635">
        <f>I187+I188</f>
        <v>93</v>
      </c>
      <c r="J186" s="635">
        <f>J187+J188</f>
        <v>45</v>
      </c>
      <c r="K186" s="635"/>
      <c r="L186" s="635">
        <f>L187+L188</f>
        <v>48</v>
      </c>
      <c r="M186" s="636">
        <f>M187+M188</f>
        <v>87</v>
      </c>
      <c r="N186" s="678"/>
      <c r="O186" s="679"/>
      <c r="P186" s="680"/>
      <c r="Q186" s="681"/>
      <c r="R186" s="74"/>
      <c r="S186" s="77"/>
      <c r="T186" s="78"/>
      <c r="U186" s="75"/>
      <c r="V186" s="102"/>
      <c r="W186" s="95"/>
      <c r="X186" s="75"/>
      <c r="Y186" s="102"/>
      <c r="AA186"/>
      <c r="AB186" s="3223"/>
      <c r="AC186" s="3224"/>
      <c r="AD186" s="3225"/>
      <c r="AE186" s="3228"/>
      <c r="AF186" s="3229"/>
      <c r="AG186" s="3230"/>
      <c r="AH186" s="3228"/>
      <c r="AI186" s="3229"/>
      <c r="AJ186" s="3230"/>
      <c r="AK186" s="3228"/>
      <c r="AL186" s="3229"/>
      <c r="AM186" s="3230"/>
    </row>
    <row r="187" spans="1:39" s="16" customFormat="1" ht="37.5" customHeight="1" x14ac:dyDescent="0.2">
      <c r="A187" s="131" t="s">
        <v>349</v>
      </c>
      <c r="B187" s="89" t="s">
        <v>214</v>
      </c>
      <c r="C187" s="76">
        <v>10</v>
      </c>
      <c r="D187" s="74"/>
      <c r="E187" s="74"/>
      <c r="F187" s="676"/>
      <c r="G187" s="682">
        <v>4.5</v>
      </c>
      <c r="H187" s="567">
        <f>G187*30</f>
        <v>135</v>
      </c>
      <c r="I187" s="683">
        <f>J187+K187+L187</f>
        <v>75</v>
      </c>
      <c r="J187" s="684">
        <v>45</v>
      </c>
      <c r="K187" s="679"/>
      <c r="L187" s="679">
        <v>30</v>
      </c>
      <c r="M187" s="121">
        <f>H187-I187</f>
        <v>60</v>
      </c>
      <c r="N187" s="678"/>
      <c r="O187" s="679"/>
      <c r="P187" s="680"/>
      <c r="Q187" s="681"/>
      <c r="R187" s="74"/>
      <c r="S187" s="77"/>
      <c r="T187" s="78"/>
      <c r="U187" s="75"/>
      <c r="V187" s="102"/>
      <c r="W187" s="95">
        <v>5</v>
      </c>
      <c r="X187" s="75"/>
      <c r="Y187" s="102"/>
      <c r="AA187"/>
      <c r="AB187" s="1475">
        <v>1</v>
      </c>
      <c r="AC187" s="1475">
        <v>2</v>
      </c>
      <c r="AD187" s="1475">
        <v>3</v>
      </c>
      <c r="AE187" s="1475">
        <v>4</v>
      </c>
      <c r="AF187" s="1475">
        <v>5</v>
      </c>
      <c r="AG187" s="1475">
        <v>6</v>
      </c>
      <c r="AH187" s="1475">
        <v>7</v>
      </c>
      <c r="AI187" s="1475">
        <v>8</v>
      </c>
      <c r="AJ187" s="1475">
        <v>9</v>
      </c>
      <c r="AK187" s="1475">
        <v>10</v>
      </c>
      <c r="AL187" s="1475">
        <v>11</v>
      </c>
      <c r="AM187" s="1476">
        <v>12</v>
      </c>
    </row>
    <row r="188" spans="1:39" s="16" customFormat="1" ht="39" customHeight="1" x14ac:dyDescent="0.2">
      <c r="A188" s="131" t="s">
        <v>350</v>
      </c>
      <c r="B188" s="89" t="s">
        <v>263</v>
      </c>
      <c r="C188" s="76"/>
      <c r="D188" s="74"/>
      <c r="E188" s="74"/>
      <c r="F188" s="105">
        <v>11</v>
      </c>
      <c r="G188" s="108">
        <v>1.5</v>
      </c>
      <c r="H188" s="60">
        <f>G188*30</f>
        <v>45</v>
      </c>
      <c r="I188" s="569">
        <f>J188+K188+L188</f>
        <v>18</v>
      </c>
      <c r="J188" s="75"/>
      <c r="K188" s="74"/>
      <c r="L188" s="74">
        <v>18</v>
      </c>
      <c r="M188" s="121">
        <f>H188-I188</f>
        <v>27</v>
      </c>
      <c r="N188" s="73"/>
      <c r="O188" s="74"/>
      <c r="P188" s="82"/>
      <c r="Q188" s="76"/>
      <c r="R188" s="74"/>
      <c r="S188" s="77"/>
      <c r="T188" s="78"/>
      <c r="U188" s="75"/>
      <c r="V188" s="102"/>
      <c r="W188" s="95"/>
      <c r="X188" s="75">
        <v>2</v>
      </c>
      <c r="Y188" s="102"/>
      <c r="AA188" t="s">
        <v>631</v>
      </c>
      <c r="AB188">
        <f>COUNTIF($C185:$C189,AB187)</f>
        <v>0</v>
      </c>
      <c r="AC188">
        <f t="shared" ref="AC188:AM188" si="53">COUNTIF($C185:$C189,AC187)</f>
        <v>0</v>
      </c>
      <c r="AD188">
        <f t="shared" si="53"/>
        <v>0</v>
      </c>
      <c r="AE188">
        <f t="shared" si="53"/>
        <v>0</v>
      </c>
      <c r="AF188">
        <f t="shared" si="53"/>
        <v>0</v>
      </c>
      <c r="AG188">
        <f t="shared" si="53"/>
        <v>0</v>
      </c>
      <c r="AH188">
        <f t="shared" si="53"/>
        <v>0</v>
      </c>
      <c r="AI188">
        <f t="shared" si="53"/>
        <v>0</v>
      </c>
      <c r="AJ188">
        <f t="shared" si="53"/>
        <v>0</v>
      </c>
      <c r="AK188">
        <f t="shared" si="53"/>
        <v>1</v>
      </c>
      <c r="AL188">
        <f t="shared" si="53"/>
        <v>0</v>
      </c>
      <c r="AM188">
        <f t="shared" si="53"/>
        <v>1</v>
      </c>
    </row>
    <row r="189" spans="1:39" s="16" customFormat="1" ht="39" customHeight="1" thickBot="1" x14ac:dyDescent="0.25">
      <c r="A189" s="642" t="s">
        <v>351</v>
      </c>
      <c r="B189" s="599" t="s">
        <v>264</v>
      </c>
      <c r="C189" s="643"/>
      <c r="D189" s="644">
        <v>11</v>
      </c>
      <c r="E189" s="644"/>
      <c r="F189" s="645"/>
      <c r="G189" s="646">
        <v>4</v>
      </c>
      <c r="H189" s="647">
        <f>G189*30</f>
        <v>120</v>
      </c>
      <c r="I189" s="648">
        <f>J189+K189+L189</f>
        <v>54</v>
      </c>
      <c r="J189" s="649">
        <v>36</v>
      </c>
      <c r="K189" s="649">
        <v>9</v>
      </c>
      <c r="L189" s="649">
        <v>9</v>
      </c>
      <c r="M189" s="72">
        <f>H189-I189</f>
        <v>66</v>
      </c>
      <c r="N189" s="647"/>
      <c r="O189" s="648"/>
      <c r="P189" s="650"/>
      <c r="Q189" s="647"/>
      <c r="R189" s="648"/>
      <c r="S189" s="650"/>
      <c r="T189" s="647"/>
      <c r="U189" s="648"/>
      <c r="V189" s="650"/>
      <c r="W189" s="651"/>
      <c r="X189" s="129">
        <v>6</v>
      </c>
      <c r="Y189" s="650"/>
      <c r="AA189" t="s">
        <v>632</v>
      </c>
      <c r="AB189">
        <f>COUNTIF($D185:$D189,AB187)</f>
        <v>0</v>
      </c>
      <c r="AC189">
        <f t="shared" ref="AC189:AM189" si="54">COUNTIF($D185:$D189,AC187)</f>
        <v>0</v>
      </c>
      <c r="AD189">
        <f t="shared" si="54"/>
        <v>0</v>
      </c>
      <c r="AE189">
        <f t="shared" si="54"/>
        <v>0</v>
      </c>
      <c r="AF189">
        <f t="shared" si="54"/>
        <v>0</v>
      </c>
      <c r="AG189">
        <f t="shared" si="54"/>
        <v>0</v>
      </c>
      <c r="AH189">
        <f t="shared" si="54"/>
        <v>0</v>
      </c>
      <c r="AI189">
        <f t="shared" si="54"/>
        <v>0</v>
      </c>
      <c r="AJ189">
        <f t="shared" si="54"/>
        <v>0</v>
      </c>
      <c r="AK189">
        <f t="shared" si="54"/>
        <v>0</v>
      </c>
      <c r="AL189">
        <f t="shared" si="54"/>
        <v>1</v>
      </c>
      <c r="AM189">
        <f t="shared" si="54"/>
        <v>0</v>
      </c>
    </row>
    <row r="190" spans="1:39" s="16" customFormat="1" ht="21" customHeight="1" thickBot="1" x14ac:dyDescent="0.25">
      <c r="A190" s="3374" t="s">
        <v>333</v>
      </c>
      <c r="B190" s="3375"/>
      <c r="C190" s="3375"/>
      <c r="D190" s="3375"/>
      <c r="E190" s="3375"/>
      <c r="F190" s="3375"/>
      <c r="G190" s="3375"/>
      <c r="H190" s="3375"/>
      <c r="I190" s="3375"/>
      <c r="J190" s="3375"/>
      <c r="K190" s="3375"/>
      <c r="L190" s="3375"/>
      <c r="M190" s="3375"/>
      <c r="N190" s="3375"/>
      <c r="O190" s="3375"/>
      <c r="P190" s="3375"/>
      <c r="Q190" s="3375"/>
      <c r="R190" s="3375"/>
      <c r="S190" s="3375"/>
      <c r="T190" s="3375"/>
      <c r="U190" s="3375"/>
      <c r="V190" s="3375"/>
      <c r="W190" s="3375"/>
      <c r="X190" s="3375"/>
      <c r="Y190" s="3376"/>
    </row>
    <row r="191" spans="1:39" s="16" customFormat="1" ht="38.25" customHeight="1" thickBot="1" x14ac:dyDescent="0.25">
      <c r="A191" s="422" t="s">
        <v>420</v>
      </c>
      <c r="B191" s="685" t="s">
        <v>346</v>
      </c>
      <c r="C191" s="686"/>
      <c r="D191" s="114">
        <v>11</v>
      </c>
      <c r="E191" s="114"/>
      <c r="F191" s="687"/>
      <c r="G191" s="688">
        <v>4</v>
      </c>
      <c r="H191" s="689">
        <f>G191*30</f>
        <v>120</v>
      </c>
      <c r="I191" s="80">
        <f>J191+K191+L191</f>
        <v>54</v>
      </c>
      <c r="J191" s="648">
        <v>36</v>
      </c>
      <c r="K191" s="648">
        <v>9</v>
      </c>
      <c r="L191" s="648">
        <v>9</v>
      </c>
      <c r="M191" s="103">
        <f>H191-I191</f>
        <v>66</v>
      </c>
      <c r="N191" s="690"/>
      <c r="O191" s="114"/>
      <c r="P191" s="115"/>
      <c r="Q191" s="686"/>
      <c r="R191" s="114"/>
      <c r="S191" s="691"/>
      <c r="T191" s="116"/>
      <c r="U191" s="114"/>
      <c r="V191" s="115"/>
      <c r="W191" s="692"/>
      <c r="X191" s="129">
        <v>6</v>
      </c>
      <c r="Y191" s="115"/>
    </row>
    <row r="192" spans="1:39" s="16" customFormat="1" ht="21" customHeight="1" thickBot="1" x14ac:dyDescent="0.25">
      <c r="A192" s="3380" t="s">
        <v>181</v>
      </c>
      <c r="B192" s="3381"/>
      <c r="C192" s="3381"/>
      <c r="D192" s="3381"/>
      <c r="E192" s="3381"/>
      <c r="F192" s="3381"/>
      <c r="G192" s="3381"/>
      <c r="H192" s="3381"/>
      <c r="I192" s="3381"/>
      <c r="J192" s="3381"/>
      <c r="K192" s="3381"/>
      <c r="L192" s="3381"/>
      <c r="M192" s="3381"/>
      <c r="N192" s="3381"/>
      <c r="O192" s="3381"/>
      <c r="P192" s="3381"/>
      <c r="Q192" s="3381"/>
      <c r="R192" s="3381"/>
      <c r="S192" s="3381"/>
      <c r="T192" s="3381"/>
      <c r="U192" s="3381"/>
      <c r="V192" s="3381"/>
      <c r="W192" s="3381"/>
      <c r="X192" s="3381"/>
      <c r="Y192" s="3382"/>
    </row>
    <row r="193" spans="1:39" s="16" customFormat="1" ht="21" customHeight="1" thickBot="1" x14ac:dyDescent="0.25">
      <c r="A193" s="422" t="s">
        <v>421</v>
      </c>
      <c r="B193" s="693" t="s">
        <v>59</v>
      </c>
      <c r="C193" s="694"/>
      <c r="D193" s="695">
        <v>11</v>
      </c>
      <c r="E193" s="695"/>
      <c r="F193" s="696"/>
      <c r="G193" s="66">
        <v>4</v>
      </c>
      <c r="H193" s="67">
        <f>G193*30</f>
        <v>120</v>
      </c>
      <c r="I193" s="68">
        <f>J193+K193+L193</f>
        <v>54</v>
      </c>
      <c r="J193" s="520"/>
      <c r="K193" s="520"/>
      <c r="L193" s="519">
        <v>54</v>
      </c>
      <c r="M193" s="101">
        <f>H193-I193</f>
        <v>66</v>
      </c>
      <c r="N193" s="697"/>
      <c r="O193" s="698"/>
      <c r="P193" s="699"/>
      <c r="Q193" s="700"/>
      <c r="R193" s="698"/>
      <c r="S193" s="699"/>
      <c r="T193" s="697"/>
      <c r="U193" s="698"/>
      <c r="V193" s="699"/>
      <c r="W193" s="35"/>
      <c r="X193" s="64">
        <v>6</v>
      </c>
      <c r="Y193" s="466"/>
    </row>
    <row r="194" spans="1:39" s="16" customFormat="1" ht="21" customHeight="1" thickBot="1" x14ac:dyDescent="0.25">
      <c r="A194" s="3389" t="s">
        <v>365</v>
      </c>
      <c r="B194" s="3390"/>
      <c r="C194" s="3390"/>
      <c r="D194" s="3390"/>
      <c r="E194" s="3390"/>
      <c r="F194" s="3390"/>
      <c r="G194" s="701">
        <f>G185+G186+G191</f>
        <v>13</v>
      </c>
      <c r="H194" s="702">
        <f t="shared" ref="H194:M194" si="55">H185+H186+H191</f>
        <v>390</v>
      </c>
      <c r="I194" s="703">
        <f t="shared" si="55"/>
        <v>195</v>
      </c>
      <c r="J194" s="703">
        <f t="shared" si="55"/>
        <v>97</v>
      </c>
      <c r="K194" s="703">
        <f t="shared" si="55"/>
        <v>41</v>
      </c>
      <c r="L194" s="703">
        <f t="shared" si="55"/>
        <v>57</v>
      </c>
      <c r="M194" s="704">
        <f t="shared" si="55"/>
        <v>195</v>
      </c>
      <c r="N194" s="705"/>
      <c r="O194" s="703"/>
      <c r="P194" s="704"/>
      <c r="Q194" s="702"/>
      <c r="R194" s="703"/>
      <c r="S194" s="704"/>
      <c r="T194" s="702"/>
      <c r="U194" s="703"/>
      <c r="V194" s="704"/>
      <c r="W194" s="702">
        <f>W187</f>
        <v>5</v>
      </c>
      <c r="X194" s="703">
        <f>X188+X191</f>
        <v>8</v>
      </c>
      <c r="Y194" s="706">
        <f>Y185</f>
        <v>6</v>
      </c>
    </row>
    <row r="195" spans="1:39" s="16" customFormat="1" ht="39" customHeight="1" thickBot="1" x14ac:dyDescent="0.25">
      <c r="A195" s="3389" t="s">
        <v>366</v>
      </c>
      <c r="B195" s="3390"/>
      <c r="C195" s="3390"/>
      <c r="D195" s="3390"/>
      <c r="E195" s="3390"/>
      <c r="F195" s="3390"/>
      <c r="G195" s="707">
        <f>G185+G186+G193</f>
        <v>13</v>
      </c>
      <c r="H195" s="708">
        <f t="shared" ref="H195:M195" si="56">H185+H186+H193</f>
        <v>390</v>
      </c>
      <c r="I195" s="709">
        <f t="shared" si="56"/>
        <v>195</v>
      </c>
      <c r="J195" s="709">
        <f t="shared" si="56"/>
        <v>61</v>
      </c>
      <c r="K195" s="709">
        <f t="shared" si="56"/>
        <v>32</v>
      </c>
      <c r="L195" s="709">
        <f t="shared" si="56"/>
        <v>102</v>
      </c>
      <c r="M195" s="710">
        <f t="shared" si="56"/>
        <v>195</v>
      </c>
      <c r="N195" s="711"/>
      <c r="O195" s="427"/>
      <c r="P195" s="428"/>
      <c r="Q195" s="712"/>
      <c r="R195" s="427"/>
      <c r="S195" s="713"/>
      <c r="T195" s="426"/>
      <c r="U195" s="427"/>
      <c r="V195" s="428"/>
      <c r="W195" s="712">
        <f>W187</f>
        <v>5</v>
      </c>
      <c r="X195" s="427">
        <f>X188+X193</f>
        <v>8</v>
      </c>
      <c r="Y195" s="428">
        <f>Y185</f>
        <v>6</v>
      </c>
    </row>
    <row r="196" spans="1:39" s="16" customFormat="1" ht="21" customHeight="1" thickBot="1" x14ac:dyDescent="0.25">
      <c r="A196" s="3284" t="s">
        <v>422</v>
      </c>
      <c r="B196" s="3285"/>
      <c r="C196" s="3285"/>
      <c r="D196" s="3285"/>
      <c r="E196" s="3285"/>
      <c r="F196" s="3285"/>
      <c r="G196" s="3285"/>
      <c r="H196" s="3285"/>
      <c r="I196" s="3285"/>
      <c r="J196" s="3285"/>
      <c r="K196" s="3285"/>
      <c r="L196" s="3285"/>
      <c r="M196" s="3285"/>
      <c r="N196" s="3285"/>
      <c r="O196" s="3285"/>
      <c r="P196" s="3285"/>
      <c r="Q196" s="3285"/>
      <c r="R196" s="3285"/>
      <c r="S196" s="3285"/>
      <c r="T196" s="3285"/>
      <c r="U196" s="3285"/>
      <c r="V196" s="3285"/>
      <c r="W196" s="3285"/>
      <c r="X196" s="3285"/>
      <c r="Y196" s="3286"/>
      <c r="AB196" s="16" t="s">
        <v>422</v>
      </c>
    </row>
    <row r="197" spans="1:39" s="16" customFormat="1" ht="36.75" customHeight="1" x14ac:dyDescent="0.2">
      <c r="A197" s="417" t="s">
        <v>353</v>
      </c>
      <c r="B197" s="88" t="s">
        <v>262</v>
      </c>
      <c r="C197" s="60"/>
      <c r="D197" s="62"/>
      <c r="E197" s="62"/>
      <c r="F197" s="104"/>
      <c r="G197" s="714">
        <f t="shared" ref="G197:M197" si="57">G198+G199+G200</f>
        <v>6</v>
      </c>
      <c r="H197" s="378">
        <f t="shared" si="57"/>
        <v>180</v>
      </c>
      <c r="I197" s="379">
        <f t="shared" si="57"/>
        <v>96</v>
      </c>
      <c r="J197" s="379">
        <f t="shared" si="57"/>
        <v>57</v>
      </c>
      <c r="K197" s="379">
        <f t="shared" si="57"/>
        <v>9</v>
      </c>
      <c r="L197" s="379">
        <f t="shared" si="57"/>
        <v>30</v>
      </c>
      <c r="M197" s="467">
        <f t="shared" si="57"/>
        <v>84</v>
      </c>
      <c r="N197" s="55"/>
      <c r="O197" s="57"/>
      <c r="P197" s="58"/>
      <c r="Q197" s="56"/>
      <c r="R197" s="57"/>
      <c r="S197" s="83"/>
      <c r="T197" s="91"/>
      <c r="U197" s="90"/>
      <c r="V197" s="92"/>
      <c r="W197" s="93"/>
      <c r="X197" s="90"/>
      <c r="Y197" s="92"/>
      <c r="AA197"/>
      <c r="AB197" s="3220" t="s">
        <v>33</v>
      </c>
      <c r="AC197" s="3221"/>
      <c r="AD197" s="3222"/>
      <c r="AE197" s="3220" t="s">
        <v>34</v>
      </c>
      <c r="AF197" s="3226"/>
      <c r="AG197" s="3227"/>
      <c r="AH197" s="3220" t="s">
        <v>35</v>
      </c>
      <c r="AI197" s="3226"/>
      <c r="AJ197" s="3227"/>
      <c r="AK197" s="3220" t="s">
        <v>36</v>
      </c>
      <c r="AL197" s="3226"/>
      <c r="AM197" s="3227"/>
    </row>
    <row r="198" spans="1:39" s="16" customFormat="1" ht="36.75" customHeight="1" thickBot="1" x14ac:dyDescent="0.25">
      <c r="A198" s="502" t="s">
        <v>354</v>
      </c>
      <c r="B198" s="88" t="s">
        <v>262</v>
      </c>
      <c r="C198" s="60"/>
      <c r="D198" s="62">
        <v>9</v>
      </c>
      <c r="E198" s="62"/>
      <c r="F198" s="104"/>
      <c r="G198" s="469">
        <v>2</v>
      </c>
      <c r="H198" s="60">
        <f t="shared" ref="H198:H204" si="58">G198*30</f>
        <v>60</v>
      </c>
      <c r="I198" s="61">
        <f>J198+K198+L198</f>
        <v>36</v>
      </c>
      <c r="J198" s="64">
        <v>27</v>
      </c>
      <c r="K198" s="62">
        <v>9</v>
      </c>
      <c r="L198" s="62"/>
      <c r="M198" s="121">
        <f>H198-I198</f>
        <v>24</v>
      </c>
      <c r="N198" s="59"/>
      <c r="O198" s="62"/>
      <c r="P198" s="15"/>
      <c r="Q198" s="60"/>
      <c r="R198" s="62"/>
      <c r="S198" s="65"/>
      <c r="T198" s="63"/>
      <c r="U198" s="64"/>
      <c r="V198" s="70">
        <v>4</v>
      </c>
      <c r="W198" s="71"/>
      <c r="X198" s="64"/>
      <c r="Y198" s="70"/>
      <c r="AA198"/>
      <c r="AB198" s="3223"/>
      <c r="AC198" s="3224"/>
      <c r="AD198" s="3225"/>
      <c r="AE198" s="3228"/>
      <c r="AF198" s="3229"/>
      <c r="AG198" s="3230"/>
      <c r="AH198" s="3228"/>
      <c r="AI198" s="3229"/>
      <c r="AJ198" s="3230"/>
      <c r="AK198" s="3228"/>
      <c r="AL198" s="3229"/>
      <c r="AM198" s="3230"/>
    </row>
    <row r="199" spans="1:39" s="16" customFormat="1" ht="36.75" customHeight="1" x14ac:dyDescent="0.2">
      <c r="A199" s="502" t="s">
        <v>355</v>
      </c>
      <c r="B199" s="88" t="s">
        <v>262</v>
      </c>
      <c r="C199" s="60">
        <v>10</v>
      </c>
      <c r="D199" s="62"/>
      <c r="E199" s="62"/>
      <c r="F199" s="104"/>
      <c r="G199" s="469">
        <v>2.5</v>
      </c>
      <c r="H199" s="60">
        <f t="shared" si="58"/>
        <v>75</v>
      </c>
      <c r="I199" s="61">
        <f>J199+K199+L199</f>
        <v>45</v>
      </c>
      <c r="J199" s="64">
        <v>30</v>
      </c>
      <c r="K199" s="62"/>
      <c r="L199" s="62">
        <v>15</v>
      </c>
      <c r="M199" s="121">
        <f>H199-I199</f>
        <v>30</v>
      </c>
      <c r="N199" s="59"/>
      <c r="O199" s="62"/>
      <c r="P199" s="15"/>
      <c r="Q199" s="60"/>
      <c r="R199" s="62"/>
      <c r="S199" s="65"/>
      <c r="T199" s="63"/>
      <c r="U199" s="64"/>
      <c r="V199" s="70"/>
      <c r="W199" s="71">
        <v>3</v>
      </c>
      <c r="X199" s="64"/>
      <c r="Y199" s="70"/>
      <c r="AA199"/>
      <c r="AB199" s="1475">
        <v>1</v>
      </c>
      <c r="AC199" s="1475">
        <v>2</v>
      </c>
      <c r="AD199" s="1475">
        <v>3</v>
      </c>
      <c r="AE199" s="1475">
        <v>4</v>
      </c>
      <c r="AF199" s="1475">
        <v>5</v>
      </c>
      <c r="AG199" s="1475">
        <v>6</v>
      </c>
      <c r="AH199" s="1475">
        <v>7</v>
      </c>
      <c r="AI199" s="1475">
        <v>8</v>
      </c>
      <c r="AJ199" s="1475">
        <v>9</v>
      </c>
      <c r="AK199" s="1475">
        <v>10</v>
      </c>
      <c r="AL199" s="1475">
        <v>11</v>
      </c>
      <c r="AM199" s="1476">
        <v>12</v>
      </c>
    </row>
    <row r="200" spans="1:39" s="16" customFormat="1" ht="36.75" customHeight="1" x14ac:dyDescent="0.2">
      <c r="A200" s="502" t="s">
        <v>356</v>
      </c>
      <c r="B200" s="88" t="s">
        <v>429</v>
      </c>
      <c r="C200" s="60"/>
      <c r="D200" s="62"/>
      <c r="E200" s="62">
        <v>10</v>
      </c>
      <c r="F200" s="104"/>
      <c r="G200" s="469">
        <v>1.5</v>
      </c>
      <c r="H200" s="60">
        <f t="shared" si="58"/>
        <v>45</v>
      </c>
      <c r="I200" s="36">
        <f>J200+K200+L200</f>
        <v>15</v>
      </c>
      <c r="J200" s="36"/>
      <c r="K200" s="36"/>
      <c r="L200" s="36">
        <v>15</v>
      </c>
      <c r="M200" s="37">
        <f>H200-I200</f>
        <v>30</v>
      </c>
      <c r="N200" s="59"/>
      <c r="O200" s="62"/>
      <c r="P200" s="15"/>
      <c r="Q200" s="60"/>
      <c r="R200" s="62"/>
      <c r="S200" s="65"/>
      <c r="T200" s="63"/>
      <c r="U200" s="64"/>
      <c r="V200" s="70"/>
      <c r="W200" s="71">
        <v>1</v>
      </c>
      <c r="X200" s="64"/>
      <c r="Y200" s="70"/>
      <c r="AA200" t="s">
        <v>631</v>
      </c>
      <c r="AB200">
        <f>COUNTIF($C197:$C208,AB199)</f>
        <v>0</v>
      </c>
      <c r="AC200">
        <f t="shared" ref="AC200:AM200" si="59">COUNTIF($C197:$C208,AC199)</f>
        <v>0</v>
      </c>
      <c r="AD200">
        <f t="shared" si="59"/>
        <v>0</v>
      </c>
      <c r="AE200">
        <f t="shared" si="59"/>
        <v>0</v>
      </c>
      <c r="AF200">
        <f t="shared" si="59"/>
        <v>0</v>
      </c>
      <c r="AG200">
        <f t="shared" si="59"/>
        <v>0</v>
      </c>
      <c r="AH200">
        <f t="shared" si="59"/>
        <v>0</v>
      </c>
      <c r="AI200">
        <f t="shared" si="59"/>
        <v>0</v>
      </c>
      <c r="AJ200">
        <f t="shared" si="59"/>
        <v>0</v>
      </c>
      <c r="AK200">
        <f t="shared" si="59"/>
        <v>2</v>
      </c>
      <c r="AL200">
        <f t="shared" si="59"/>
        <v>0</v>
      </c>
      <c r="AM200">
        <f t="shared" si="59"/>
        <v>1</v>
      </c>
    </row>
    <row r="201" spans="1:39" s="16" customFormat="1" ht="99.75" customHeight="1" x14ac:dyDescent="0.2">
      <c r="A201" s="502" t="s">
        <v>357</v>
      </c>
      <c r="B201" s="88" t="s">
        <v>430</v>
      </c>
      <c r="C201" s="60">
        <v>12</v>
      </c>
      <c r="D201" s="62"/>
      <c r="E201" s="62"/>
      <c r="F201" s="104"/>
      <c r="G201" s="84">
        <v>3</v>
      </c>
      <c r="H201" s="67">
        <f t="shared" si="58"/>
        <v>90</v>
      </c>
      <c r="I201" s="68">
        <f>J201+K201+L201</f>
        <v>48</v>
      </c>
      <c r="J201" s="68">
        <v>16</v>
      </c>
      <c r="K201" s="68">
        <v>32</v>
      </c>
      <c r="L201" s="68"/>
      <c r="M201" s="72">
        <f>H201-I201</f>
        <v>42</v>
      </c>
      <c r="N201" s="59"/>
      <c r="O201" s="62"/>
      <c r="P201" s="15"/>
      <c r="Q201" s="60"/>
      <c r="R201" s="62"/>
      <c r="S201" s="65"/>
      <c r="T201" s="63"/>
      <c r="U201" s="64"/>
      <c r="V201" s="70"/>
      <c r="W201" s="71"/>
      <c r="X201" s="64"/>
      <c r="Y201" s="70">
        <v>6</v>
      </c>
      <c r="AA201" t="s">
        <v>632</v>
      </c>
      <c r="AB201">
        <f>COUNTIF($D197:$D208,AB199)</f>
        <v>0</v>
      </c>
      <c r="AC201">
        <f t="shared" ref="AC201:AM201" si="60">COUNTIF($D197:$D208,AC199)</f>
        <v>0</v>
      </c>
      <c r="AD201">
        <f t="shared" si="60"/>
        <v>0</v>
      </c>
      <c r="AE201">
        <f t="shared" si="60"/>
        <v>0</v>
      </c>
      <c r="AF201">
        <f t="shared" si="60"/>
        <v>0</v>
      </c>
      <c r="AG201">
        <f t="shared" si="60"/>
        <v>2</v>
      </c>
      <c r="AH201">
        <f t="shared" si="60"/>
        <v>0</v>
      </c>
      <c r="AI201">
        <f t="shared" si="60"/>
        <v>0</v>
      </c>
      <c r="AJ201">
        <f t="shared" si="60"/>
        <v>1</v>
      </c>
      <c r="AK201">
        <f t="shared" si="60"/>
        <v>0</v>
      </c>
      <c r="AL201">
        <f t="shared" si="60"/>
        <v>1</v>
      </c>
      <c r="AM201">
        <f t="shared" si="60"/>
        <v>0</v>
      </c>
    </row>
    <row r="202" spans="1:39" s="16" customFormat="1" ht="22.5" customHeight="1" x14ac:dyDescent="0.2">
      <c r="A202" s="502" t="s">
        <v>358</v>
      </c>
      <c r="B202" s="89" t="s">
        <v>334</v>
      </c>
      <c r="C202" s="76"/>
      <c r="D202" s="74"/>
      <c r="E202" s="74"/>
      <c r="F202" s="105"/>
      <c r="G202" s="94">
        <f>G203+G204</f>
        <v>3</v>
      </c>
      <c r="H202" s="67">
        <f>H203+H204</f>
        <v>90</v>
      </c>
      <c r="I202" s="68">
        <f>I203+I204</f>
        <v>40</v>
      </c>
      <c r="J202" s="146">
        <f>J203+J204</f>
        <v>20</v>
      </c>
      <c r="K202" s="142"/>
      <c r="L202" s="142">
        <f>L203+L204</f>
        <v>20</v>
      </c>
      <c r="M202" s="72">
        <f>M203+M204</f>
        <v>50</v>
      </c>
      <c r="N202" s="73"/>
      <c r="O202" s="74"/>
      <c r="P202" s="82"/>
      <c r="Q202" s="76"/>
      <c r="R202" s="74"/>
      <c r="S202" s="77"/>
      <c r="T202" s="78"/>
      <c r="U202" s="75"/>
      <c r="V202" s="102"/>
      <c r="W202" s="95"/>
      <c r="X202" s="75"/>
      <c r="Y202" s="102"/>
    </row>
    <row r="203" spans="1:39" s="16" customFormat="1" ht="19.5" customHeight="1" x14ac:dyDescent="0.2">
      <c r="A203" s="502" t="s">
        <v>359</v>
      </c>
      <c r="B203" s="715" t="s">
        <v>423</v>
      </c>
      <c r="C203" s="76"/>
      <c r="D203" s="74">
        <v>6</v>
      </c>
      <c r="E203" s="74"/>
      <c r="F203" s="105"/>
      <c r="G203" s="108">
        <v>1.5</v>
      </c>
      <c r="H203" s="60">
        <f t="shared" si="58"/>
        <v>45</v>
      </c>
      <c r="I203" s="61">
        <f>J203+K203+L203</f>
        <v>20</v>
      </c>
      <c r="J203" s="64">
        <v>10</v>
      </c>
      <c r="K203" s="62"/>
      <c r="L203" s="62">
        <v>10</v>
      </c>
      <c r="M203" s="121">
        <f>H203-I203</f>
        <v>25</v>
      </c>
      <c r="N203" s="73"/>
      <c r="O203" s="74"/>
      <c r="P203" s="82"/>
      <c r="Q203" s="76"/>
      <c r="R203" s="74"/>
      <c r="S203" s="77">
        <v>2</v>
      </c>
      <c r="T203" s="78"/>
      <c r="U203" s="75"/>
      <c r="V203" s="102"/>
      <c r="W203" s="95"/>
      <c r="X203" s="75"/>
      <c r="Y203" s="102"/>
    </row>
    <row r="204" spans="1:39" s="16" customFormat="1" ht="21.75" customHeight="1" x14ac:dyDescent="0.2">
      <c r="A204" s="502" t="s">
        <v>360</v>
      </c>
      <c r="B204" s="715" t="s">
        <v>424</v>
      </c>
      <c r="C204" s="76"/>
      <c r="D204" s="74">
        <v>6</v>
      </c>
      <c r="E204" s="74"/>
      <c r="F204" s="105"/>
      <c r="G204" s="108">
        <v>1.5</v>
      </c>
      <c r="H204" s="60">
        <f t="shared" si="58"/>
        <v>45</v>
      </c>
      <c r="I204" s="61">
        <f>J204+K204+L204</f>
        <v>20</v>
      </c>
      <c r="J204" s="64">
        <v>10</v>
      </c>
      <c r="K204" s="62"/>
      <c r="L204" s="62">
        <v>10</v>
      </c>
      <c r="M204" s="121">
        <f>H204-I204</f>
        <v>25</v>
      </c>
      <c r="N204" s="73"/>
      <c r="O204" s="74"/>
      <c r="P204" s="82"/>
      <c r="Q204" s="76"/>
      <c r="R204" s="74"/>
      <c r="S204" s="77">
        <v>2</v>
      </c>
      <c r="T204" s="78"/>
      <c r="U204" s="75"/>
      <c r="V204" s="102"/>
      <c r="W204" s="95"/>
      <c r="X204" s="75"/>
      <c r="Y204" s="102"/>
    </row>
    <row r="205" spans="1:39" s="16" customFormat="1" ht="54" customHeight="1" x14ac:dyDescent="0.2">
      <c r="A205" s="502" t="s">
        <v>425</v>
      </c>
      <c r="B205" s="89" t="s">
        <v>378</v>
      </c>
      <c r="C205" s="76"/>
      <c r="D205" s="74"/>
      <c r="E205" s="74"/>
      <c r="F205" s="105"/>
      <c r="G205" s="94">
        <f>G206+G207</f>
        <v>6</v>
      </c>
      <c r="H205" s="106">
        <f t="shared" ref="H205:M205" si="61">H206+H207</f>
        <v>180</v>
      </c>
      <c r="I205" s="85">
        <f t="shared" si="61"/>
        <v>93</v>
      </c>
      <c r="J205" s="85">
        <f t="shared" si="61"/>
        <v>45</v>
      </c>
      <c r="K205" s="85"/>
      <c r="L205" s="85">
        <f t="shared" si="61"/>
        <v>48</v>
      </c>
      <c r="M205" s="86">
        <f t="shared" si="61"/>
        <v>87</v>
      </c>
      <c r="N205" s="73"/>
      <c r="O205" s="74"/>
      <c r="P205" s="82"/>
      <c r="Q205" s="76"/>
      <c r="R205" s="74"/>
      <c r="S205" s="77"/>
      <c r="T205" s="78"/>
      <c r="U205" s="75"/>
      <c r="V205" s="102"/>
      <c r="W205" s="95"/>
      <c r="X205" s="75"/>
      <c r="Y205" s="102"/>
    </row>
    <row r="206" spans="1:39" s="16" customFormat="1" ht="53.25" customHeight="1" x14ac:dyDescent="0.2">
      <c r="A206" s="502" t="s">
        <v>426</v>
      </c>
      <c r="B206" s="89" t="s">
        <v>378</v>
      </c>
      <c r="C206" s="76">
        <v>10</v>
      </c>
      <c r="D206" s="74"/>
      <c r="E206" s="74"/>
      <c r="F206" s="105"/>
      <c r="G206" s="682">
        <v>4.5</v>
      </c>
      <c r="H206" s="567">
        <f>G206*30</f>
        <v>135</v>
      </c>
      <c r="I206" s="569">
        <f>J206+K206+L206</f>
        <v>75</v>
      </c>
      <c r="J206" s="75">
        <v>45</v>
      </c>
      <c r="K206" s="74"/>
      <c r="L206" s="74">
        <v>30</v>
      </c>
      <c r="M206" s="570">
        <f>H206-I206</f>
        <v>60</v>
      </c>
      <c r="N206" s="73"/>
      <c r="O206" s="74"/>
      <c r="P206" s="82"/>
      <c r="Q206" s="76"/>
      <c r="R206" s="74"/>
      <c r="S206" s="77"/>
      <c r="T206" s="78"/>
      <c r="U206" s="75"/>
      <c r="V206" s="102"/>
      <c r="W206" s="95">
        <v>5</v>
      </c>
      <c r="X206" s="75"/>
      <c r="Y206" s="102"/>
    </row>
    <row r="207" spans="1:39" s="16" customFormat="1" ht="51.75" customHeight="1" x14ac:dyDescent="0.2">
      <c r="A207" s="502" t="s">
        <v>427</v>
      </c>
      <c r="B207" s="89" t="s">
        <v>379</v>
      </c>
      <c r="C207" s="76"/>
      <c r="D207" s="74"/>
      <c r="E207" s="74"/>
      <c r="F207" s="105">
        <v>11</v>
      </c>
      <c r="G207" s="108">
        <v>1.5</v>
      </c>
      <c r="H207" s="76">
        <f>G207*30</f>
        <v>45</v>
      </c>
      <c r="I207" s="569">
        <f>J207+K207+L207</f>
        <v>18</v>
      </c>
      <c r="J207" s="75"/>
      <c r="K207" s="74"/>
      <c r="L207" s="74">
        <v>18</v>
      </c>
      <c r="M207" s="570">
        <f>H207-I207</f>
        <v>27</v>
      </c>
      <c r="N207" s="73"/>
      <c r="O207" s="74"/>
      <c r="P207" s="82"/>
      <c r="Q207" s="76"/>
      <c r="R207" s="74"/>
      <c r="S207" s="77"/>
      <c r="T207" s="78"/>
      <c r="U207" s="75"/>
      <c r="V207" s="102"/>
      <c r="W207" s="95"/>
      <c r="X207" s="75">
        <v>2</v>
      </c>
      <c r="Y207" s="102"/>
    </row>
    <row r="208" spans="1:39" s="16" customFormat="1" ht="36" customHeight="1" thickBot="1" x14ac:dyDescent="0.25">
      <c r="A208" s="716" t="s">
        <v>428</v>
      </c>
      <c r="B208" s="717" t="s">
        <v>264</v>
      </c>
      <c r="C208" s="503"/>
      <c r="D208" s="718">
        <v>11</v>
      </c>
      <c r="E208" s="718"/>
      <c r="F208" s="505"/>
      <c r="G208" s="94">
        <v>4</v>
      </c>
      <c r="H208" s="132">
        <f>G208*30</f>
        <v>120</v>
      </c>
      <c r="I208" s="81">
        <f>J208+K208+L208</f>
        <v>54</v>
      </c>
      <c r="J208" s="507">
        <v>36</v>
      </c>
      <c r="K208" s="507">
        <v>9</v>
      </c>
      <c r="L208" s="507">
        <v>9</v>
      </c>
      <c r="M208" s="103">
        <f>H208-I208</f>
        <v>66</v>
      </c>
      <c r="N208" s="132"/>
      <c r="O208" s="81"/>
      <c r="P208" s="103"/>
      <c r="Q208" s="132"/>
      <c r="R208" s="81"/>
      <c r="S208" s="103"/>
      <c r="T208" s="132"/>
      <c r="U208" s="81"/>
      <c r="V208" s="103"/>
      <c r="W208" s="133"/>
      <c r="X208" s="75">
        <v>6</v>
      </c>
      <c r="Y208" s="103"/>
    </row>
    <row r="209" spans="1:39" s="16" customFormat="1" ht="21" customHeight="1" thickBot="1" x14ac:dyDescent="0.25">
      <c r="A209" s="3374" t="s">
        <v>333</v>
      </c>
      <c r="B209" s="3375"/>
      <c r="C209" s="3375"/>
      <c r="D209" s="3375"/>
      <c r="E209" s="3375"/>
      <c r="F209" s="3375"/>
      <c r="G209" s="3375"/>
      <c r="H209" s="3375"/>
      <c r="I209" s="3375"/>
      <c r="J209" s="3375"/>
      <c r="K209" s="3375"/>
      <c r="L209" s="3375"/>
      <c r="M209" s="3375"/>
      <c r="N209" s="3375"/>
      <c r="O209" s="3375"/>
      <c r="P209" s="3375"/>
      <c r="Q209" s="3375"/>
      <c r="R209" s="3375"/>
      <c r="S209" s="3375"/>
      <c r="T209" s="3375"/>
      <c r="U209" s="3375"/>
      <c r="V209" s="3375"/>
      <c r="W209" s="3375"/>
      <c r="X209" s="3375"/>
      <c r="Y209" s="3376"/>
    </row>
    <row r="210" spans="1:39" s="16" customFormat="1" ht="51" customHeight="1" thickBot="1" x14ac:dyDescent="0.25">
      <c r="A210" s="417" t="s">
        <v>431</v>
      </c>
      <c r="B210" s="134" t="s">
        <v>352</v>
      </c>
      <c r="C210" s="114"/>
      <c r="D210" s="114">
        <v>11</v>
      </c>
      <c r="E210" s="114"/>
      <c r="F210" s="687"/>
      <c r="G210" s="688">
        <v>4</v>
      </c>
      <c r="H210" s="689">
        <f>G210*30</f>
        <v>120</v>
      </c>
      <c r="I210" s="80">
        <f>J210+K210+L210</f>
        <v>54</v>
      </c>
      <c r="J210" s="648">
        <v>36</v>
      </c>
      <c r="K210" s="648">
        <v>9</v>
      </c>
      <c r="L210" s="648">
        <v>9</v>
      </c>
      <c r="M210" s="650">
        <f>H210-I210</f>
        <v>66</v>
      </c>
      <c r="N210" s="719"/>
      <c r="O210" s="114"/>
      <c r="P210" s="691"/>
      <c r="Q210" s="116"/>
      <c r="R210" s="114"/>
      <c r="S210" s="115"/>
      <c r="T210" s="686"/>
      <c r="U210" s="114"/>
      <c r="V210" s="691"/>
      <c r="W210" s="135"/>
      <c r="X210" s="129">
        <v>6</v>
      </c>
      <c r="Y210" s="115"/>
    </row>
    <row r="211" spans="1:39" s="16" customFormat="1" ht="21" customHeight="1" thickBot="1" x14ac:dyDescent="0.25">
      <c r="A211" s="3380" t="s">
        <v>181</v>
      </c>
      <c r="B211" s="3381"/>
      <c r="C211" s="3381"/>
      <c r="D211" s="3381"/>
      <c r="E211" s="3381"/>
      <c r="F211" s="3381"/>
      <c r="G211" s="3381"/>
      <c r="H211" s="3381"/>
      <c r="I211" s="3381"/>
      <c r="J211" s="3381"/>
      <c r="K211" s="3381"/>
      <c r="L211" s="3381"/>
      <c r="M211" s="3381"/>
      <c r="N211" s="3381"/>
      <c r="O211" s="3381"/>
      <c r="P211" s="3381"/>
      <c r="Q211" s="3381"/>
      <c r="R211" s="3381"/>
      <c r="S211" s="3381"/>
      <c r="T211" s="3381"/>
      <c r="U211" s="3381"/>
      <c r="V211" s="3381"/>
      <c r="W211" s="3381"/>
      <c r="X211" s="3381"/>
      <c r="Y211" s="3382"/>
    </row>
    <row r="212" spans="1:39" s="16" customFormat="1" ht="21" customHeight="1" thickBot="1" x14ac:dyDescent="0.25">
      <c r="A212" s="502" t="s">
        <v>432</v>
      </c>
      <c r="B212" s="720" t="s">
        <v>59</v>
      </c>
      <c r="C212" s="721"/>
      <c r="D212" s="722">
        <v>11</v>
      </c>
      <c r="E212" s="722"/>
      <c r="F212" s="723"/>
      <c r="G212" s="79">
        <v>4</v>
      </c>
      <c r="H212" s="132">
        <f>G212*30</f>
        <v>120</v>
      </c>
      <c r="I212" s="80">
        <f>J212+K212+L212</f>
        <v>54</v>
      </c>
      <c r="J212" s="724"/>
      <c r="K212" s="724"/>
      <c r="L212" s="725">
        <v>54</v>
      </c>
      <c r="M212" s="103">
        <f>H212-I212</f>
        <v>66</v>
      </c>
      <c r="N212" s="726"/>
      <c r="O212" s="727"/>
      <c r="P212" s="728"/>
      <c r="Q212" s="729"/>
      <c r="R212" s="727"/>
      <c r="S212" s="728"/>
      <c r="T212" s="726"/>
      <c r="U212" s="727"/>
      <c r="V212" s="728"/>
      <c r="W212" s="730"/>
      <c r="X212" s="75">
        <v>6</v>
      </c>
      <c r="Y212" s="505"/>
    </row>
    <row r="213" spans="1:39" s="16" customFormat="1" ht="21" customHeight="1" thickBot="1" x14ac:dyDescent="0.25">
      <c r="A213" s="3391" t="s">
        <v>368</v>
      </c>
      <c r="B213" s="3392"/>
      <c r="C213" s="3392"/>
      <c r="D213" s="3392"/>
      <c r="E213" s="3392"/>
      <c r="F213" s="3393"/>
      <c r="G213" s="707">
        <f>G197+G201+G202+G205+G210</f>
        <v>22</v>
      </c>
      <c r="H213" s="426">
        <f t="shared" ref="H213:M213" si="62">H197+H201+H202+H205+H210</f>
        <v>660</v>
      </c>
      <c r="I213" s="427">
        <f t="shared" si="62"/>
        <v>331</v>
      </c>
      <c r="J213" s="427">
        <f t="shared" si="62"/>
        <v>174</v>
      </c>
      <c r="K213" s="427">
        <f t="shared" si="62"/>
        <v>50</v>
      </c>
      <c r="L213" s="427">
        <f t="shared" si="62"/>
        <v>107</v>
      </c>
      <c r="M213" s="428">
        <f t="shared" si="62"/>
        <v>329</v>
      </c>
      <c r="N213" s="731"/>
      <c r="O213" s="732"/>
      <c r="P213" s="733"/>
      <c r="Q213" s="734"/>
      <c r="R213" s="732"/>
      <c r="S213" s="735">
        <f>S203+S204</f>
        <v>4</v>
      </c>
      <c r="T213" s="426"/>
      <c r="U213" s="427"/>
      <c r="V213" s="428">
        <f>V198</f>
        <v>4</v>
      </c>
      <c r="W213" s="712">
        <f>W199+W200+W206</f>
        <v>9</v>
      </c>
      <c r="X213" s="602">
        <f>X207+X210</f>
        <v>8</v>
      </c>
      <c r="Y213" s="428">
        <f>Y201</f>
        <v>6</v>
      </c>
    </row>
    <row r="214" spans="1:39" s="16" customFormat="1" ht="34.5" customHeight="1" thickBot="1" x14ac:dyDescent="0.25">
      <c r="A214" s="3391" t="s">
        <v>367</v>
      </c>
      <c r="B214" s="3392"/>
      <c r="C214" s="3392"/>
      <c r="D214" s="3392"/>
      <c r="E214" s="3392"/>
      <c r="F214" s="3393"/>
      <c r="G214" s="38">
        <f>G197+G201+G202+G205+G212</f>
        <v>22</v>
      </c>
      <c r="H214" s="426">
        <f t="shared" ref="H214:M214" si="63">H197+H201+H202+H205+H212</f>
        <v>660</v>
      </c>
      <c r="I214" s="427">
        <f t="shared" si="63"/>
        <v>331</v>
      </c>
      <c r="J214" s="427">
        <f t="shared" si="63"/>
        <v>138</v>
      </c>
      <c r="K214" s="427">
        <f t="shared" si="63"/>
        <v>41</v>
      </c>
      <c r="L214" s="427">
        <f t="shared" si="63"/>
        <v>152</v>
      </c>
      <c r="M214" s="428">
        <f t="shared" si="63"/>
        <v>329</v>
      </c>
      <c r="N214" s="731"/>
      <c r="O214" s="732"/>
      <c r="P214" s="736"/>
      <c r="Q214" s="737"/>
      <c r="R214" s="732"/>
      <c r="S214" s="738">
        <f>S203+S204</f>
        <v>4</v>
      </c>
      <c r="T214" s="712"/>
      <c r="U214" s="427"/>
      <c r="V214" s="713">
        <f>V198</f>
        <v>4</v>
      </c>
      <c r="W214" s="426">
        <f>W199+W200+W206</f>
        <v>9</v>
      </c>
      <c r="X214" s="602">
        <f>X207+X212</f>
        <v>8</v>
      </c>
      <c r="Y214" s="428">
        <f>Y201</f>
        <v>6</v>
      </c>
    </row>
    <row r="215" spans="1:39" s="16" customFormat="1" ht="21" customHeight="1" thickBot="1" x14ac:dyDescent="0.25">
      <c r="A215" s="3284" t="s">
        <v>433</v>
      </c>
      <c r="B215" s="3285"/>
      <c r="C215" s="3285"/>
      <c r="D215" s="3285"/>
      <c r="E215" s="3285"/>
      <c r="F215" s="3285"/>
      <c r="G215" s="3285"/>
      <c r="H215" s="3285"/>
      <c r="I215" s="3285"/>
      <c r="J215" s="3285"/>
      <c r="K215" s="3285"/>
      <c r="L215" s="3285"/>
      <c r="M215" s="3285"/>
      <c r="N215" s="3285"/>
      <c r="O215" s="3285"/>
      <c r="P215" s="3285"/>
      <c r="Q215" s="3285"/>
      <c r="R215" s="3285"/>
      <c r="S215" s="3285"/>
      <c r="T215" s="3285"/>
      <c r="U215" s="3285"/>
      <c r="V215" s="3285"/>
      <c r="W215" s="3285"/>
      <c r="X215" s="3285"/>
      <c r="Y215" s="3286"/>
      <c r="AA215" s="16" t="s">
        <v>644</v>
      </c>
    </row>
    <row r="216" spans="1:39" s="16" customFormat="1" ht="82.5" customHeight="1" x14ac:dyDescent="0.2">
      <c r="A216" s="502" t="s">
        <v>434</v>
      </c>
      <c r="B216" s="88" t="s">
        <v>439</v>
      </c>
      <c r="C216" s="60">
        <v>12</v>
      </c>
      <c r="E216" s="62"/>
      <c r="F216" s="104"/>
      <c r="G216" s="739">
        <v>3</v>
      </c>
      <c r="H216" s="67">
        <f>G216*30</f>
        <v>90</v>
      </c>
      <c r="I216" s="68">
        <f>J216+K216+L216</f>
        <v>48</v>
      </c>
      <c r="J216" s="68">
        <v>16</v>
      </c>
      <c r="K216" s="68">
        <v>32</v>
      </c>
      <c r="L216" s="68"/>
      <c r="M216" s="72">
        <f>H216-I216</f>
        <v>42</v>
      </c>
      <c r="N216" s="59"/>
      <c r="O216" s="62"/>
      <c r="P216" s="15"/>
      <c r="Q216" s="60"/>
      <c r="R216" s="62"/>
      <c r="S216" s="65"/>
      <c r="T216" s="63"/>
      <c r="U216" s="64"/>
      <c r="V216" s="70"/>
      <c r="W216" s="71"/>
      <c r="X216" s="64"/>
      <c r="Y216" s="70">
        <v>6</v>
      </c>
      <c r="AA216"/>
      <c r="AB216" s="3220" t="s">
        <v>33</v>
      </c>
      <c r="AC216" s="3221"/>
      <c r="AD216" s="3222"/>
      <c r="AE216" s="3220" t="s">
        <v>34</v>
      </c>
      <c r="AF216" s="3226"/>
      <c r="AG216" s="3227"/>
      <c r="AH216" s="3220" t="s">
        <v>35</v>
      </c>
      <c r="AI216" s="3226"/>
      <c r="AJ216" s="3227"/>
      <c r="AK216" s="3220" t="s">
        <v>36</v>
      </c>
      <c r="AL216" s="3226"/>
      <c r="AM216" s="3227"/>
    </row>
    <row r="217" spans="1:39" s="16" customFormat="1" ht="21" customHeight="1" thickBot="1" x14ac:dyDescent="0.25">
      <c r="A217" s="502" t="s">
        <v>435</v>
      </c>
      <c r="B217" s="89" t="s">
        <v>174</v>
      </c>
      <c r="C217" s="76"/>
      <c r="D217" s="74"/>
      <c r="E217" s="62"/>
      <c r="F217" s="105"/>
      <c r="G217" s="94">
        <f>G218+G219</f>
        <v>6</v>
      </c>
      <c r="H217" s="106">
        <f t="shared" ref="H217:M217" si="64">H218+H219</f>
        <v>180</v>
      </c>
      <c r="I217" s="85">
        <f t="shared" si="64"/>
        <v>93</v>
      </c>
      <c r="J217" s="85">
        <f t="shared" si="64"/>
        <v>45</v>
      </c>
      <c r="K217" s="85"/>
      <c r="L217" s="85">
        <f t="shared" si="64"/>
        <v>48</v>
      </c>
      <c r="M217" s="86">
        <f t="shared" si="64"/>
        <v>87</v>
      </c>
      <c r="N217" s="73"/>
      <c r="O217" s="74"/>
      <c r="P217" s="82"/>
      <c r="Q217" s="76"/>
      <c r="R217" s="74"/>
      <c r="S217" s="77"/>
      <c r="T217" s="78"/>
      <c r="U217" s="75"/>
      <c r="V217" s="102"/>
      <c r="W217" s="95"/>
      <c r="X217" s="75"/>
      <c r="Y217" s="102"/>
      <c r="AA217"/>
      <c r="AB217" s="3223"/>
      <c r="AC217" s="3224"/>
      <c r="AD217" s="3225"/>
      <c r="AE217" s="3228"/>
      <c r="AF217" s="3229"/>
      <c r="AG217" s="3230"/>
      <c r="AH217" s="3228"/>
      <c r="AI217" s="3229"/>
      <c r="AJ217" s="3230"/>
      <c r="AK217" s="3228"/>
      <c r="AL217" s="3229"/>
      <c r="AM217" s="3230"/>
    </row>
    <row r="218" spans="1:39" s="16" customFormat="1" ht="21" customHeight="1" x14ac:dyDescent="0.2">
      <c r="A218" s="502" t="s">
        <v>436</v>
      </c>
      <c r="B218" s="89" t="s">
        <v>174</v>
      </c>
      <c r="C218" s="76">
        <v>10</v>
      </c>
      <c r="D218" s="74"/>
      <c r="E218" s="74"/>
      <c r="F218" s="105"/>
      <c r="G218" s="682">
        <v>4.5</v>
      </c>
      <c r="H218" s="567">
        <f>G218*30</f>
        <v>135</v>
      </c>
      <c r="I218" s="569">
        <f>J218+K218+L218</f>
        <v>75</v>
      </c>
      <c r="J218" s="75">
        <v>45</v>
      </c>
      <c r="K218" s="74"/>
      <c r="L218" s="74">
        <v>30</v>
      </c>
      <c r="M218" s="570">
        <f>H218-I218</f>
        <v>60</v>
      </c>
      <c r="N218" s="73"/>
      <c r="O218" s="74"/>
      <c r="P218" s="82"/>
      <c r="Q218" s="76"/>
      <c r="R218" s="74"/>
      <c r="S218" s="77"/>
      <c r="T218" s="78"/>
      <c r="U218" s="75"/>
      <c r="V218" s="102"/>
      <c r="W218" s="95">
        <v>5</v>
      </c>
      <c r="X218" s="75"/>
      <c r="Y218" s="102"/>
      <c r="AA218"/>
      <c r="AB218" s="1475">
        <v>1</v>
      </c>
      <c r="AC218" s="1475">
        <v>2</v>
      </c>
      <c r="AD218" s="1475">
        <v>3</v>
      </c>
      <c r="AE218" s="1475">
        <v>4</v>
      </c>
      <c r="AF218" s="1475">
        <v>5</v>
      </c>
      <c r="AG218" s="1475">
        <v>6</v>
      </c>
      <c r="AH218" s="1475">
        <v>7</v>
      </c>
      <c r="AI218" s="1475">
        <v>8</v>
      </c>
      <c r="AJ218" s="1475">
        <v>9</v>
      </c>
      <c r="AK218" s="1475">
        <v>10</v>
      </c>
      <c r="AL218" s="1475">
        <v>11</v>
      </c>
      <c r="AM218" s="1476">
        <v>12</v>
      </c>
    </row>
    <row r="219" spans="1:39" s="16" customFormat="1" ht="36" customHeight="1" x14ac:dyDescent="0.2">
      <c r="A219" s="502" t="s">
        <v>437</v>
      </c>
      <c r="B219" s="89" t="s">
        <v>259</v>
      </c>
      <c r="C219" s="76"/>
      <c r="D219" s="74"/>
      <c r="E219" s="74"/>
      <c r="F219" s="105">
        <v>11</v>
      </c>
      <c r="G219" s="108">
        <v>1.5</v>
      </c>
      <c r="H219" s="76">
        <f>G219*30</f>
        <v>45</v>
      </c>
      <c r="I219" s="569">
        <f>J219+K219+L219</f>
        <v>18</v>
      </c>
      <c r="J219" s="75"/>
      <c r="K219" s="74"/>
      <c r="L219" s="74">
        <v>18</v>
      </c>
      <c r="M219" s="570">
        <f>H219-I219</f>
        <v>27</v>
      </c>
      <c r="N219" s="73"/>
      <c r="O219" s="74"/>
      <c r="P219" s="82"/>
      <c r="Q219" s="76"/>
      <c r="R219" s="74"/>
      <c r="S219" s="77"/>
      <c r="T219" s="78"/>
      <c r="U219" s="75"/>
      <c r="V219" s="102"/>
      <c r="W219" s="95"/>
      <c r="X219" s="75">
        <v>2</v>
      </c>
      <c r="Y219" s="102"/>
      <c r="AA219" t="s">
        <v>631</v>
      </c>
      <c r="AB219">
        <f>COUNTIF($C216:$C220,AB218)</f>
        <v>0</v>
      </c>
      <c r="AC219">
        <f t="shared" ref="AC219:AM219" si="65">COUNTIF($C216:$C220,AC218)</f>
        <v>0</v>
      </c>
      <c r="AD219">
        <f t="shared" si="65"/>
        <v>0</v>
      </c>
      <c r="AE219">
        <f t="shared" si="65"/>
        <v>0</v>
      </c>
      <c r="AF219">
        <f t="shared" si="65"/>
        <v>0</v>
      </c>
      <c r="AG219">
        <f t="shared" si="65"/>
        <v>0</v>
      </c>
      <c r="AH219">
        <f t="shared" si="65"/>
        <v>0</v>
      </c>
      <c r="AI219">
        <f t="shared" si="65"/>
        <v>0</v>
      </c>
      <c r="AJ219">
        <f t="shared" si="65"/>
        <v>0</v>
      </c>
      <c r="AK219">
        <f t="shared" si="65"/>
        <v>1</v>
      </c>
      <c r="AL219">
        <f t="shared" si="65"/>
        <v>0</v>
      </c>
      <c r="AM219">
        <f t="shared" si="65"/>
        <v>1</v>
      </c>
    </row>
    <row r="220" spans="1:39" s="16" customFormat="1" ht="36" customHeight="1" thickBot="1" x14ac:dyDescent="0.25">
      <c r="A220" s="716" t="s">
        <v>438</v>
      </c>
      <c r="B220" s="717" t="s">
        <v>264</v>
      </c>
      <c r="C220" s="503"/>
      <c r="D220" s="718">
        <v>11</v>
      </c>
      <c r="E220" s="718"/>
      <c r="F220" s="505"/>
      <c r="G220" s="94">
        <v>4</v>
      </c>
      <c r="H220" s="132">
        <f>G220*30</f>
        <v>120</v>
      </c>
      <c r="I220" s="81">
        <f>J220+K220+L220</f>
        <v>54</v>
      </c>
      <c r="J220" s="507">
        <v>36</v>
      </c>
      <c r="K220" s="507">
        <v>9</v>
      </c>
      <c r="L220" s="507">
        <v>9</v>
      </c>
      <c r="M220" s="103">
        <f>H220-I220</f>
        <v>66</v>
      </c>
      <c r="N220" s="132"/>
      <c r="O220" s="81"/>
      <c r="P220" s="103"/>
      <c r="Q220" s="132"/>
      <c r="R220" s="81"/>
      <c r="S220" s="103"/>
      <c r="T220" s="132"/>
      <c r="U220" s="81"/>
      <c r="V220" s="103"/>
      <c r="W220" s="133"/>
      <c r="X220" s="75">
        <v>6</v>
      </c>
      <c r="Y220" s="103"/>
      <c r="AA220" t="s">
        <v>632</v>
      </c>
      <c r="AB220">
        <f>COUNTIF($D216:$D220,AB218)</f>
        <v>0</v>
      </c>
      <c r="AC220">
        <f t="shared" ref="AC220:AM220" si="66">COUNTIF($D216:$D220,AC218)</f>
        <v>0</v>
      </c>
      <c r="AD220">
        <f t="shared" si="66"/>
        <v>0</v>
      </c>
      <c r="AE220">
        <f t="shared" si="66"/>
        <v>0</v>
      </c>
      <c r="AF220">
        <f t="shared" si="66"/>
        <v>0</v>
      </c>
      <c r="AG220">
        <f t="shared" si="66"/>
        <v>0</v>
      </c>
      <c r="AH220">
        <f t="shared" si="66"/>
        <v>0</v>
      </c>
      <c r="AI220">
        <f t="shared" si="66"/>
        <v>0</v>
      </c>
      <c r="AJ220">
        <f t="shared" si="66"/>
        <v>0</v>
      </c>
      <c r="AK220">
        <f t="shared" si="66"/>
        <v>0</v>
      </c>
      <c r="AL220">
        <f t="shared" si="66"/>
        <v>1</v>
      </c>
      <c r="AM220">
        <f t="shared" si="66"/>
        <v>0</v>
      </c>
    </row>
    <row r="221" spans="1:39" s="16" customFormat="1" ht="21" customHeight="1" thickBot="1" x14ac:dyDescent="0.25">
      <c r="A221" s="3374" t="s">
        <v>333</v>
      </c>
      <c r="B221" s="3375"/>
      <c r="C221" s="3375"/>
      <c r="D221" s="3375"/>
      <c r="E221" s="3375"/>
      <c r="F221" s="3375"/>
      <c r="G221" s="3375"/>
      <c r="H221" s="3375"/>
      <c r="I221" s="3375"/>
      <c r="J221" s="3375"/>
      <c r="K221" s="3375"/>
      <c r="L221" s="3375"/>
      <c r="M221" s="3375"/>
      <c r="N221" s="3375"/>
      <c r="O221" s="3375"/>
      <c r="P221" s="3375"/>
      <c r="Q221" s="3375"/>
      <c r="R221" s="3375"/>
      <c r="S221" s="3375"/>
      <c r="T221" s="3375"/>
      <c r="U221" s="3375"/>
      <c r="V221" s="3375"/>
      <c r="W221" s="3375"/>
      <c r="X221" s="3375"/>
      <c r="Y221" s="3376"/>
    </row>
    <row r="222" spans="1:39" s="16" customFormat="1" ht="38.25" customHeight="1" thickBot="1" x14ac:dyDescent="0.25">
      <c r="A222" s="417" t="s">
        <v>440</v>
      </c>
      <c r="B222" s="134" t="s">
        <v>261</v>
      </c>
      <c r="C222" s="114"/>
      <c r="D222" s="114">
        <v>11</v>
      </c>
      <c r="E222" s="114"/>
      <c r="F222" s="687"/>
      <c r="G222" s="688">
        <v>4</v>
      </c>
      <c r="H222" s="689">
        <f>G222*30</f>
        <v>120</v>
      </c>
      <c r="I222" s="80">
        <f>J222+K222+L222</f>
        <v>54</v>
      </c>
      <c r="J222" s="648">
        <v>36</v>
      </c>
      <c r="K222" s="648">
        <v>9</v>
      </c>
      <c r="L222" s="648">
        <v>9</v>
      </c>
      <c r="M222" s="650">
        <f>H222-I222</f>
        <v>66</v>
      </c>
      <c r="N222" s="719"/>
      <c r="O222" s="114"/>
      <c r="P222" s="691"/>
      <c r="Q222" s="116"/>
      <c r="R222" s="114"/>
      <c r="S222" s="115"/>
      <c r="T222" s="686"/>
      <c r="U222" s="114"/>
      <c r="V222" s="691"/>
      <c r="W222" s="135"/>
      <c r="X222" s="129">
        <v>6</v>
      </c>
      <c r="Y222" s="115"/>
    </row>
    <row r="223" spans="1:39" s="16" customFormat="1" ht="21" customHeight="1" thickBot="1" x14ac:dyDescent="0.25">
      <c r="A223" s="3380" t="s">
        <v>181</v>
      </c>
      <c r="B223" s="3381"/>
      <c r="C223" s="3381"/>
      <c r="D223" s="3381"/>
      <c r="E223" s="3381"/>
      <c r="F223" s="3381"/>
      <c r="G223" s="3381"/>
      <c r="H223" s="3381"/>
      <c r="I223" s="3381"/>
      <c r="J223" s="3381"/>
      <c r="K223" s="3381"/>
      <c r="L223" s="3381"/>
      <c r="M223" s="3381"/>
      <c r="N223" s="3381"/>
      <c r="O223" s="3381"/>
      <c r="P223" s="3381"/>
      <c r="Q223" s="3381"/>
      <c r="R223" s="3381"/>
      <c r="S223" s="3381"/>
      <c r="T223" s="3381"/>
      <c r="U223" s="3381"/>
      <c r="V223" s="3381"/>
      <c r="W223" s="3381"/>
      <c r="X223" s="3381"/>
      <c r="Y223" s="3382"/>
    </row>
    <row r="224" spans="1:39" s="16" customFormat="1" ht="25.5" customHeight="1" thickBot="1" x14ac:dyDescent="0.25">
      <c r="A224" s="502" t="s">
        <v>441</v>
      </c>
      <c r="B224" s="720" t="s">
        <v>59</v>
      </c>
      <c r="C224" s="721"/>
      <c r="D224" s="722">
        <v>11</v>
      </c>
      <c r="E224" s="722"/>
      <c r="F224" s="723"/>
      <c r="G224" s="79">
        <v>4</v>
      </c>
      <c r="H224" s="132">
        <f>G224*30</f>
        <v>120</v>
      </c>
      <c r="I224" s="80">
        <f>J224+K224+L224</f>
        <v>54</v>
      </c>
      <c r="J224" s="724"/>
      <c r="K224" s="724"/>
      <c r="L224" s="725">
        <v>54</v>
      </c>
      <c r="M224" s="103">
        <f>H224-I224</f>
        <v>66</v>
      </c>
      <c r="N224" s="726"/>
      <c r="O224" s="727"/>
      <c r="P224" s="728"/>
      <c r="Q224" s="729"/>
      <c r="R224" s="727"/>
      <c r="S224" s="728"/>
      <c r="T224" s="726"/>
      <c r="U224" s="727"/>
      <c r="V224" s="728"/>
      <c r="W224" s="730"/>
      <c r="X224" s="75">
        <v>6</v>
      </c>
      <c r="Y224" s="505"/>
    </row>
    <row r="225" spans="1:44" s="16" customFormat="1" ht="23.25" customHeight="1" thickBot="1" x14ac:dyDescent="0.25">
      <c r="A225" s="3391" t="s">
        <v>442</v>
      </c>
      <c r="B225" s="3392"/>
      <c r="C225" s="3392"/>
      <c r="D225" s="3392"/>
      <c r="E225" s="3392"/>
      <c r="F225" s="3393"/>
      <c r="G225" s="707">
        <f>G216+G217+G222</f>
        <v>13</v>
      </c>
      <c r="H225" s="426">
        <f t="shared" ref="H225:M225" si="67">H216+H217+H222</f>
        <v>390</v>
      </c>
      <c r="I225" s="427">
        <f t="shared" si="67"/>
        <v>195</v>
      </c>
      <c r="J225" s="427">
        <f t="shared" si="67"/>
        <v>97</v>
      </c>
      <c r="K225" s="427">
        <f t="shared" si="67"/>
        <v>41</v>
      </c>
      <c r="L225" s="427">
        <f t="shared" si="67"/>
        <v>57</v>
      </c>
      <c r="M225" s="428">
        <f t="shared" si="67"/>
        <v>195</v>
      </c>
      <c r="N225" s="740"/>
      <c r="O225" s="732"/>
      <c r="P225" s="733"/>
      <c r="Q225" s="734"/>
      <c r="R225" s="732"/>
      <c r="S225" s="735"/>
      <c r="T225" s="426"/>
      <c r="U225" s="427"/>
      <c r="V225" s="428"/>
      <c r="W225" s="712">
        <f>W218</f>
        <v>5</v>
      </c>
      <c r="X225" s="602">
        <f>X219+X222</f>
        <v>8</v>
      </c>
      <c r="Y225" s="428">
        <f>Y216</f>
        <v>6</v>
      </c>
    </row>
    <row r="226" spans="1:44" s="16" customFormat="1" ht="38.25" customHeight="1" thickBot="1" x14ac:dyDescent="0.25">
      <c r="A226" s="3391" t="s">
        <v>443</v>
      </c>
      <c r="B226" s="3392"/>
      <c r="C226" s="3392"/>
      <c r="D226" s="3392"/>
      <c r="E226" s="3392"/>
      <c r="F226" s="3393"/>
      <c r="G226" s="38">
        <f>G216+G217+G224</f>
        <v>13</v>
      </c>
      <c r="H226" s="426">
        <f t="shared" ref="H226:M226" si="68">H216+H217+H224</f>
        <v>390</v>
      </c>
      <c r="I226" s="427">
        <f t="shared" si="68"/>
        <v>195</v>
      </c>
      <c r="J226" s="427">
        <f t="shared" si="68"/>
        <v>61</v>
      </c>
      <c r="K226" s="427">
        <f t="shared" si="68"/>
        <v>32</v>
      </c>
      <c r="L226" s="427">
        <f t="shared" si="68"/>
        <v>102</v>
      </c>
      <c r="M226" s="428">
        <f t="shared" si="68"/>
        <v>195</v>
      </c>
      <c r="N226" s="741"/>
      <c r="O226" s="732"/>
      <c r="P226" s="736"/>
      <c r="Q226" s="737"/>
      <c r="R226" s="732"/>
      <c r="S226" s="738"/>
      <c r="T226" s="712"/>
      <c r="U226" s="427"/>
      <c r="V226" s="713"/>
      <c r="W226" s="426">
        <f>W218</f>
        <v>5</v>
      </c>
      <c r="X226" s="602">
        <f>X219+X224</f>
        <v>8</v>
      </c>
      <c r="Y226" s="428">
        <f>Y216</f>
        <v>6</v>
      </c>
    </row>
    <row r="227" spans="1:44" s="16" customFormat="1" ht="21" hidden="1" customHeight="1" thickBot="1" x14ac:dyDescent="0.25">
      <c r="A227" s="3284" t="s">
        <v>257</v>
      </c>
      <c r="B227" s="3400"/>
      <c r="C227" s="3400"/>
      <c r="D227" s="3400"/>
      <c r="E227" s="3400"/>
      <c r="F227" s="3400"/>
      <c r="G227" s="3400"/>
      <c r="H227" s="3400"/>
      <c r="I227" s="3400"/>
      <c r="J227" s="3400"/>
      <c r="K227" s="3400"/>
      <c r="L227" s="3400"/>
      <c r="M227" s="3400"/>
      <c r="N227" s="3400"/>
      <c r="O227" s="3400"/>
      <c r="P227" s="3400"/>
      <c r="Q227" s="3400"/>
      <c r="R227" s="3400"/>
      <c r="S227" s="3400"/>
      <c r="T227" s="3400"/>
      <c r="U227" s="3400"/>
      <c r="V227" s="3400"/>
      <c r="W227" s="3400"/>
      <c r="X227" s="3400"/>
      <c r="Y227" s="3401"/>
    </row>
    <row r="228" spans="1:44" s="43" customFormat="1" ht="21" hidden="1" customHeight="1" thickBot="1" x14ac:dyDescent="0.25">
      <c r="A228" s="3284" t="s">
        <v>271</v>
      </c>
      <c r="B228" s="3400"/>
      <c r="C228" s="3400"/>
      <c r="D228" s="3400"/>
      <c r="E228" s="3400"/>
      <c r="F228" s="3400"/>
      <c r="G228" s="3400"/>
      <c r="H228" s="3400"/>
      <c r="I228" s="3400"/>
      <c r="J228" s="3400"/>
      <c r="K228" s="3400"/>
      <c r="L228" s="3400"/>
      <c r="M228" s="3400"/>
      <c r="N228" s="3400"/>
      <c r="O228" s="3400"/>
      <c r="P228" s="3400"/>
      <c r="Q228" s="3400"/>
      <c r="R228" s="3400"/>
      <c r="S228" s="3400"/>
      <c r="T228" s="3400"/>
      <c r="U228" s="3400"/>
      <c r="V228" s="3400"/>
      <c r="W228" s="3400"/>
      <c r="X228" s="3400"/>
      <c r="Y228" s="3401"/>
      <c r="Z228" s="16"/>
      <c r="AA228" s="16"/>
      <c r="AB228" s="16"/>
      <c r="AC228" s="16" t="s">
        <v>639</v>
      </c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</row>
    <row r="229" spans="1:44" s="16" customFormat="1" ht="36.75" hidden="1" customHeight="1" x14ac:dyDescent="0.2">
      <c r="A229" s="166" t="s">
        <v>268</v>
      </c>
      <c r="B229" s="167" t="s">
        <v>482</v>
      </c>
      <c r="C229" s="158"/>
      <c r="D229" s="158">
        <v>12</v>
      </c>
      <c r="E229" s="158"/>
      <c r="F229" s="168"/>
      <c r="G229" s="66">
        <v>2</v>
      </c>
      <c r="H229" s="67">
        <f>G229*30</f>
        <v>60</v>
      </c>
      <c r="I229" s="68">
        <f>SUM(J229:L229)</f>
        <v>24</v>
      </c>
      <c r="J229" s="146">
        <v>16</v>
      </c>
      <c r="K229" s="142"/>
      <c r="L229" s="142">
        <v>8</v>
      </c>
      <c r="M229" s="72">
        <f>H229-I229</f>
        <v>36</v>
      </c>
      <c r="N229" s="128"/>
      <c r="O229" s="142"/>
      <c r="P229" s="169"/>
      <c r="Q229" s="67"/>
      <c r="R229" s="142"/>
      <c r="S229" s="101"/>
      <c r="T229" s="170"/>
      <c r="U229" s="146"/>
      <c r="V229" s="162"/>
      <c r="W229" s="171"/>
      <c r="X229" s="146"/>
      <c r="Y229" s="162">
        <v>3</v>
      </c>
      <c r="AB229"/>
      <c r="AC229" s="3220" t="s">
        <v>33</v>
      </c>
      <c r="AD229" s="3221"/>
      <c r="AE229" s="3222"/>
      <c r="AF229" s="3220" t="s">
        <v>34</v>
      </c>
      <c r="AG229" s="3226"/>
      <c r="AH229" s="3227"/>
      <c r="AI229" s="3220" t="s">
        <v>35</v>
      </c>
      <c r="AJ229" s="3226"/>
      <c r="AK229" s="3227"/>
      <c r="AL229" s="3220" t="s">
        <v>36</v>
      </c>
      <c r="AM229" s="3226"/>
      <c r="AN229" s="3227"/>
    </row>
    <row r="230" spans="1:44" s="16" customFormat="1" ht="35.25" hidden="1" customHeight="1" thickBot="1" x14ac:dyDescent="0.25">
      <c r="A230" s="166" t="s">
        <v>269</v>
      </c>
      <c r="B230" s="172" t="s">
        <v>611</v>
      </c>
      <c r="C230" s="173"/>
      <c r="D230" s="161">
        <v>12</v>
      </c>
      <c r="E230" s="161"/>
      <c r="F230" s="160"/>
      <c r="G230" s="84">
        <v>3</v>
      </c>
      <c r="H230" s="106">
        <f>G230*30</f>
        <v>90</v>
      </c>
      <c r="I230" s="68">
        <f>J230+K230+L230</f>
        <v>32</v>
      </c>
      <c r="J230" s="85">
        <v>16</v>
      </c>
      <c r="K230" s="161">
        <v>16</v>
      </c>
      <c r="L230" s="161"/>
      <c r="M230" s="174">
        <f>H230-I230</f>
        <v>58</v>
      </c>
      <c r="N230" s="128"/>
      <c r="O230" s="142"/>
      <c r="P230" s="169"/>
      <c r="Q230" s="67"/>
      <c r="R230" s="142"/>
      <c r="S230" s="101"/>
      <c r="T230" s="170"/>
      <c r="U230" s="146"/>
      <c r="V230" s="162"/>
      <c r="W230" s="128"/>
      <c r="X230" s="142"/>
      <c r="Y230" s="101">
        <v>4</v>
      </c>
      <c r="AB230"/>
      <c r="AC230" s="3223"/>
      <c r="AD230" s="3224"/>
      <c r="AE230" s="3225"/>
      <c r="AF230" s="3228"/>
      <c r="AG230" s="3229"/>
      <c r="AH230" s="3230"/>
      <c r="AI230" s="3228"/>
      <c r="AJ230" s="3229"/>
      <c r="AK230" s="3230"/>
      <c r="AL230" s="3228"/>
      <c r="AM230" s="3229"/>
      <c r="AN230" s="3230"/>
    </row>
    <row r="231" spans="1:44" s="16" customFormat="1" ht="35.25" hidden="1" customHeight="1" x14ac:dyDescent="0.2">
      <c r="A231" s="1243" t="s">
        <v>269</v>
      </c>
      <c r="B231" s="1244" t="s">
        <v>616</v>
      </c>
      <c r="C231" s="1245"/>
      <c r="D231" s="1246">
        <v>12</v>
      </c>
      <c r="E231" s="1246"/>
      <c r="F231" s="760"/>
      <c r="G231" s="825">
        <v>3</v>
      </c>
      <c r="H231" s="1247">
        <v>90</v>
      </c>
      <c r="I231" s="1248">
        <v>30</v>
      </c>
      <c r="J231" s="1249">
        <v>20</v>
      </c>
      <c r="K231" s="1246">
        <v>10</v>
      </c>
      <c r="L231" s="1246"/>
      <c r="M231" s="1250">
        <v>60</v>
      </c>
      <c r="N231" s="1251"/>
      <c r="O231" s="142"/>
      <c r="P231" s="169"/>
      <c r="Q231" s="67"/>
      <c r="R231" s="142"/>
      <c r="S231" s="101"/>
      <c r="T231" s="170"/>
      <c r="U231" s="146"/>
      <c r="V231" s="162"/>
      <c r="W231" s="128"/>
      <c r="X231" s="142"/>
      <c r="Y231" s="101">
        <v>3</v>
      </c>
      <c r="AB231"/>
      <c r="AC231" s="1475">
        <v>1</v>
      </c>
      <c r="AD231" s="1475">
        <v>2</v>
      </c>
      <c r="AE231" s="1475">
        <v>3</v>
      </c>
      <c r="AF231" s="1475">
        <v>4</v>
      </c>
      <c r="AG231" s="1475">
        <v>5</v>
      </c>
      <c r="AH231" s="1475">
        <v>6</v>
      </c>
      <c r="AI231" s="1475">
        <v>7</v>
      </c>
      <c r="AJ231" s="1475">
        <v>8</v>
      </c>
      <c r="AK231" s="1475">
        <v>9</v>
      </c>
      <c r="AL231" s="1475">
        <v>10</v>
      </c>
      <c r="AM231" s="1475">
        <v>11</v>
      </c>
      <c r="AN231" s="1476">
        <v>12</v>
      </c>
    </row>
    <row r="232" spans="1:44" s="16" customFormat="1" ht="47.25" hidden="1" x14ac:dyDescent="0.2">
      <c r="A232" s="166" t="s">
        <v>231</v>
      </c>
      <c r="B232" s="172" t="s">
        <v>380</v>
      </c>
      <c r="C232" s="173"/>
      <c r="D232" s="161"/>
      <c r="E232" s="161"/>
      <c r="F232" s="160"/>
      <c r="G232" s="84">
        <f>SUM(G233:G236)</f>
        <v>9.5</v>
      </c>
      <c r="H232" s="106">
        <f>SUM(H233:H236)</f>
        <v>285</v>
      </c>
      <c r="I232" s="68">
        <f>SUM(I233:I236)</f>
        <v>108</v>
      </c>
      <c r="J232" s="85">
        <f>SUM(J233:J236)</f>
        <v>59</v>
      </c>
      <c r="K232" s="161">
        <f>SUM(K233:K236)</f>
        <v>49</v>
      </c>
      <c r="L232" s="161"/>
      <c r="M232" s="174">
        <f>SUM(M233:M236)</f>
        <v>177</v>
      </c>
      <c r="N232" s="128"/>
      <c r="O232" s="142"/>
      <c r="P232" s="169"/>
      <c r="Q232" s="67"/>
      <c r="R232" s="142"/>
      <c r="S232" s="101"/>
      <c r="T232" s="170"/>
      <c r="U232" s="146"/>
      <c r="V232" s="162"/>
      <c r="W232" s="128"/>
      <c r="X232" s="142"/>
      <c r="Y232" s="101"/>
      <c r="AB232" t="s">
        <v>631</v>
      </c>
      <c r="AC232">
        <f>COUNTIF($C229:$C251,AC231)</f>
        <v>0</v>
      </c>
      <c r="AD232">
        <f t="shared" ref="AD232:AN232" si="69">COUNTIF($C229:$C251,AD231)</f>
        <v>0</v>
      </c>
      <c r="AE232">
        <f t="shared" si="69"/>
        <v>0</v>
      </c>
      <c r="AF232">
        <f t="shared" si="69"/>
        <v>0</v>
      </c>
      <c r="AG232">
        <f t="shared" si="69"/>
        <v>0</v>
      </c>
      <c r="AH232">
        <f t="shared" si="69"/>
        <v>0</v>
      </c>
      <c r="AI232">
        <f t="shared" si="69"/>
        <v>0</v>
      </c>
      <c r="AJ232">
        <f t="shared" si="69"/>
        <v>0</v>
      </c>
      <c r="AK232">
        <f t="shared" si="69"/>
        <v>0</v>
      </c>
      <c r="AL232">
        <f t="shared" si="69"/>
        <v>0</v>
      </c>
      <c r="AM232">
        <f t="shared" si="69"/>
        <v>1</v>
      </c>
      <c r="AN232">
        <f t="shared" si="69"/>
        <v>0</v>
      </c>
    </row>
    <row r="233" spans="1:44" s="16" customFormat="1" ht="47.25" hidden="1" x14ac:dyDescent="0.2">
      <c r="A233" s="175" t="s">
        <v>381</v>
      </c>
      <c r="B233" s="176" t="s">
        <v>380</v>
      </c>
      <c r="C233" s="157"/>
      <c r="D233" s="157">
        <v>7</v>
      </c>
      <c r="E233" s="177"/>
      <c r="F233" s="177"/>
      <c r="G233" s="140">
        <v>3</v>
      </c>
      <c r="H233" s="60">
        <f>G233*30</f>
        <v>90</v>
      </c>
      <c r="I233" s="61">
        <f>SUM(J233:L233)</f>
        <v>30</v>
      </c>
      <c r="J233" s="64">
        <v>15</v>
      </c>
      <c r="K233" s="62">
        <v>15</v>
      </c>
      <c r="L233" s="62"/>
      <c r="M233" s="121">
        <f>H233-I233</f>
        <v>60</v>
      </c>
      <c r="N233" s="59"/>
      <c r="O233" s="62"/>
      <c r="P233" s="15"/>
      <c r="Q233" s="60"/>
      <c r="R233" s="62"/>
      <c r="S233" s="65"/>
      <c r="T233" s="63">
        <v>2</v>
      </c>
      <c r="U233" s="64"/>
      <c r="V233" s="70"/>
      <c r="W233" s="71"/>
      <c r="X233" s="64"/>
      <c r="Y233" s="70"/>
      <c r="AB233" t="s">
        <v>632</v>
      </c>
      <c r="AC233">
        <f>COUNTIF($D229:$D251,AC231)</f>
        <v>0</v>
      </c>
      <c r="AD233">
        <f t="shared" ref="AD233:AK233" si="70">COUNTIF($D229:$D251,AD231)</f>
        <v>0</v>
      </c>
      <c r="AE233">
        <f t="shared" si="70"/>
        <v>0</v>
      </c>
      <c r="AF233">
        <f t="shared" si="70"/>
        <v>0</v>
      </c>
      <c r="AG233">
        <f t="shared" si="70"/>
        <v>0</v>
      </c>
      <c r="AH233">
        <f t="shared" si="70"/>
        <v>1</v>
      </c>
      <c r="AI233">
        <f t="shared" si="70"/>
        <v>2</v>
      </c>
      <c r="AJ233">
        <f>COUNTIF($D229:$D251,AJ231)-1</f>
        <v>0</v>
      </c>
      <c r="AK233">
        <f t="shared" si="70"/>
        <v>2</v>
      </c>
      <c r="AL233">
        <v>1</v>
      </c>
      <c r="AM233">
        <f>COUNTIF($D229:$D251,AM231)-1</f>
        <v>2</v>
      </c>
      <c r="AN233">
        <f>COUNTIF($D229:$D251,AN231)-1</f>
        <v>2</v>
      </c>
    </row>
    <row r="234" spans="1:44" s="16" customFormat="1" ht="33" hidden="1" customHeight="1" x14ac:dyDescent="0.2">
      <c r="A234" s="175" t="s">
        <v>382</v>
      </c>
      <c r="B234" s="176" t="s">
        <v>380</v>
      </c>
      <c r="C234" s="157"/>
      <c r="D234" s="157">
        <v>9</v>
      </c>
      <c r="E234" s="177"/>
      <c r="F234" s="177"/>
      <c r="G234" s="140">
        <v>3</v>
      </c>
      <c r="H234" s="60">
        <f>G234*30</f>
        <v>90</v>
      </c>
      <c r="I234" s="61">
        <f>SUM(J234:L234)</f>
        <v>30</v>
      </c>
      <c r="J234" s="64">
        <v>20</v>
      </c>
      <c r="K234" s="62">
        <v>10</v>
      </c>
      <c r="L234" s="62"/>
      <c r="M234" s="121">
        <f>H234-I234</f>
        <v>60</v>
      </c>
      <c r="N234" s="59"/>
      <c r="O234" s="62"/>
      <c r="P234" s="15"/>
      <c r="Q234" s="60"/>
      <c r="R234" s="62"/>
      <c r="S234" s="65"/>
      <c r="T234" s="63"/>
      <c r="U234" s="64"/>
      <c r="V234" s="70">
        <v>3</v>
      </c>
      <c r="W234" s="71"/>
      <c r="X234" s="64"/>
      <c r="Y234" s="70"/>
    </row>
    <row r="235" spans="1:44" s="16" customFormat="1" ht="47.25" hidden="1" x14ac:dyDescent="0.2">
      <c r="A235" s="175" t="s">
        <v>383</v>
      </c>
      <c r="B235" s="176" t="s">
        <v>380</v>
      </c>
      <c r="C235" s="157"/>
      <c r="D235" s="157"/>
      <c r="E235" s="177"/>
      <c r="F235" s="177"/>
      <c r="G235" s="140">
        <v>2</v>
      </c>
      <c r="H235" s="60">
        <f>G235*30</f>
        <v>60</v>
      </c>
      <c r="I235" s="61">
        <f>SUM(J235:L235)</f>
        <v>30</v>
      </c>
      <c r="J235" s="64">
        <v>15</v>
      </c>
      <c r="K235" s="62">
        <v>15</v>
      </c>
      <c r="L235" s="62"/>
      <c r="M235" s="121">
        <f>H235-I235</f>
        <v>30</v>
      </c>
      <c r="N235" s="59"/>
      <c r="O235" s="62"/>
      <c r="P235" s="15"/>
      <c r="Q235" s="60"/>
      <c r="R235" s="62"/>
      <c r="S235" s="65"/>
      <c r="T235" s="63"/>
      <c r="U235" s="64"/>
      <c r="V235" s="70"/>
      <c r="W235" s="71">
        <v>2</v>
      </c>
      <c r="X235" s="64"/>
      <c r="Y235" s="70"/>
      <c r="AB235" s="16" t="s">
        <v>637</v>
      </c>
    </row>
    <row r="236" spans="1:44" s="16" customFormat="1" ht="47.25" hidden="1" x14ac:dyDescent="0.2">
      <c r="A236" s="175" t="s">
        <v>384</v>
      </c>
      <c r="B236" s="176" t="s">
        <v>380</v>
      </c>
      <c r="C236" s="157"/>
      <c r="D236" s="157">
        <v>11</v>
      </c>
      <c r="E236" s="177"/>
      <c r="F236" s="177"/>
      <c r="G236" s="140">
        <v>1.5</v>
      </c>
      <c r="H236" s="60">
        <f>G236*30</f>
        <v>45</v>
      </c>
      <c r="I236" s="61">
        <f>SUM(J236:L236)</f>
        <v>18</v>
      </c>
      <c r="J236" s="64">
        <v>9</v>
      </c>
      <c r="K236" s="62">
        <v>9</v>
      </c>
      <c r="L236" s="62"/>
      <c r="M236" s="121">
        <f>H236-I236</f>
        <v>27</v>
      </c>
      <c r="N236" s="59"/>
      <c r="O236" s="62"/>
      <c r="P236" s="15"/>
      <c r="Q236" s="60"/>
      <c r="R236" s="62"/>
      <c r="S236" s="65"/>
      <c r="T236" s="63"/>
      <c r="U236" s="64"/>
      <c r="V236" s="70"/>
      <c r="W236" s="71"/>
      <c r="X236" s="64">
        <v>2</v>
      </c>
      <c r="Y236" s="70"/>
      <c r="AB236" s="16" t="s">
        <v>638</v>
      </c>
      <c r="AN236" s="16">
        <v>1</v>
      </c>
    </row>
    <row r="237" spans="1:44" s="16" customFormat="1" ht="31.5" hidden="1" x14ac:dyDescent="0.2">
      <c r="A237" s="166" t="s">
        <v>272</v>
      </c>
      <c r="B237" s="178" t="s">
        <v>612</v>
      </c>
      <c r="C237" s="158"/>
      <c r="D237" s="158">
        <v>10</v>
      </c>
      <c r="E237" s="158"/>
      <c r="F237" s="154"/>
      <c r="G237" s="66">
        <v>4</v>
      </c>
      <c r="H237" s="67">
        <f>G237*30</f>
        <v>120</v>
      </c>
      <c r="I237" s="68">
        <f>SUM(J237:L237)</f>
        <v>75</v>
      </c>
      <c r="J237" s="146">
        <v>45</v>
      </c>
      <c r="K237" s="142">
        <v>30</v>
      </c>
      <c r="L237" s="142"/>
      <c r="M237" s="72">
        <f>H237-I237</f>
        <v>45</v>
      </c>
      <c r="N237" s="128"/>
      <c r="O237" s="142"/>
      <c r="P237" s="169"/>
      <c r="Q237" s="67"/>
      <c r="R237" s="142"/>
      <c r="S237" s="101"/>
      <c r="T237" s="170"/>
      <c r="U237" s="146"/>
      <c r="V237" s="162"/>
      <c r="W237" s="171">
        <v>5</v>
      </c>
      <c r="X237" s="146"/>
      <c r="Y237" s="162"/>
    </row>
    <row r="238" spans="1:44" s="16" customFormat="1" ht="31.5" hidden="1" x14ac:dyDescent="0.2">
      <c r="A238" s="1243" t="s">
        <v>272</v>
      </c>
      <c r="B238" s="1252" t="s">
        <v>613</v>
      </c>
      <c r="C238" s="1253"/>
      <c r="D238" s="1253">
        <v>10</v>
      </c>
      <c r="E238" s="1253"/>
      <c r="F238" s="1254"/>
      <c r="G238" s="819"/>
      <c r="H238" s="1255"/>
      <c r="I238" s="1248"/>
      <c r="J238" s="1256"/>
      <c r="K238" s="1257"/>
      <c r="L238" s="1257"/>
      <c r="M238" s="1258"/>
      <c r="N238" s="1251"/>
      <c r="O238" s="1257"/>
      <c r="P238" s="1259"/>
      <c r="Q238" s="1255"/>
      <c r="R238" s="1257"/>
      <c r="S238" s="1260"/>
      <c r="T238" s="170"/>
      <c r="U238" s="146"/>
      <c r="V238" s="162"/>
      <c r="W238" s="171"/>
      <c r="X238" s="146"/>
      <c r="Y238" s="162"/>
    </row>
    <row r="239" spans="1:44" s="16" customFormat="1" ht="31.5" hidden="1" x14ac:dyDescent="0.2">
      <c r="A239" s="1243" t="s">
        <v>272</v>
      </c>
      <c r="B239" s="1252" t="s">
        <v>617</v>
      </c>
      <c r="C239" s="1253"/>
      <c r="D239" s="1253"/>
      <c r="E239" s="1253"/>
      <c r="F239" s="1254"/>
      <c r="G239" s="819">
        <v>4</v>
      </c>
      <c r="H239" s="1255">
        <v>120</v>
      </c>
      <c r="I239" s="1248">
        <v>66</v>
      </c>
      <c r="J239" s="1256">
        <v>33</v>
      </c>
      <c r="K239" s="1257">
        <v>33</v>
      </c>
      <c r="L239" s="1257"/>
      <c r="M239" s="1258">
        <v>54</v>
      </c>
      <c r="N239" s="1251"/>
      <c r="O239" s="1257"/>
      <c r="P239" s="1259"/>
      <c r="Q239" s="1255"/>
      <c r="R239" s="1257"/>
      <c r="S239" s="1260"/>
      <c r="T239" s="170"/>
      <c r="U239" s="146"/>
      <c r="V239" s="162"/>
      <c r="W239" s="171"/>
      <c r="X239" s="1256"/>
      <c r="Y239" s="162"/>
    </row>
    <row r="240" spans="1:44" s="16" customFormat="1" ht="31.5" hidden="1" x14ac:dyDescent="0.2">
      <c r="A240" s="1243" t="s">
        <v>623</v>
      </c>
      <c r="B240" s="1252" t="s">
        <v>617</v>
      </c>
      <c r="C240" s="1253"/>
      <c r="D240" s="1253">
        <v>10</v>
      </c>
      <c r="E240" s="1253"/>
      <c r="F240" s="1254"/>
      <c r="G240" s="819">
        <v>2</v>
      </c>
      <c r="H240" s="1255">
        <v>60</v>
      </c>
      <c r="I240" s="1248">
        <v>30</v>
      </c>
      <c r="J240" s="1256">
        <v>15</v>
      </c>
      <c r="K240" s="1257">
        <v>15</v>
      </c>
      <c r="L240" s="1257"/>
      <c r="M240" s="1258">
        <f>H240-I240</f>
        <v>30</v>
      </c>
      <c r="N240" s="1251"/>
      <c r="O240" s="1257"/>
      <c r="P240" s="1259"/>
      <c r="Q240" s="1255"/>
      <c r="R240" s="1257"/>
      <c r="S240" s="1260"/>
      <c r="T240" s="170"/>
      <c r="U240" s="146"/>
      <c r="V240" s="162"/>
      <c r="W240" s="171">
        <v>2</v>
      </c>
      <c r="X240" s="1256"/>
      <c r="Y240" s="162"/>
    </row>
    <row r="241" spans="1:40" s="16" customFormat="1" ht="31.5" hidden="1" x14ac:dyDescent="0.2">
      <c r="A241" s="1243" t="s">
        <v>624</v>
      </c>
      <c r="B241" s="1252" t="s">
        <v>617</v>
      </c>
      <c r="C241" s="1253"/>
      <c r="D241" s="1253">
        <v>11</v>
      </c>
      <c r="E241" s="1253"/>
      <c r="F241" s="1254"/>
      <c r="G241" s="819">
        <v>2</v>
      </c>
      <c r="H241" s="1255">
        <v>60</v>
      </c>
      <c r="I241" s="1248">
        <v>36</v>
      </c>
      <c r="J241" s="1256">
        <f>J239-J240</f>
        <v>18</v>
      </c>
      <c r="K241" s="1256">
        <f>K239-K240</f>
        <v>18</v>
      </c>
      <c r="L241" s="1257"/>
      <c r="M241" s="1258">
        <f>H241-I241</f>
        <v>24</v>
      </c>
      <c r="N241" s="1251"/>
      <c r="O241" s="1257"/>
      <c r="P241" s="1259"/>
      <c r="Q241" s="1255"/>
      <c r="R241" s="1257"/>
      <c r="S241" s="1260"/>
      <c r="T241" s="170"/>
      <c r="U241" s="146"/>
      <c r="V241" s="162"/>
      <c r="W241" s="171"/>
      <c r="X241" s="1256">
        <v>4</v>
      </c>
      <c r="Y241" s="162"/>
    </row>
    <row r="242" spans="1:40" s="16" customFormat="1" ht="31.5" hidden="1" customHeight="1" x14ac:dyDescent="0.2">
      <c r="A242" s="166" t="s">
        <v>232</v>
      </c>
      <c r="B242" s="167" t="s">
        <v>219</v>
      </c>
      <c r="C242" s="158"/>
      <c r="D242" s="158"/>
      <c r="E242" s="179"/>
      <c r="F242" s="180"/>
      <c r="G242" s="66">
        <f>G243+G244+G245</f>
        <v>3.5</v>
      </c>
      <c r="H242" s="67">
        <f t="shared" ref="H242:H248" si="71">G242*30</f>
        <v>105</v>
      </c>
      <c r="I242" s="68">
        <f>I243+I244+I245</f>
        <v>35</v>
      </c>
      <c r="J242" s="146"/>
      <c r="K242" s="142"/>
      <c r="L242" s="142">
        <f>L243+L244+L245</f>
        <v>35</v>
      </c>
      <c r="M242" s="72">
        <f>H242-I242</f>
        <v>70</v>
      </c>
      <c r="N242" s="128"/>
      <c r="O242" s="142"/>
      <c r="P242" s="169"/>
      <c r="Q242" s="67"/>
      <c r="R242" s="142"/>
      <c r="S242" s="101"/>
      <c r="T242" s="170"/>
      <c r="U242" s="146"/>
      <c r="V242" s="162"/>
      <c r="W242" s="171"/>
      <c r="X242" s="146"/>
      <c r="Y242" s="162"/>
    </row>
    <row r="243" spans="1:40" s="16" customFormat="1" ht="32.25" hidden="1" customHeight="1" x14ac:dyDescent="0.2">
      <c r="A243" s="175" t="s">
        <v>273</v>
      </c>
      <c r="B243" s="176" t="s">
        <v>219</v>
      </c>
      <c r="C243" s="157"/>
      <c r="D243" s="157"/>
      <c r="E243" s="181"/>
      <c r="F243" s="32"/>
      <c r="G243" s="140">
        <v>1.5</v>
      </c>
      <c r="H243" s="60">
        <f t="shared" si="71"/>
        <v>45</v>
      </c>
      <c r="I243" s="61">
        <f>SUM(J243:L243)</f>
        <v>15</v>
      </c>
      <c r="J243" s="64"/>
      <c r="K243" s="62"/>
      <c r="L243" s="62">
        <v>15</v>
      </c>
      <c r="M243" s="121">
        <f>H243-I243</f>
        <v>30</v>
      </c>
      <c r="N243" s="59"/>
      <c r="O243" s="62"/>
      <c r="P243" s="15"/>
      <c r="Q243" s="60"/>
      <c r="R243" s="62"/>
      <c r="S243" s="65"/>
      <c r="T243" s="63"/>
      <c r="U243" s="64"/>
      <c r="V243" s="70"/>
      <c r="W243" s="71">
        <v>1</v>
      </c>
      <c r="X243" s="64"/>
      <c r="Y243" s="70"/>
    </row>
    <row r="244" spans="1:40" s="16" customFormat="1" ht="18.75" hidden="1" customHeight="1" x14ac:dyDescent="0.2">
      <c r="A244" s="175" t="s">
        <v>274</v>
      </c>
      <c r="B244" s="176" t="s">
        <v>219</v>
      </c>
      <c r="C244" s="157"/>
      <c r="D244" s="157"/>
      <c r="E244" s="181"/>
      <c r="F244" s="32"/>
      <c r="G244" s="140">
        <v>1</v>
      </c>
      <c r="H244" s="60">
        <f t="shared" si="71"/>
        <v>30</v>
      </c>
      <c r="I244" s="61">
        <f>SUM(J244:L244)</f>
        <v>10</v>
      </c>
      <c r="J244" s="64"/>
      <c r="K244" s="62"/>
      <c r="L244" s="62">
        <v>10</v>
      </c>
      <c r="M244" s="121"/>
      <c r="N244" s="59"/>
      <c r="O244" s="62"/>
      <c r="P244" s="15"/>
      <c r="Q244" s="60"/>
      <c r="R244" s="62"/>
      <c r="S244" s="65"/>
      <c r="T244" s="63"/>
      <c r="U244" s="64"/>
      <c r="V244" s="70"/>
      <c r="W244" s="71"/>
      <c r="X244" s="64">
        <v>1</v>
      </c>
      <c r="Y244" s="70"/>
    </row>
    <row r="245" spans="1:40" s="16" customFormat="1" ht="17.25" hidden="1" customHeight="1" x14ac:dyDescent="0.2">
      <c r="A245" s="175" t="s">
        <v>275</v>
      </c>
      <c r="B245" s="176" t="s">
        <v>219</v>
      </c>
      <c r="C245" s="157"/>
      <c r="D245" s="157"/>
      <c r="E245" s="181">
        <v>12</v>
      </c>
      <c r="F245" s="32"/>
      <c r="G245" s="140">
        <v>1</v>
      </c>
      <c r="H245" s="60">
        <f t="shared" si="71"/>
        <v>30</v>
      </c>
      <c r="I245" s="61">
        <f>SUM(J245:L245)</f>
        <v>10</v>
      </c>
      <c r="J245" s="64"/>
      <c r="K245" s="62"/>
      <c r="L245" s="62">
        <v>10</v>
      </c>
      <c r="M245" s="121">
        <f>H245-I245</f>
        <v>20</v>
      </c>
      <c r="N245" s="59"/>
      <c r="O245" s="62"/>
      <c r="P245" s="15"/>
      <c r="Q245" s="60"/>
      <c r="R245" s="62"/>
      <c r="S245" s="65"/>
      <c r="T245" s="63"/>
      <c r="U245" s="64"/>
      <c r="V245" s="70"/>
      <c r="W245" s="71"/>
      <c r="X245" s="64"/>
      <c r="Y245" s="70">
        <v>1</v>
      </c>
    </row>
    <row r="246" spans="1:40" s="16" customFormat="1" ht="51.75" hidden="1" customHeight="1" x14ac:dyDescent="0.2">
      <c r="A246" s="166" t="s">
        <v>233</v>
      </c>
      <c r="B246" s="182" t="s">
        <v>216</v>
      </c>
      <c r="C246" s="158">
        <v>11</v>
      </c>
      <c r="D246" s="158"/>
      <c r="E246" s="158"/>
      <c r="F246" s="183"/>
      <c r="G246" s="66">
        <v>3</v>
      </c>
      <c r="H246" s="67">
        <f t="shared" si="71"/>
        <v>90</v>
      </c>
      <c r="I246" s="68">
        <f>SUM(J246:L246)</f>
        <v>45</v>
      </c>
      <c r="J246" s="146">
        <v>27</v>
      </c>
      <c r="K246" s="142">
        <v>18</v>
      </c>
      <c r="L246" s="142"/>
      <c r="M246" s="72">
        <f>H246-I246</f>
        <v>45</v>
      </c>
      <c r="N246" s="128"/>
      <c r="O246" s="142"/>
      <c r="P246" s="169"/>
      <c r="Q246" s="67"/>
      <c r="R246" s="142"/>
      <c r="S246" s="101"/>
      <c r="T246" s="170"/>
      <c r="U246" s="146"/>
      <c r="V246" s="162"/>
      <c r="W246" s="171"/>
      <c r="X246" s="146">
        <v>5</v>
      </c>
      <c r="Y246" s="162"/>
    </row>
    <row r="247" spans="1:40" s="16" customFormat="1" ht="48.75" hidden="1" customHeight="1" x14ac:dyDescent="0.2">
      <c r="A247" s="166" t="s">
        <v>234</v>
      </c>
      <c r="B247" s="182" t="s">
        <v>614</v>
      </c>
      <c r="C247" s="158"/>
      <c r="D247" s="158">
        <v>7</v>
      </c>
      <c r="E247" s="158"/>
      <c r="F247" s="183"/>
      <c r="G247" s="66">
        <v>3</v>
      </c>
      <c r="H247" s="67">
        <f t="shared" si="71"/>
        <v>90</v>
      </c>
      <c r="I247" s="68">
        <f>SUM(J247:L247)</f>
        <v>30</v>
      </c>
      <c r="J247" s="146">
        <v>15</v>
      </c>
      <c r="K247" s="142">
        <v>15</v>
      </c>
      <c r="L247" s="142"/>
      <c r="M247" s="72">
        <f>H247-I247</f>
        <v>60</v>
      </c>
      <c r="N247" s="128"/>
      <c r="O247" s="142"/>
      <c r="P247" s="169"/>
      <c r="Q247" s="67"/>
      <c r="R247" s="142"/>
      <c r="S247" s="101"/>
      <c r="T247" s="170">
        <v>2</v>
      </c>
      <c r="U247" s="146"/>
      <c r="V247" s="162"/>
      <c r="W247" s="171"/>
      <c r="X247" s="146"/>
      <c r="Y247" s="162"/>
    </row>
    <row r="248" spans="1:40" s="1104" customFormat="1" ht="33.75" hidden="1" customHeight="1" x14ac:dyDescent="0.2">
      <c r="A248" s="1088" t="s">
        <v>235</v>
      </c>
      <c r="B248" s="1089" t="s">
        <v>615</v>
      </c>
      <c r="C248" s="1090"/>
      <c r="D248" s="1090">
        <v>6</v>
      </c>
      <c r="E248" s="1090"/>
      <c r="F248" s="1091"/>
      <c r="G248" s="1092">
        <v>3</v>
      </c>
      <c r="H248" s="1093">
        <f t="shared" si="71"/>
        <v>90</v>
      </c>
      <c r="I248" s="1094">
        <f>J248+K248+L248</f>
        <v>30</v>
      </c>
      <c r="J248" s="1095">
        <v>20</v>
      </c>
      <c r="K248" s="1096"/>
      <c r="L248" s="1096">
        <v>10</v>
      </c>
      <c r="M248" s="1097">
        <f>H248-I248</f>
        <v>60</v>
      </c>
      <c r="N248" s="1098"/>
      <c r="O248" s="1096"/>
      <c r="P248" s="1099"/>
      <c r="Q248" s="1093"/>
      <c r="R248" s="1096"/>
      <c r="S248" s="1100">
        <v>3</v>
      </c>
      <c r="T248" s="1101"/>
      <c r="U248" s="1095"/>
      <c r="V248" s="1102"/>
      <c r="W248" s="1103"/>
      <c r="X248" s="1095"/>
      <c r="Y248" s="1102"/>
    </row>
    <row r="249" spans="1:40" s="1277" customFormat="1" ht="45.75" hidden="1" customHeight="1" x14ac:dyDescent="0.2">
      <c r="A249" s="1261"/>
      <c r="B249" s="1262" t="s">
        <v>618</v>
      </c>
      <c r="C249" s="1263"/>
      <c r="D249" s="1263">
        <v>8</v>
      </c>
      <c r="E249" s="1263"/>
      <c r="F249" s="1264"/>
      <c r="G249" s="1265">
        <v>2</v>
      </c>
      <c r="H249" s="1266">
        <v>60</v>
      </c>
      <c r="I249" s="1267">
        <v>20</v>
      </c>
      <c r="J249" s="1268">
        <v>10</v>
      </c>
      <c r="K249" s="1269">
        <v>6</v>
      </c>
      <c r="L249" s="1269">
        <v>4</v>
      </c>
      <c r="M249" s="1270">
        <v>40</v>
      </c>
      <c r="N249" s="1271"/>
      <c r="O249" s="1269"/>
      <c r="P249" s="1272"/>
      <c r="Q249" s="1266"/>
      <c r="R249" s="1269"/>
      <c r="S249" s="1273"/>
      <c r="T249" s="1274"/>
      <c r="U249" s="1268">
        <v>2</v>
      </c>
      <c r="V249" s="1275"/>
      <c r="W249" s="1276"/>
      <c r="X249" s="1268"/>
      <c r="Y249" s="1275"/>
    </row>
    <row r="250" spans="1:40" s="16" customFormat="1" ht="50.25" hidden="1" customHeight="1" x14ac:dyDescent="0.2">
      <c r="A250" s="166" t="s">
        <v>385</v>
      </c>
      <c r="B250" s="182" t="s">
        <v>221</v>
      </c>
      <c r="C250" s="158"/>
      <c r="D250" s="158">
        <v>11</v>
      </c>
      <c r="E250" s="158"/>
      <c r="F250" s="183"/>
      <c r="G250" s="66">
        <v>2</v>
      </c>
      <c r="H250" s="67">
        <f>G250*30</f>
        <v>60</v>
      </c>
      <c r="I250" s="68">
        <f>SUM(J250:L250)</f>
        <v>27</v>
      </c>
      <c r="J250" s="146">
        <v>18</v>
      </c>
      <c r="K250" s="142"/>
      <c r="L250" s="142">
        <v>9</v>
      </c>
      <c r="M250" s="72">
        <f>H250-I250</f>
        <v>33</v>
      </c>
      <c r="N250" s="128"/>
      <c r="O250" s="142"/>
      <c r="P250" s="169"/>
      <c r="Q250" s="67"/>
      <c r="R250" s="142"/>
      <c r="S250" s="101"/>
      <c r="T250" s="170"/>
      <c r="U250" s="146"/>
      <c r="V250" s="162"/>
      <c r="W250" s="171"/>
      <c r="X250" s="146">
        <v>3</v>
      </c>
      <c r="Y250" s="162"/>
    </row>
    <row r="251" spans="1:40" s="16" customFormat="1" ht="48" hidden="1" customHeight="1" thickBot="1" x14ac:dyDescent="0.25">
      <c r="A251" s="184" t="s">
        <v>278</v>
      </c>
      <c r="B251" s="185" t="s">
        <v>203</v>
      </c>
      <c r="C251" s="132"/>
      <c r="D251" s="81">
        <v>9</v>
      </c>
      <c r="E251" s="81"/>
      <c r="F251" s="186"/>
      <c r="G251" s="94">
        <v>3.5</v>
      </c>
      <c r="H251" s="187">
        <f>G251*30</f>
        <v>105</v>
      </c>
      <c r="I251" s="80">
        <f>J251+K251+L251</f>
        <v>45</v>
      </c>
      <c r="J251" s="188">
        <v>27</v>
      </c>
      <c r="K251" s="81">
        <v>18</v>
      </c>
      <c r="L251" s="81"/>
      <c r="M251" s="189">
        <f>H251-I251</f>
        <v>60</v>
      </c>
      <c r="N251" s="190"/>
      <c r="O251" s="81"/>
      <c r="P251" s="191"/>
      <c r="Q251" s="132"/>
      <c r="R251" s="188"/>
      <c r="S251" s="192"/>
      <c r="T251" s="133"/>
      <c r="U251" s="188"/>
      <c r="V251" s="192">
        <v>5</v>
      </c>
      <c r="W251" s="190"/>
      <c r="X251" s="81"/>
      <c r="Y251" s="103"/>
    </row>
    <row r="252" spans="1:40" s="16" customFormat="1" ht="21" hidden="1" customHeight="1" thickBot="1" x14ac:dyDescent="0.25">
      <c r="A252" s="3509" t="s">
        <v>297</v>
      </c>
      <c r="B252" s="3510"/>
      <c r="C252" s="3510"/>
      <c r="D252" s="3510"/>
      <c r="E252" s="3510"/>
      <c r="F252" s="3510"/>
      <c r="G252" s="112">
        <f>G237+G246+G229+G230+G232+G242+G247+G248+G250+G251</f>
        <v>36.5</v>
      </c>
      <c r="H252" s="113">
        <f t="shared" ref="H252:M252" si="72">H237+H246+H229+H230+H232+H242+H247+H248+H250+H251</f>
        <v>1095</v>
      </c>
      <c r="I252" s="113">
        <f t="shared" si="72"/>
        <v>451</v>
      </c>
      <c r="J252" s="113">
        <f t="shared" si="72"/>
        <v>243</v>
      </c>
      <c r="K252" s="113">
        <f t="shared" si="72"/>
        <v>146</v>
      </c>
      <c r="L252" s="113">
        <f t="shared" si="72"/>
        <v>62</v>
      </c>
      <c r="M252" s="113">
        <f t="shared" si="72"/>
        <v>644</v>
      </c>
      <c r="N252" s="193">
        <f>SUM(N229:N251)</f>
        <v>0</v>
      </c>
      <c r="O252" s="193">
        <f t="shared" ref="O252:Y252" si="73">SUM(O229:O251)</f>
        <v>0</v>
      </c>
      <c r="P252" s="193">
        <f t="shared" si="73"/>
        <v>0</v>
      </c>
      <c r="Q252" s="193">
        <f t="shared" si="73"/>
        <v>0</v>
      </c>
      <c r="R252" s="193">
        <f t="shared" si="73"/>
        <v>0</v>
      </c>
      <c r="S252" s="193">
        <f t="shared" si="73"/>
        <v>3</v>
      </c>
      <c r="T252" s="193">
        <f t="shared" si="73"/>
        <v>4</v>
      </c>
      <c r="U252" s="193">
        <f t="shared" si="73"/>
        <v>2</v>
      </c>
      <c r="V252" s="193">
        <f t="shared" si="73"/>
        <v>8</v>
      </c>
      <c r="W252" s="193">
        <f t="shared" si="73"/>
        <v>10</v>
      </c>
      <c r="X252" s="193">
        <f t="shared" si="73"/>
        <v>15</v>
      </c>
      <c r="Y252" s="349">
        <f t="shared" si="73"/>
        <v>11</v>
      </c>
    </row>
    <row r="253" spans="1:40" s="43" customFormat="1" ht="24.75" hidden="1" customHeight="1" thickBot="1" x14ac:dyDescent="0.25">
      <c r="A253" s="3511" t="s">
        <v>276</v>
      </c>
      <c r="B253" s="2969"/>
      <c r="C253" s="2969"/>
      <c r="D253" s="2969"/>
      <c r="E253" s="2969"/>
      <c r="F253" s="2969"/>
      <c r="G253" s="2969"/>
      <c r="H253" s="2969"/>
      <c r="I253" s="2969"/>
      <c r="J253" s="2969"/>
      <c r="K253" s="2969"/>
      <c r="L253" s="2969"/>
      <c r="M253" s="2969"/>
      <c r="N253" s="2969"/>
      <c r="O253" s="2969"/>
      <c r="P253" s="2969"/>
      <c r="Q253" s="2969"/>
      <c r="R253" s="2969"/>
      <c r="S253" s="2969"/>
      <c r="T253" s="2969"/>
      <c r="U253" s="2969"/>
      <c r="V253" s="2969"/>
      <c r="W253" s="2969"/>
      <c r="X253" s="2969"/>
      <c r="Y253" s="3512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</row>
    <row r="254" spans="1:40" s="16" customFormat="1" ht="25.5" hidden="1" customHeight="1" thickBot="1" x14ac:dyDescent="0.25">
      <c r="A254" s="194" t="s">
        <v>279</v>
      </c>
      <c r="B254" s="195" t="s">
        <v>483</v>
      </c>
      <c r="C254" s="196">
        <v>10</v>
      </c>
      <c r="D254" s="196"/>
      <c r="E254" s="196"/>
      <c r="F254" s="177"/>
      <c r="G254" s="66">
        <v>2.5</v>
      </c>
      <c r="H254" s="67">
        <f>G254*30</f>
        <v>75</v>
      </c>
      <c r="I254" s="68">
        <f>SUM(J254:L254)</f>
        <v>31</v>
      </c>
      <c r="J254" s="146">
        <v>15</v>
      </c>
      <c r="K254" s="142">
        <v>8</v>
      </c>
      <c r="L254" s="142">
        <v>8</v>
      </c>
      <c r="M254" s="72">
        <f>H254-I254</f>
        <v>44</v>
      </c>
      <c r="N254" s="59"/>
      <c r="O254" s="62"/>
      <c r="P254" s="15"/>
      <c r="Q254" s="60"/>
      <c r="R254" s="62"/>
      <c r="S254" s="65"/>
      <c r="T254" s="63"/>
      <c r="U254" s="64"/>
      <c r="V254" s="70"/>
      <c r="W254" s="71">
        <v>2</v>
      </c>
      <c r="X254" s="64"/>
      <c r="Y254" s="70"/>
    </row>
    <row r="255" spans="1:40" s="16" customFormat="1" ht="24" hidden="1" customHeight="1" thickBot="1" x14ac:dyDescent="0.25">
      <c r="A255" s="3504" t="s">
        <v>244</v>
      </c>
      <c r="B255" s="3505"/>
      <c r="C255" s="3505"/>
      <c r="D255" s="3505"/>
      <c r="E255" s="3505"/>
      <c r="F255" s="3506"/>
      <c r="G255" s="197">
        <f>G254</f>
        <v>2.5</v>
      </c>
      <c r="H255" s="198">
        <f t="shared" ref="H255:M255" si="74">H254</f>
        <v>75</v>
      </c>
      <c r="I255" s="199">
        <f t="shared" si="74"/>
        <v>31</v>
      </c>
      <c r="J255" s="199">
        <f t="shared" si="74"/>
        <v>15</v>
      </c>
      <c r="K255" s="199">
        <f t="shared" si="74"/>
        <v>8</v>
      </c>
      <c r="L255" s="199">
        <f t="shared" si="74"/>
        <v>8</v>
      </c>
      <c r="M255" s="200">
        <f t="shared" si="74"/>
        <v>44</v>
      </c>
      <c r="N255" s="55"/>
      <c r="O255" s="57"/>
      <c r="P255" s="58"/>
      <c r="Q255" s="56"/>
      <c r="R255" s="57"/>
      <c r="S255" s="83"/>
      <c r="T255" s="201">
        <f t="shared" ref="T255:Y255" si="75">SUM(T254:T254)</f>
        <v>0</v>
      </c>
      <c r="U255" s="202">
        <f t="shared" si="75"/>
        <v>0</v>
      </c>
      <c r="V255" s="203">
        <f t="shared" si="75"/>
        <v>0</v>
      </c>
      <c r="W255" s="201">
        <f t="shared" si="75"/>
        <v>2</v>
      </c>
      <c r="X255" s="202">
        <f t="shared" si="75"/>
        <v>0</v>
      </c>
      <c r="Y255" s="203">
        <f t="shared" si="75"/>
        <v>0</v>
      </c>
      <c r="AC255" s="16" t="s">
        <v>640</v>
      </c>
    </row>
    <row r="256" spans="1:40" s="43" customFormat="1" ht="18" hidden="1" customHeight="1" thickBot="1" x14ac:dyDescent="0.25">
      <c r="A256" s="3383" t="s">
        <v>277</v>
      </c>
      <c r="B256" s="3384"/>
      <c r="C256" s="3384"/>
      <c r="D256" s="3384"/>
      <c r="E256" s="3384"/>
      <c r="F256" s="3384"/>
      <c r="G256" s="3384"/>
      <c r="H256" s="3384"/>
      <c r="I256" s="3384"/>
      <c r="J256" s="3384"/>
      <c r="K256" s="3384"/>
      <c r="L256" s="3384"/>
      <c r="M256" s="3384"/>
      <c r="N256" s="3384"/>
      <c r="O256" s="3384"/>
      <c r="P256" s="3384"/>
      <c r="Q256" s="3384"/>
      <c r="R256" s="3384"/>
      <c r="S256" s="3384"/>
      <c r="T256" s="3384"/>
      <c r="U256" s="3384"/>
      <c r="V256" s="3384"/>
      <c r="W256" s="3384"/>
      <c r="X256" s="3384"/>
      <c r="Y256" s="3385"/>
      <c r="Z256" s="16"/>
      <c r="AA256" s="16"/>
      <c r="AB256"/>
      <c r="AC256" s="3220" t="s">
        <v>33</v>
      </c>
      <c r="AD256" s="3221"/>
      <c r="AE256" s="3222"/>
      <c r="AF256" s="3220" t="s">
        <v>34</v>
      </c>
      <c r="AG256" s="3226"/>
      <c r="AH256" s="3227"/>
      <c r="AI256" s="3220" t="s">
        <v>35</v>
      </c>
      <c r="AJ256" s="3226"/>
      <c r="AK256" s="3227"/>
      <c r="AL256" s="3220" t="s">
        <v>36</v>
      </c>
      <c r="AM256" s="3226"/>
      <c r="AN256" s="3227"/>
    </row>
    <row r="257" spans="1:40" s="16" customFormat="1" ht="36" hidden="1" customHeight="1" thickBot="1" x14ac:dyDescent="0.25">
      <c r="A257" s="50" t="s">
        <v>282</v>
      </c>
      <c r="B257" s="51" t="s">
        <v>217</v>
      </c>
      <c r="C257" s="52"/>
      <c r="D257" s="53"/>
      <c r="E257" s="53"/>
      <c r="F257" s="54"/>
      <c r="G257" s="828">
        <f>SUM(G258:G261)</f>
        <v>10.5</v>
      </c>
      <c r="H257" s="28">
        <f>G257*30</f>
        <v>315</v>
      </c>
      <c r="I257" s="25">
        <f>SUM(J257:L257)</f>
        <v>155</v>
      </c>
      <c r="J257" s="29">
        <f>SUM(J258:J261)</f>
        <v>70</v>
      </c>
      <c r="K257" s="30">
        <f>SUM(K258:K261)</f>
        <v>55</v>
      </c>
      <c r="L257" s="30">
        <f>SUM(L258:L261)</f>
        <v>30</v>
      </c>
      <c r="M257" s="31">
        <f>H257-I257</f>
        <v>160</v>
      </c>
      <c r="N257" s="55"/>
      <c r="O257" s="57"/>
      <c r="P257" s="58"/>
      <c r="Q257" s="56"/>
      <c r="R257" s="57"/>
      <c r="S257" s="83"/>
      <c r="T257" s="91"/>
      <c r="U257" s="90"/>
      <c r="V257" s="92"/>
      <c r="W257" s="93"/>
      <c r="X257" s="90"/>
      <c r="Y257" s="92"/>
      <c r="AB257"/>
      <c r="AC257" s="3223"/>
      <c r="AD257" s="3224"/>
      <c r="AE257" s="3225"/>
      <c r="AF257" s="3228"/>
      <c r="AG257" s="3229"/>
      <c r="AH257" s="3230"/>
      <c r="AI257" s="3228"/>
      <c r="AJ257" s="3229"/>
      <c r="AK257" s="3230"/>
      <c r="AL257" s="3228"/>
      <c r="AM257" s="3229"/>
      <c r="AN257" s="3230"/>
    </row>
    <row r="258" spans="1:40" s="16" customFormat="1" ht="33" hidden="1" customHeight="1" x14ac:dyDescent="0.2">
      <c r="A258" s="204" t="s">
        <v>292</v>
      </c>
      <c r="B258" s="205" t="s">
        <v>217</v>
      </c>
      <c r="C258" s="206"/>
      <c r="D258" s="207">
        <v>7</v>
      </c>
      <c r="E258" s="207"/>
      <c r="F258" s="208"/>
      <c r="G258" s="829">
        <v>3</v>
      </c>
      <c r="H258" s="56">
        <f>G258*30</f>
        <v>90</v>
      </c>
      <c r="I258" s="143">
        <f t="shared" ref="I258:I264" si="76">SUM(J258:L258)</f>
        <v>45</v>
      </c>
      <c r="J258" s="90">
        <v>30</v>
      </c>
      <c r="K258" s="57">
        <v>15</v>
      </c>
      <c r="L258" s="57"/>
      <c r="M258" s="148">
        <f>H258-I258</f>
        <v>45</v>
      </c>
      <c r="N258" s="55"/>
      <c r="O258" s="57"/>
      <c r="P258" s="58"/>
      <c r="Q258" s="56"/>
      <c r="R258" s="57"/>
      <c r="S258" s="83"/>
      <c r="T258" s="91">
        <v>3</v>
      </c>
      <c r="U258" s="90"/>
      <c r="V258" s="92"/>
      <c r="W258" s="93"/>
      <c r="X258" s="90"/>
      <c r="Y258" s="92"/>
      <c r="AB258"/>
      <c r="AC258" s="1475">
        <v>1</v>
      </c>
      <c r="AD258" s="1475">
        <v>2</v>
      </c>
      <c r="AE258" s="1475">
        <v>3</v>
      </c>
      <c r="AF258" s="1475">
        <v>4</v>
      </c>
      <c r="AG258" s="1475">
        <v>5</v>
      </c>
      <c r="AH258" s="1475">
        <v>6</v>
      </c>
      <c r="AI258" s="1475">
        <v>7</v>
      </c>
      <c r="AJ258" s="1475">
        <v>8</v>
      </c>
      <c r="AK258" s="1475">
        <v>9</v>
      </c>
      <c r="AL258" s="1475">
        <v>10</v>
      </c>
      <c r="AM258" s="1475">
        <v>11</v>
      </c>
      <c r="AN258" s="1476">
        <v>12</v>
      </c>
    </row>
    <row r="259" spans="1:40" s="16" customFormat="1" ht="38.25" hidden="1" customHeight="1" x14ac:dyDescent="0.2">
      <c r="A259" s="175" t="s">
        <v>293</v>
      </c>
      <c r="B259" s="209" t="s">
        <v>217</v>
      </c>
      <c r="C259" s="210"/>
      <c r="D259" s="211"/>
      <c r="E259" s="211"/>
      <c r="F259" s="212"/>
      <c r="G259" s="830">
        <v>2.5</v>
      </c>
      <c r="H259" s="60">
        <f>G259*30</f>
        <v>75</v>
      </c>
      <c r="I259" s="61">
        <f t="shared" si="76"/>
        <v>40</v>
      </c>
      <c r="J259" s="64">
        <v>20</v>
      </c>
      <c r="K259" s="62">
        <v>20</v>
      </c>
      <c r="L259" s="62"/>
      <c r="M259" s="121">
        <f>H259-I259</f>
        <v>35</v>
      </c>
      <c r="N259" s="59"/>
      <c r="O259" s="62"/>
      <c r="P259" s="15"/>
      <c r="Q259" s="60"/>
      <c r="R259" s="62"/>
      <c r="S259" s="65"/>
      <c r="T259" s="63"/>
      <c r="U259" s="64">
        <v>4</v>
      </c>
      <c r="V259" s="70"/>
      <c r="W259" s="71"/>
      <c r="X259" s="64"/>
      <c r="Y259" s="70"/>
      <c r="AB259" t="s">
        <v>631</v>
      </c>
      <c r="AC259">
        <f>COUNTIF($C257:$C271,AC258)</f>
        <v>0</v>
      </c>
      <c r="AD259">
        <f t="shared" ref="AD259:AN259" si="77">COUNTIF($C257:$C271,AD258)</f>
        <v>0</v>
      </c>
      <c r="AE259">
        <f t="shared" si="77"/>
        <v>0</v>
      </c>
      <c r="AF259">
        <f t="shared" si="77"/>
        <v>0</v>
      </c>
      <c r="AG259">
        <f t="shared" si="77"/>
        <v>0</v>
      </c>
      <c r="AH259">
        <f t="shared" si="77"/>
        <v>0</v>
      </c>
      <c r="AI259">
        <f t="shared" si="77"/>
        <v>0</v>
      </c>
      <c r="AJ259">
        <f t="shared" si="77"/>
        <v>0</v>
      </c>
      <c r="AK259">
        <f t="shared" si="77"/>
        <v>2</v>
      </c>
      <c r="AL259">
        <f>COUNTIF($C257:$C271,AL258)+1</f>
        <v>1</v>
      </c>
      <c r="AM259">
        <f>COUNTIF($C257:$C271,AM258)-1</f>
        <v>1</v>
      </c>
      <c r="AN259">
        <f t="shared" si="77"/>
        <v>0</v>
      </c>
    </row>
    <row r="260" spans="1:40" s="16" customFormat="1" ht="33.75" hidden="1" customHeight="1" x14ac:dyDescent="0.2">
      <c r="A260" s="204" t="s">
        <v>294</v>
      </c>
      <c r="B260" s="209" t="s">
        <v>217</v>
      </c>
      <c r="C260" s="213">
        <v>9</v>
      </c>
      <c r="D260" s="214"/>
      <c r="E260" s="214"/>
      <c r="F260" s="212"/>
      <c r="G260" s="830">
        <v>4</v>
      </c>
      <c r="H260" s="60">
        <f>G260*30</f>
        <v>120</v>
      </c>
      <c r="I260" s="61">
        <f t="shared" si="76"/>
        <v>60</v>
      </c>
      <c r="J260" s="64">
        <v>20</v>
      </c>
      <c r="K260" s="62">
        <v>20</v>
      </c>
      <c r="L260" s="62">
        <v>20</v>
      </c>
      <c r="M260" s="121">
        <f>H260-I260</f>
        <v>60</v>
      </c>
      <c r="N260" s="59"/>
      <c r="O260" s="62"/>
      <c r="P260" s="15"/>
      <c r="Q260" s="60"/>
      <c r="R260" s="62"/>
      <c r="S260" s="65"/>
      <c r="T260" s="63"/>
      <c r="U260" s="64"/>
      <c r="V260" s="70">
        <v>6</v>
      </c>
      <c r="W260" s="71"/>
      <c r="X260" s="64"/>
      <c r="Y260" s="70"/>
      <c r="AB260" t="s">
        <v>632</v>
      </c>
      <c r="AC260">
        <f>COUNTIF($D257:$D271,AC258)</f>
        <v>0</v>
      </c>
      <c r="AD260">
        <f t="shared" ref="AD260:AN260" si="78">COUNTIF($D257:$D271,AD258)</f>
        <v>0</v>
      </c>
      <c r="AE260">
        <f t="shared" si="78"/>
        <v>0</v>
      </c>
      <c r="AF260">
        <f t="shared" si="78"/>
        <v>0</v>
      </c>
      <c r="AG260">
        <f t="shared" si="78"/>
        <v>0</v>
      </c>
      <c r="AH260">
        <f t="shared" si="78"/>
        <v>0</v>
      </c>
      <c r="AI260">
        <f t="shared" si="78"/>
        <v>1</v>
      </c>
      <c r="AJ260">
        <f t="shared" si="78"/>
        <v>0</v>
      </c>
      <c r="AK260">
        <f t="shared" si="78"/>
        <v>0</v>
      </c>
      <c r="AL260">
        <f>COUNTIF($D257:$D271,AL258)-1</f>
        <v>1</v>
      </c>
      <c r="AM260">
        <f t="shared" si="78"/>
        <v>0</v>
      </c>
      <c r="AN260">
        <f t="shared" si="78"/>
        <v>1</v>
      </c>
    </row>
    <row r="261" spans="1:40" s="16" customFormat="1" ht="33" hidden="1" customHeight="1" x14ac:dyDescent="0.2">
      <c r="A261" s="175" t="s">
        <v>295</v>
      </c>
      <c r="B261" s="215" t="s">
        <v>218</v>
      </c>
      <c r="C261" s="213"/>
      <c r="D261" s="211"/>
      <c r="E261" s="211"/>
      <c r="F261" s="212">
        <v>11</v>
      </c>
      <c r="G261" s="140">
        <v>1</v>
      </c>
      <c r="H261" s="60">
        <f>G261*30</f>
        <v>30</v>
      </c>
      <c r="I261" s="61">
        <f t="shared" si="76"/>
        <v>10</v>
      </c>
      <c r="J261" s="64"/>
      <c r="K261" s="62"/>
      <c r="L261" s="62">
        <v>10</v>
      </c>
      <c r="M261" s="121">
        <f>H261-I261</f>
        <v>20</v>
      </c>
      <c r="N261" s="59"/>
      <c r="O261" s="62"/>
      <c r="P261" s="15"/>
      <c r="Q261" s="60"/>
      <c r="R261" s="62"/>
      <c r="S261" s="65"/>
      <c r="T261" s="63"/>
      <c r="U261" s="64"/>
      <c r="V261" s="70"/>
      <c r="W261" s="71"/>
      <c r="X261" s="64">
        <v>1</v>
      </c>
      <c r="Y261" s="70"/>
    </row>
    <row r="262" spans="1:40" s="16" customFormat="1" ht="33" hidden="1" customHeight="1" x14ac:dyDescent="0.2">
      <c r="A262" s="166" t="s">
        <v>386</v>
      </c>
      <c r="B262" s="216" t="s">
        <v>280</v>
      </c>
      <c r="C262" s="217"/>
      <c r="D262" s="158"/>
      <c r="E262" s="158"/>
      <c r="F262" s="218"/>
      <c r="G262" s="819">
        <f t="shared" ref="G262:M262" si="79">G263+G264+G265+G267+G269</f>
        <v>17.5</v>
      </c>
      <c r="H262" s="819">
        <f t="shared" si="79"/>
        <v>525</v>
      </c>
      <c r="I262" s="819">
        <f t="shared" si="79"/>
        <v>269</v>
      </c>
      <c r="J262" s="819">
        <f t="shared" si="79"/>
        <v>162</v>
      </c>
      <c r="K262" s="819">
        <f t="shared" si="79"/>
        <v>25</v>
      </c>
      <c r="L262" s="819">
        <f t="shared" si="79"/>
        <v>82</v>
      </c>
      <c r="M262" s="819">
        <f t="shared" si="79"/>
        <v>256</v>
      </c>
      <c r="N262" s="128"/>
      <c r="O262" s="142"/>
      <c r="P262" s="169"/>
      <c r="Q262" s="67"/>
      <c r="R262" s="142"/>
      <c r="S262" s="101"/>
      <c r="T262" s="170"/>
      <c r="U262" s="146"/>
      <c r="V262" s="162"/>
      <c r="W262" s="171"/>
      <c r="X262" s="146"/>
      <c r="Y262" s="162"/>
      <c r="AA262" s="16">
        <f>G262*30</f>
        <v>525</v>
      </c>
      <c r="AB262" s="16" t="s">
        <v>637</v>
      </c>
    </row>
    <row r="263" spans="1:40" s="16" customFormat="1" ht="34.5" hidden="1" customHeight="1" x14ac:dyDescent="0.2">
      <c r="A263" s="175" t="s">
        <v>387</v>
      </c>
      <c r="B263" s="219" t="s">
        <v>280</v>
      </c>
      <c r="C263" s="220"/>
      <c r="D263" s="157"/>
      <c r="E263" s="181"/>
      <c r="F263" s="212"/>
      <c r="G263" s="1348">
        <v>3.5</v>
      </c>
      <c r="H263" s="60">
        <f t="shared" ref="H263:H271" si="80">G263*30</f>
        <v>105</v>
      </c>
      <c r="I263" s="61">
        <f t="shared" si="76"/>
        <v>50</v>
      </c>
      <c r="J263" s="64">
        <v>30</v>
      </c>
      <c r="K263" s="62">
        <v>10</v>
      </c>
      <c r="L263" s="62">
        <v>10</v>
      </c>
      <c r="M263" s="121">
        <f t="shared" ref="M263:M271" si="81">H263-I263</f>
        <v>55</v>
      </c>
      <c r="N263" s="59"/>
      <c r="O263" s="62"/>
      <c r="P263" s="15"/>
      <c r="Q263" s="60"/>
      <c r="R263" s="62"/>
      <c r="S263" s="65"/>
      <c r="T263" s="63"/>
      <c r="U263" s="64">
        <v>5</v>
      </c>
      <c r="V263" s="70"/>
      <c r="W263" s="71"/>
      <c r="X263" s="64"/>
      <c r="Y263" s="70"/>
      <c r="AB263" s="16" t="s">
        <v>638</v>
      </c>
      <c r="AM263" s="16">
        <v>1</v>
      </c>
    </row>
    <row r="264" spans="1:40" s="16" customFormat="1" ht="31.5" hidden="1" customHeight="1" x14ac:dyDescent="0.2">
      <c r="A264" s="175" t="s">
        <v>388</v>
      </c>
      <c r="B264" s="219" t="s">
        <v>280</v>
      </c>
      <c r="C264" s="221">
        <v>9</v>
      </c>
      <c r="D264" s="157"/>
      <c r="E264" s="181"/>
      <c r="F264" s="212"/>
      <c r="G264" s="830">
        <v>3</v>
      </c>
      <c r="H264" s="60">
        <f t="shared" si="80"/>
        <v>90</v>
      </c>
      <c r="I264" s="61">
        <f t="shared" si="76"/>
        <v>45</v>
      </c>
      <c r="J264" s="64">
        <v>36</v>
      </c>
      <c r="K264" s="62"/>
      <c r="L264" s="62">
        <v>9</v>
      </c>
      <c r="M264" s="121">
        <f t="shared" si="81"/>
        <v>45</v>
      </c>
      <c r="N264" s="59"/>
      <c r="O264" s="62"/>
      <c r="P264" s="15"/>
      <c r="Q264" s="60"/>
      <c r="R264" s="62"/>
      <c r="S264" s="65"/>
      <c r="T264" s="63"/>
      <c r="U264" s="64"/>
      <c r="V264" s="70">
        <v>5</v>
      </c>
      <c r="W264" s="71"/>
      <c r="X264" s="64"/>
      <c r="Y264" s="70"/>
    </row>
    <row r="265" spans="1:40" s="16" customFormat="1" ht="35.25" hidden="1" customHeight="1" thickBot="1" x14ac:dyDescent="0.25">
      <c r="A265" s="175" t="s">
        <v>389</v>
      </c>
      <c r="B265" s="219" t="s">
        <v>619</v>
      </c>
      <c r="C265" s="221"/>
      <c r="D265" s="157">
        <v>10</v>
      </c>
      <c r="E265" s="181"/>
      <c r="F265" s="212"/>
      <c r="G265" s="830">
        <v>6</v>
      </c>
      <c r="H265" s="60">
        <f t="shared" si="80"/>
        <v>180</v>
      </c>
      <c r="I265" s="61">
        <f>SUM(J265:L265)</f>
        <v>90</v>
      </c>
      <c r="J265" s="64">
        <v>60</v>
      </c>
      <c r="K265" s="62">
        <v>15</v>
      </c>
      <c r="L265" s="62">
        <v>15</v>
      </c>
      <c r="M265" s="121">
        <f t="shared" si="81"/>
        <v>90</v>
      </c>
      <c r="N265" s="59"/>
      <c r="O265" s="62"/>
      <c r="P265" s="15"/>
      <c r="Q265" s="60"/>
      <c r="R265" s="62"/>
      <c r="S265" s="65"/>
      <c r="T265" s="63"/>
      <c r="U265" s="64"/>
      <c r="V265" s="70"/>
      <c r="W265" s="71">
        <v>6</v>
      </c>
      <c r="X265" s="64"/>
      <c r="Y265" s="70"/>
      <c r="AB265" s="16" t="s">
        <v>641</v>
      </c>
    </row>
    <row r="266" spans="1:40" s="878" customFormat="1" ht="35.25" hidden="1" customHeight="1" x14ac:dyDescent="0.2">
      <c r="A266" s="1278" t="s">
        <v>389</v>
      </c>
      <c r="B266" s="1279" t="s">
        <v>620</v>
      </c>
      <c r="C266" s="1280"/>
      <c r="D266" s="1281">
        <v>10</v>
      </c>
      <c r="E266" s="1282"/>
      <c r="F266" s="1283"/>
      <c r="G266" s="830">
        <v>6</v>
      </c>
      <c r="H266" s="764">
        <v>180</v>
      </c>
      <c r="I266" s="1284">
        <v>60</v>
      </c>
      <c r="J266" s="1285">
        <v>30</v>
      </c>
      <c r="K266" s="762">
        <v>15</v>
      </c>
      <c r="L266" s="762">
        <v>15</v>
      </c>
      <c r="M266" s="1286">
        <v>120</v>
      </c>
      <c r="N266" s="761"/>
      <c r="O266" s="762"/>
      <c r="P266" s="763"/>
      <c r="Q266" s="764"/>
      <c r="R266" s="762"/>
      <c r="S266" s="765"/>
      <c r="T266" s="766"/>
      <c r="U266" s="1285"/>
      <c r="V266" s="1287"/>
      <c r="W266" s="1288">
        <v>4</v>
      </c>
      <c r="X266" s="1285"/>
      <c r="Y266" s="1287"/>
      <c r="AB266"/>
      <c r="AC266" s="3220" t="s">
        <v>33</v>
      </c>
      <c r="AD266" s="3221"/>
      <c r="AE266" s="3222"/>
      <c r="AF266" s="3220" t="s">
        <v>34</v>
      </c>
      <c r="AG266" s="3226"/>
      <c r="AH266" s="3227"/>
      <c r="AI266" s="3220" t="s">
        <v>35</v>
      </c>
      <c r="AJ266" s="3226"/>
      <c r="AK266" s="3227"/>
      <c r="AL266" s="3220" t="s">
        <v>36</v>
      </c>
      <c r="AM266" s="3226"/>
      <c r="AN266" s="3227"/>
    </row>
    <row r="267" spans="1:40" s="16" customFormat="1" ht="36" hidden="1" customHeight="1" thickBot="1" x14ac:dyDescent="0.25">
      <c r="A267" s="1034" t="s">
        <v>390</v>
      </c>
      <c r="B267" s="1049" t="s">
        <v>619</v>
      </c>
      <c r="C267" s="1050">
        <v>11</v>
      </c>
      <c r="D267" s="1051"/>
      <c r="E267" s="1052"/>
      <c r="F267" s="1053"/>
      <c r="G267" s="1348">
        <v>3.5</v>
      </c>
      <c r="H267" s="1043">
        <f t="shared" si="80"/>
        <v>105</v>
      </c>
      <c r="I267" s="1054">
        <f>SUM(J267:L267)</f>
        <v>54</v>
      </c>
      <c r="J267" s="1047">
        <v>36</v>
      </c>
      <c r="K267" s="1044"/>
      <c r="L267" s="1044">
        <v>18</v>
      </c>
      <c r="M267" s="1055">
        <f t="shared" si="81"/>
        <v>51</v>
      </c>
      <c r="N267" s="1061"/>
      <c r="O267" s="1044"/>
      <c r="P267" s="1062"/>
      <c r="Q267" s="1043"/>
      <c r="R267" s="1044"/>
      <c r="S267" s="1045"/>
      <c r="T267" s="1046"/>
      <c r="U267" s="1047"/>
      <c r="V267" s="1048"/>
      <c r="W267" s="1063"/>
      <c r="X267" s="1047">
        <v>6</v>
      </c>
      <c r="Y267" s="1048"/>
      <c r="AB267"/>
      <c r="AC267" s="3223"/>
      <c r="AD267" s="3224"/>
      <c r="AE267" s="3225"/>
      <c r="AF267" s="3228"/>
      <c r="AG267" s="3229"/>
      <c r="AH267" s="3230"/>
      <c r="AI267" s="3228"/>
      <c r="AJ267" s="3229"/>
      <c r="AK267" s="3230"/>
      <c r="AL267" s="3228"/>
      <c r="AM267" s="3229"/>
      <c r="AN267" s="3230"/>
    </row>
    <row r="268" spans="1:40" s="878" customFormat="1" ht="36" hidden="1" customHeight="1" x14ac:dyDescent="0.2">
      <c r="A268" s="1289" t="s">
        <v>390</v>
      </c>
      <c r="B268" s="1279" t="s">
        <v>620</v>
      </c>
      <c r="C268" s="1290">
        <v>11</v>
      </c>
      <c r="D268" s="1238"/>
      <c r="E268" s="1291"/>
      <c r="F268" s="1292"/>
      <c r="G268" s="1348">
        <v>3.5</v>
      </c>
      <c r="H268" s="1293">
        <f t="shared" si="80"/>
        <v>105</v>
      </c>
      <c r="I268" s="1294">
        <v>40</v>
      </c>
      <c r="J268" s="1295">
        <v>30</v>
      </c>
      <c r="K268" s="1296"/>
      <c r="L268" s="1296">
        <v>10</v>
      </c>
      <c r="M268" s="1297">
        <v>65</v>
      </c>
      <c r="N268" s="1298"/>
      <c r="O268" s="1296"/>
      <c r="P268" s="1299"/>
      <c r="Q268" s="1293"/>
      <c r="R268" s="1296"/>
      <c r="S268" s="1300"/>
      <c r="T268" s="1301"/>
      <c r="U268" s="1295"/>
      <c r="V268" s="1302"/>
      <c r="W268" s="1303"/>
      <c r="X268" s="1295">
        <v>4</v>
      </c>
      <c r="Y268" s="1302"/>
      <c r="AB268"/>
      <c r="AC268" s="1475">
        <v>1</v>
      </c>
      <c r="AD268" s="1475">
        <v>2</v>
      </c>
      <c r="AE268" s="1475">
        <v>3</v>
      </c>
      <c r="AF268" s="1475">
        <v>4</v>
      </c>
      <c r="AG268" s="1475">
        <v>5</v>
      </c>
      <c r="AH268" s="1475">
        <v>6</v>
      </c>
      <c r="AI268" s="1475">
        <v>7</v>
      </c>
      <c r="AJ268" s="1475">
        <v>8</v>
      </c>
      <c r="AK268" s="1475">
        <v>9</v>
      </c>
      <c r="AL268" s="1475">
        <v>10</v>
      </c>
      <c r="AM268" s="1475">
        <v>11</v>
      </c>
      <c r="AN268" s="1476">
        <v>12</v>
      </c>
    </row>
    <row r="269" spans="1:40" s="16" customFormat="1" ht="33" hidden="1" customHeight="1" x14ac:dyDescent="0.2">
      <c r="A269" s="1034" t="s">
        <v>391</v>
      </c>
      <c r="B269" s="1049" t="s">
        <v>621</v>
      </c>
      <c r="C269" s="1050"/>
      <c r="D269" s="1051"/>
      <c r="E269" s="1052">
        <v>10</v>
      </c>
      <c r="F269" s="1053"/>
      <c r="G269" s="1348">
        <v>1.5</v>
      </c>
      <c r="H269" s="1043">
        <f t="shared" si="80"/>
        <v>45</v>
      </c>
      <c r="I269" s="1054">
        <f>SUM(J269:L269)</f>
        <v>30</v>
      </c>
      <c r="J269" s="1047"/>
      <c r="K269" s="1044"/>
      <c r="L269" s="1044">
        <v>30</v>
      </c>
      <c r="M269" s="1055">
        <f t="shared" si="81"/>
        <v>15</v>
      </c>
      <c r="N269" s="1061"/>
      <c r="O269" s="1044"/>
      <c r="P269" s="1062"/>
      <c r="Q269" s="1043"/>
      <c r="R269" s="1044"/>
      <c r="S269" s="1045"/>
      <c r="T269" s="1046"/>
      <c r="U269" s="1047"/>
      <c r="V269" s="1048"/>
      <c r="W269" s="1063">
        <v>2</v>
      </c>
      <c r="X269" s="1047"/>
      <c r="Y269" s="1048"/>
      <c r="AB269" t="s">
        <v>631</v>
      </c>
      <c r="AC269" s="1477">
        <f>AC259+AC232+AB123+AB98</f>
        <v>3</v>
      </c>
      <c r="AD269" s="1477">
        <f t="shared" ref="AD269:AN269" si="82">AD259+AD232+AC123+AC98</f>
        <v>1</v>
      </c>
      <c r="AE269" s="1477">
        <f t="shared" si="82"/>
        <v>3</v>
      </c>
      <c r="AF269" s="1477">
        <f t="shared" si="82"/>
        <v>4</v>
      </c>
      <c r="AG269" s="1477">
        <f t="shared" si="82"/>
        <v>2</v>
      </c>
      <c r="AH269" s="1477">
        <f t="shared" si="82"/>
        <v>3</v>
      </c>
      <c r="AI269" s="1477">
        <f t="shared" si="82"/>
        <v>2</v>
      </c>
      <c r="AJ269" s="1477">
        <f t="shared" si="82"/>
        <v>2</v>
      </c>
      <c r="AK269" s="1477">
        <f t="shared" si="82"/>
        <v>2</v>
      </c>
      <c r="AL269" s="1477">
        <f t="shared" si="82"/>
        <v>2</v>
      </c>
      <c r="AM269" s="1477">
        <f t="shared" si="82"/>
        <v>3</v>
      </c>
      <c r="AN269" s="1477">
        <f t="shared" si="82"/>
        <v>0</v>
      </c>
    </row>
    <row r="270" spans="1:40" s="878" customFormat="1" ht="33" hidden="1" customHeight="1" x14ac:dyDescent="0.2">
      <c r="A270" s="1289" t="s">
        <v>391</v>
      </c>
      <c r="B270" s="1304" t="s">
        <v>622</v>
      </c>
      <c r="C270" s="1305"/>
      <c r="D270" s="1306"/>
      <c r="E270" s="1307">
        <v>10</v>
      </c>
      <c r="F270" s="1308"/>
      <c r="G270" s="1349">
        <v>1.5</v>
      </c>
      <c r="H270" s="1309">
        <v>45</v>
      </c>
      <c r="I270" s="1310">
        <v>15</v>
      </c>
      <c r="J270" s="1311"/>
      <c r="K270" s="1312"/>
      <c r="L270" s="1312">
        <v>15</v>
      </c>
      <c r="M270" s="1313">
        <v>30</v>
      </c>
      <c r="N270" s="1314"/>
      <c r="O270" s="1312"/>
      <c r="P270" s="1315"/>
      <c r="Q270" s="1309"/>
      <c r="R270" s="1312"/>
      <c r="S270" s="1316"/>
      <c r="T270" s="1317"/>
      <c r="U270" s="1311"/>
      <c r="V270" s="1318"/>
      <c r="W270" s="1319">
        <v>1</v>
      </c>
      <c r="X270" s="1311"/>
      <c r="Y270" s="1318"/>
      <c r="AB270" t="s">
        <v>632</v>
      </c>
      <c r="AC270" s="1477">
        <f>AC260+AC233+AB124+AB99</f>
        <v>5</v>
      </c>
      <c r="AD270" s="1477">
        <f t="shared" ref="AD270:AN270" si="83">AD260+AD233+AC124+AC99</f>
        <v>2</v>
      </c>
      <c r="AE270" s="1477">
        <f t="shared" si="83"/>
        <v>4</v>
      </c>
      <c r="AF270" s="1477">
        <f t="shared" si="83"/>
        <v>4</v>
      </c>
      <c r="AG270" s="1477">
        <f t="shared" si="83"/>
        <v>2</v>
      </c>
      <c r="AH270" s="1477">
        <f t="shared" si="83"/>
        <v>5</v>
      </c>
      <c r="AI270" s="1477">
        <f t="shared" si="83"/>
        <v>6</v>
      </c>
      <c r="AJ270" s="1477">
        <f t="shared" si="83"/>
        <v>1</v>
      </c>
      <c r="AK270" s="1477">
        <f t="shared" si="83"/>
        <v>3</v>
      </c>
      <c r="AL270" s="1477">
        <f t="shared" si="83"/>
        <v>2</v>
      </c>
      <c r="AM270" s="1477">
        <f t="shared" si="83"/>
        <v>2</v>
      </c>
      <c r="AN270" s="1477">
        <f t="shared" si="83"/>
        <v>5</v>
      </c>
    </row>
    <row r="271" spans="1:40" s="16" customFormat="1" ht="36.75" hidden="1" customHeight="1" thickBot="1" x14ac:dyDescent="0.25">
      <c r="A271" s="1064" t="s">
        <v>392</v>
      </c>
      <c r="B271" s="1065" t="s">
        <v>222</v>
      </c>
      <c r="C271" s="1066"/>
      <c r="D271" s="1067">
        <v>12</v>
      </c>
      <c r="E271" s="1068"/>
      <c r="F271" s="1069"/>
      <c r="G271" s="1070">
        <v>2</v>
      </c>
      <c r="H271" s="1071">
        <f t="shared" si="80"/>
        <v>60</v>
      </c>
      <c r="I271" s="1072">
        <f>SUM(J271:L271)</f>
        <v>24</v>
      </c>
      <c r="J271" s="1073">
        <v>16</v>
      </c>
      <c r="K271" s="808"/>
      <c r="L271" s="808">
        <v>8</v>
      </c>
      <c r="M271" s="1074">
        <f t="shared" si="81"/>
        <v>36</v>
      </c>
      <c r="N271" s="807"/>
      <c r="O271" s="808"/>
      <c r="P271" s="809"/>
      <c r="Q271" s="1071"/>
      <c r="R271" s="808"/>
      <c r="S271" s="1075"/>
      <c r="T271" s="1076"/>
      <c r="U271" s="1073"/>
      <c r="V271" s="1077"/>
      <c r="W271" s="1078"/>
      <c r="X271" s="1073"/>
      <c r="Y271" s="1077">
        <v>3</v>
      </c>
      <c r="AC271" s="1477">
        <f>AC261+AC234+AB125+AB100</f>
        <v>0</v>
      </c>
    </row>
    <row r="272" spans="1:40" s="812" customFormat="1" ht="25.5" hidden="1" customHeight="1" thickBot="1" x14ac:dyDescent="0.25">
      <c r="A272" s="3386" t="s">
        <v>283</v>
      </c>
      <c r="B272" s="3387"/>
      <c r="C272" s="3387"/>
      <c r="D272" s="3387"/>
      <c r="E272" s="3387"/>
      <c r="F272" s="3388"/>
      <c r="G272" s="1079">
        <f t="shared" ref="G272:M272" si="84">G271+G255+G257+G262+G252</f>
        <v>69</v>
      </c>
      <c r="H272" s="1080">
        <f t="shared" si="84"/>
        <v>2070</v>
      </c>
      <c r="I272" s="1080">
        <f t="shared" si="84"/>
        <v>930</v>
      </c>
      <c r="J272" s="1080">
        <f t="shared" si="84"/>
        <v>506</v>
      </c>
      <c r="K272" s="1080">
        <f t="shared" si="84"/>
        <v>234</v>
      </c>
      <c r="L272" s="1080">
        <f t="shared" si="84"/>
        <v>190</v>
      </c>
      <c r="M272" s="1080">
        <f t="shared" si="84"/>
        <v>1140</v>
      </c>
      <c r="N272" s="1081"/>
      <c r="O272" s="1082"/>
      <c r="P272" s="1083"/>
      <c r="Q272" s="1084"/>
      <c r="R272" s="1082"/>
      <c r="S272" s="1085">
        <f t="shared" ref="S272:Y272" si="85">SUM(S257:S271,S255,S252)</f>
        <v>3</v>
      </c>
      <c r="T272" s="1086">
        <f t="shared" si="85"/>
        <v>7</v>
      </c>
      <c r="U272" s="1087">
        <f t="shared" si="85"/>
        <v>11</v>
      </c>
      <c r="V272" s="1085">
        <f t="shared" si="85"/>
        <v>19</v>
      </c>
      <c r="W272" s="1086">
        <f t="shared" si="85"/>
        <v>25</v>
      </c>
      <c r="X272" s="1087">
        <f t="shared" si="85"/>
        <v>26</v>
      </c>
      <c r="Y272" s="1085">
        <f t="shared" si="85"/>
        <v>14</v>
      </c>
      <c r="AB272" s="16" t="s">
        <v>637</v>
      </c>
      <c r="AC272" s="1477">
        <f>AC262+AC235+AB126+AB101</f>
        <v>0</v>
      </c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</row>
    <row r="273" spans="1:40" s="43" customFormat="1" ht="29.25" hidden="1" customHeight="1" thickBot="1" x14ac:dyDescent="0.25">
      <c r="A273" s="3284" t="s">
        <v>284</v>
      </c>
      <c r="B273" s="3400"/>
      <c r="C273" s="3400"/>
      <c r="D273" s="3400"/>
      <c r="E273" s="3400"/>
      <c r="F273" s="3400"/>
      <c r="G273" s="3400"/>
      <c r="H273" s="3400"/>
      <c r="I273" s="3400"/>
      <c r="J273" s="3400"/>
      <c r="K273" s="3400"/>
      <c r="L273" s="3400"/>
      <c r="M273" s="3400"/>
      <c r="N273" s="3400"/>
      <c r="O273" s="3400"/>
      <c r="P273" s="3400"/>
      <c r="Q273" s="3400"/>
      <c r="R273" s="3400"/>
      <c r="S273" s="3400"/>
      <c r="T273" s="3400"/>
      <c r="U273" s="3400"/>
      <c r="V273" s="3400"/>
      <c r="W273" s="3400"/>
      <c r="X273" s="3400"/>
      <c r="Y273" s="3401"/>
      <c r="Z273" s="16"/>
      <c r="AA273" s="16"/>
      <c r="AB273" s="16" t="s">
        <v>638</v>
      </c>
      <c r="AC273" s="1477">
        <f>AC263+AC236+AB127+AB102</f>
        <v>0</v>
      </c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</row>
    <row r="274" spans="1:40" s="16" customFormat="1" ht="54" hidden="1" customHeight="1" x14ac:dyDescent="0.2">
      <c r="A274" s="50" t="s">
        <v>393</v>
      </c>
      <c r="B274" s="223" t="s">
        <v>285</v>
      </c>
      <c r="C274" s="224"/>
      <c r="D274" s="225"/>
      <c r="E274" s="226"/>
      <c r="F274" s="227"/>
      <c r="G274" s="831">
        <f>G275+G276</f>
        <v>6</v>
      </c>
      <c r="H274" s="228">
        <f>G274*30</f>
        <v>180</v>
      </c>
      <c r="I274" s="118">
        <f>I275+I276</f>
        <v>85</v>
      </c>
      <c r="J274" s="118">
        <f>J275+J276</f>
        <v>50</v>
      </c>
      <c r="K274" s="118">
        <f>K275+K276</f>
        <v>0</v>
      </c>
      <c r="L274" s="118">
        <f>L275+L276</f>
        <v>35</v>
      </c>
      <c r="M274" s="229">
        <f>H274-I274</f>
        <v>95</v>
      </c>
      <c r="N274" s="228"/>
      <c r="O274" s="130"/>
      <c r="P274" s="97"/>
      <c r="Q274" s="228"/>
      <c r="R274" s="130"/>
      <c r="S274" s="97"/>
      <c r="T274" s="230"/>
      <c r="U274" s="231"/>
      <c r="V274" s="232"/>
      <c r="W274" s="230"/>
      <c r="X274" s="231"/>
      <c r="Y274" s="232"/>
    </row>
    <row r="275" spans="1:40" s="16" customFormat="1" ht="33" hidden="1" customHeight="1" x14ac:dyDescent="0.2">
      <c r="A275" s="175" t="s">
        <v>394</v>
      </c>
      <c r="B275" s="233" t="s">
        <v>285</v>
      </c>
      <c r="C275" s="234"/>
      <c r="D275" s="235">
        <v>7</v>
      </c>
      <c r="E275" s="235"/>
      <c r="F275" s="236"/>
      <c r="G275" s="830">
        <v>3</v>
      </c>
      <c r="H275" s="60">
        <f>G275*30</f>
        <v>90</v>
      </c>
      <c r="I275" s="61">
        <f>SUM(J275:L275)</f>
        <v>45</v>
      </c>
      <c r="J275" s="64">
        <v>30</v>
      </c>
      <c r="K275" s="62"/>
      <c r="L275" s="62">
        <v>15</v>
      </c>
      <c r="M275" s="121">
        <f>H275-I275</f>
        <v>45</v>
      </c>
      <c r="N275" s="60"/>
      <c r="O275" s="62"/>
      <c r="P275" s="65"/>
      <c r="Q275" s="60"/>
      <c r="R275" s="62"/>
      <c r="S275" s="65"/>
      <c r="T275" s="63">
        <v>3</v>
      </c>
      <c r="U275" s="64"/>
      <c r="V275" s="70"/>
      <c r="W275" s="63"/>
      <c r="X275" s="64"/>
      <c r="Y275" s="70"/>
    </row>
    <row r="276" spans="1:40" s="16" customFormat="1" ht="27.75" hidden="1" customHeight="1" x14ac:dyDescent="0.2">
      <c r="A276" s="175" t="s">
        <v>281</v>
      </c>
      <c r="B276" s="233" t="s">
        <v>285</v>
      </c>
      <c r="C276" s="234">
        <v>8</v>
      </c>
      <c r="D276" s="235"/>
      <c r="E276" s="235"/>
      <c r="F276" s="236"/>
      <c r="G276" s="830">
        <v>3</v>
      </c>
      <c r="H276" s="60">
        <f>G276*30</f>
        <v>90</v>
      </c>
      <c r="I276" s="61">
        <f>SUM(J276:L276)</f>
        <v>40</v>
      </c>
      <c r="J276" s="64">
        <v>20</v>
      </c>
      <c r="K276" s="62"/>
      <c r="L276" s="62">
        <v>20</v>
      </c>
      <c r="M276" s="121">
        <f>H276-I276</f>
        <v>50</v>
      </c>
      <c r="N276" s="60"/>
      <c r="O276" s="62"/>
      <c r="P276" s="65"/>
      <c r="Q276" s="60"/>
      <c r="R276" s="62"/>
      <c r="S276" s="65"/>
      <c r="T276" s="63"/>
      <c r="U276" s="64">
        <v>4</v>
      </c>
      <c r="V276" s="70"/>
      <c r="W276" s="63"/>
      <c r="X276" s="64"/>
      <c r="Y276" s="70"/>
    </row>
    <row r="277" spans="1:40" s="16" customFormat="1" ht="36" hidden="1" customHeight="1" x14ac:dyDescent="0.2">
      <c r="A277" s="166" t="s">
        <v>282</v>
      </c>
      <c r="B277" s="237" t="s">
        <v>286</v>
      </c>
      <c r="C277" s="238"/>
      <c r="D277" s="239"/>
      <c r="E277" s="240"/>
      <c r="F277" s="241"/>
      <c r="G277" s="66">
        <f>G278+G279+G280+G281+G282</f>
        <v>13</v>
      </c>
      <c r="H277" s="106">
        <f t="shared" ref="H277:M277" si="86">H278+H279+H280+H281+H282</f>
        <v>390</v>
      </c>
      <c r="I277" s="85">
        <f t="shared" si="86"/>
        <v>186</v>
      </c>
      <c r="J277" s="85">
        <f t="shared" si="86"/>
        <v>100</v>
      </c>
      <c r="K277" s="85">
        <f t="shared" si="86"/>
        <v>15</v>
      </c>
      <c r="L277" s="85">
        <f t="shared" si="86"/>
        <v>71</v>
      </c>
      <c r="M277" s="86">
        <f t="shared" si="86"/>
        <v>204</v>
      </c>
      <c r="N277" s="67"/>
      <c r="O277" s="142"/>
      <c r="P277" s="101"/>
      <c r="Q277" s="67"/>
      <c r="R277" s="142"/>
      <c r="S277" s="101"/>
      <c r="T277" s="170"/>
      <c r="U277" s="146"/>
      <c r="V277" s="162"/>
      <c r="W277" s="170"/>
      <c r="X277" s="146"/>
      <c r="Y277" s="162"/>
    </row>
    <row r="278" spans="1:40" s="16" customFormat="1" ht="33" hidden="1" customHeight="1" x14ac:dyDescent="0.2">
      <c r="A278" s="175" t="s">
        <v>292</v>
      </c>
      <c r="B278" s="233" t="s">
        <v>286</v>
      </c>
      <c r="C278" s="242"/>
      <c r="D278" s="243">
        <v>9</v>
      </c>
      <c r="E278" s="244"/>
      <c r="F278" s="236"/>
      <c r="G278" s="830">
        <v>3</v>
      </c>
      <c r="H278" s="60">
        <f t="shared" ref="H278:H287" si="87">G278*30</f>
        <v>90</v>
      </c>
      <c r="I278" s="61">
        <f>SUM(J278:L278)</f>
        <v>45</v>
      </c>
      <c r="J278" s="64">
        <v>36</v>
      </c>
      <c r="K278" s="62"/>
      <c r="L278" s="62">
        <v>9</v>
      </c>
      <c r="M278" s="121">
        <f t="shared" ref="M278:M287" si="88">H278-I278</f>
        <v>45</v>
      </c>
      <c r="N278" s="60"/>
      <c r="O278" s="62"/>
      <c r="P278" s="65"/>
      <c r="Q278" s="60"/>
      <c r="R278" s="62"/>
      <c r="S278" s="65"/>
      <c r="T278" s="63"/>
      <c r="U278" s="64"/>
      <c r="V278" s="70">
        <v>5</v>
      </c>
      <c r="W278" s="63"/>
      <c r="X278" s="64"/>
      <c r="Y278" s="70"/>
    </row>
    <row r="279" spans="1:40" s="16" customFormat="1" ht="33" hidden="1" customHeight="1" x14ac:dyDescent="0.2">
      <c r="A279" s="175" t="s">
        <v>293</v>
      </c>
      <c r="B279" s="233" t="s">
        <v>286</v>
      </c>
      <c r="C279" s="234">
        <v>10</v>
      </c>
      <c r="D279" s="243"/>
      <c r="E279" s="244"/>
      <c r="F279" s="236"/>
      <c r="G279" s="830">
        <v>4</v>
      </c>
      <c r="H279" s="60">
        <f t="shared" si="87"/>
        <v>120</v>
      </c>
      <c r="I279" s="61">
        <f>SUM(J279:L279)</f>
        <v>60</v>
      </c>
      <c r="J279" s="64">
        <v>30</v>
      </c>
      <c r="K279" s="62">
        <v>15</v>
      </c>
      <c r="L279" s="62">
        <v>15</v>
      </c>
      <c r="M279" s="121">
        <f t="shared" si="88"/>
        <v>60</v>
      </c>
      <c r="N279" s="60"/>
      <c r="O279" s="62"/>
      <c r="P279" s="65"/>
      <c r="Q279" s="60"/>
      <c r="R279" s="62"/>
      <c r="S279" s="65"/>
      <c r="T279" s="63"/>
      <c r="U279" s="64"/>
      <c r="V279" s="70"/>
      <c r="W279" s="63">
        <v>4</v>
      </c>
      <c r="X279" s="64"/>
      <c r="Y279" s="70"/>
    </row>
    <row r="280" spans="1:40" s="16" customFormat="1" ht="48.75" hidden="1" customHeight="1" x14ac:dyDescent="0.2">
      <c r="A280" s="175" t="s">
        <v>294</v>
      </c>
      <c r="B280" s="233" t="s">
        <v>286</v>
      </c>
      <c r="C280" s="234"/>
      <c r="D280" s="243"/>
      <c r="E280" s="245"/>
      <c r="F280" s="236"/>
      <c r="G280" s="1348">
        <v>2</v>
      </c>
      <c r="H280" s="60">
        <f t="shared" si="87"/>
        <v>60</v>
      </c>
      <c r="I280" s="61">
        <f>SUM(J280:L280)</f>
        <v>27</v>
      </c>
      <c r="J280" s="64">
        <v>18</v>
      </c>
      <c r="K280" s="62"/>
      <c r="L280" s="62">
        <v>9</v>
      </c>
      <c r="M280" s="121">
        <f>H280-I280</f>
        <v>33</v>
      </c>
      <c r="N280" s="60"/>
      <c r="O280" s="62"/>
      <c r="P280" s="65"/>
      <c r="Q280" s="60"/>
      <c r="R280" s="62"/>
      <c r="S280" s="65"/>
      <c r="T280" s="63"/>
      <c r="U280" s="64"/>
      <c r="V280" s="70"/>
      <c r="W280" s="63"/>
      <c r="X280" s="64">
        <v>3</v>
      </c>
      <c r="Y280" s="70"/>
    </row>
    <row r="281" spans="1:40" s="16" customFormat="1" ht="31.5" hidden="1" customHeight="1" x14ac:dyDescent="0.2">
      <c r="A281" s="175" t="s">
        <v>295</v>
      </c>
      <c r="B281" s="233" t="s">
        <v>286</v>
      </c>
      <c r="C281" s="234">
        <v>12</v>
      </c>
      <c r="D281" s="243"/>
      <c r="E281" s="245"/>
      <c r="F281" s="236"/>
      <c r="G281" s="830">
        <v>2</v>
      </c>
      <c r="H281" s="60">
        <f t="shared" si="87"/>
        <v>60</v>
      </c>
      <c r="I281" s="61">
        <f>SUM(J281:L281)</f>
        <v>24</v>
      </c>
      <c r="J281" s="64">
        <v>16</v>
      </c>
      <c r="K281" s="62"/>
      <c r="L281" s="62">
        <v>8</v>
      </c>
      <c r="M281" s="121">
        <f t="shared" si="88"/>
        <v>36</v>
      </c>
      <c r="N281" s="60"/>
      <c r="O281" s="62"/>
      <c r="P281" s="65"/>
      <c r="Q281" s="60"/>
      <c r="R281" s="62"/>
      <c r="S281" s="65"/>
      <c r="T281" s="63"/>
      <c r="U281" s="64"/>
      <c r="V281" s="70"/>
      <c r="W281" s="63"/>
      <c r="X281" s="64"/>
      <c r="Y281" s="70">
        <v>3</v>
      </c>
    </row>
    <row r="282" spans="1:40" s="16" customFormat="1" ht="37.5" hidden="1" customHeight="1" x14ac:dyDescent="0.2">
      <c r="A282" s="175" t="s">
        <v>395</v>
      </c>
      <c r="B282" s="233" t="s">
        <v>287</v>
      </c>
      <c r="C282" s="234"/>
      <c r="D282" s="243"/>
      <c r="E282" s="245">
        <v>10</v>
      </c>
      <c r="F282" s="236"/>
      <c r="G282" s="830">
        <v>2</v>
      </c>
      <c r="H282" s="60">
        <f t="shared" si="87"/>
        <v>60</v>
      </c>
      <c r="I282" s="61">
        <f>SUM(J282:L282)</f>
        <v>30</v>
      </c>
      <c r="J282" s="64"/>
      <c r="K282" s="62"/>
      <c r="L282" s="62">
        <v>30</v>
      </c>
      <c r="M282" s="121">
        <f t="shared" si="88"/>
        <v>30</v>
      </c>
      <c r="N282" s="60"/>
      <c r="O282" s="62"/>
      <c r="P282" s="65"/>
      <c r="Q282" s="60"/>
      <c r="R282" s="62"/>
      <c r="S282" s="65"/>
      <c r="T282" s="63"/>
      <c r="U282" s="64"/>
      <c r="V282" s="70"/>
      <c r="W282" s="63">
        <v>2</v>
      </c>
      <c r="X282" s="64"/>
      <c r="Y282" s="70"/>
    </row>
    <row r="283" spans="1:40" s="16" customFormat="1" ht="47.25" hidden="1" customHeight="1" x14ac:dyDescent="0.2">
      <c r="A283" s="166" t="s">
        <v>386</v>
      </c>
      <c r="B283" s="237" t="s">
        <v>608</v>
      </c>
      <c r="C283" s="238"/>
      <c r="D283" s="239"/>
      <c r="E283" s="240"/>
      <c r="F283" s="241"/>
      <c r="G283" s="66">
        <f>G284+G285+G286+G287+G288</f>
        <v>13.5</v>
      </c>
      <c r="H283" s="106">
        <f t="shared" ref="H283:M283" si="89">H284+H285+H286+H287+H288</f>
        <v>405</v>
      </c>
      <c r="I283" s="85">
        <f t="shared" si="89"/>
        <v>203</v>
      </c>
      <c r="J283" s="85">
        <f t="shared" si="89"/>
        <v>106</v>
      </c>
      <c r="K283" s="85">
        <f t="shared" si="89"/>
        <v>10</v>
      </c>
      <c r="L283" s="85">
        <f t="shared" si="89"/>
        <v>87</v>
      </c>
      <c r="M283" s="86">
        <f t="shared" si="89"/>
        <v>202</v>
      </c>
      <c r="N283" s="67"/>
      <c r="O283" s="142"/>
      <c r="P283" s="101"/>
      <c r="Q283" s="67"/>
      <c r="R283" s="142"/>
      <c r="S283" s="101"/>
      <c r="T283" s="170"/>
      <c r="U283" s="146"/>
      <c r="V283" s="162"/>
      <c r="W283" s="170"/>
      <c r="X283" s="146"/>
      <c r="Y283" s="162"/>
    </row>
    <row r="284" spans="1:40" s="16" customFormat="1" ht="46.5" hidden="1" customHeight="1" x14ac:dyDescent="0.2">
      <c r="A284" s="175" t="s">
        <v>387</v>
      </c>
      <c r="B284" s="233" t="s">
        <v>608</v>
      </c>
      <c r="C284" s="234"/>
      <c r="D284" s="243">
        <v>8</v>
      </c>
      <c r="E284" s="245"/>
      <c r="F284" s="236"/>
      <c r="G284" s="830">
        <v>3.5</v>
      </c>
      <c r="H284" s="60">
        <f t="shared" si="87"/>
        <v>105</v>
      </c>
      <c r="I284" s="61">
        <f>SUM(J284:L284)</f>
        <v>50</v>
      </c>
      <c r="J284" s="64">
        <v>30</v>
      </c>
      <c r="K284" s="62"/>
      <c r="L284" s="62">
        <v>20</v>
      </c>
      <c r="M284" s="121">
        <f t="shared" si="88"/>
        <v>55</v>
      </c>
      <c r="N284" s="60"/>
      <c r="O284" s="62"/>
      <c r="P284" s="65"/>
      <c r="Q284" s="60"/>
      <c r="R284" s="62"/>
      <c r="S284" s="65"/>
      <c r="T284" s="63"/>
      <c r="U284" s="64">
        <v>5</v>
      </c>
      <c r="V284" s="70"/>
      <c r="W284" s="63"/>
      <c r="X284" s="64"/>
      <c r="Y284" s="70"/>
    </row>
    <row r="285" spans="1:40" s="16" customFormat="1" ht="45" hidden="1" customHeight="1" x14ac:dyDescent="0.2">
      <c r="A285" s="175" t="s">
        <v>388</v>
      </c>
      <c r="B285" s="233" t="s">
        <v>608</v>
      </c>
      <c r="C285" s="246">
        <v>9</v>
      </c>
      <c r="D285" s="247"/>
      <c r="E285" s="247"/>
      <c r="F285" s="236"/>
      <c r="G285" s="830">
        <v>3.5</v>
      </c>
      <c r="H285" s="60">
        <f t="shared" si="87"/>
        <v>105</v>
      </c>
      <c r="I285" s="61">
        <f>SUM(J285:L285)</f>
        <v>56</v>
      </c>
      <c r="J285" s="64">
        <v>28</v>
      </c>
      <c r="K285" s="62">
        <v>10</v>
      </c>
      <c r="L285" s="62">
        <v>18</v>
      </c>
      <c r="M285" s="121">
        <f t="shared" si="88"/>
        <v>49</v>
      </c>
      <c r="N285" s="60"/>
      <c r="O285" s="62"/>
      <c r="P285" s="65"/>
      <c r="Q285" s="60"/>
      <c r="R285" s="62"/>
      <c r="S285" s="65"/>
      <c r="T285" s="63"/>
      <c r="U285" s="64"/>
      <c r="V285" s="70">
        <v>6</v>
      </c>
      <c r="W285" s="63"/>
      <c r="X285" s="64"/>
      <c r="Y285" s="70"/>
    </row>
    <row r="286" spans="1:40" s="16" customFormat="1" ht="47.25" hidden="1" customHeight="1" x14ac:dyDescent="0.2">
      <c r="A286" s="175" t="s">
        <v>389</v>
      </c>
      <c r="B286" s="1056" t="s">
        <v>608</v>
      </c>
      <c r="C286" s="1057"/>
      <c r="D286" s="1058">
        <v>10</v>
      </c>
      <c r="E286" s="1059"/>
      <c r="F286" s="1060"/>
      <c r="G286" s="1348">
        <v>3.5</v>
      </c>
      <c r="H286" s="60">
        <f t="shared" si="87"/>
        <v>105</v>
      </c>
      <c r="I286" s="61">
        <f>SUM(J286:L286)</f>
        <v>60</v>
      </c>
      <c r="J286" s="64">
        <v>30</v>
      </c>
      <c r="K286" s="62"/>
      <c r="L286" s="62">
        <v>30</v>
      </c>
      <c r="M286" s="121">
        <f t="shared" si="88"/>
        <v>45</v>
      </c>
      <c r="N286" s="60"/>
      <c r="O286" s="62"/>
      <c r="P286" s="65"/>
      <c r="Q286" s="60"/>
      <c r="R286" s="62"/>
      <c r="S286" s="65"/>
      <c r="T286" s="63"/>
      <c r="U286" s="64"/>
      <c r="V286" s="70"/>
      <c r="W286" s="63">
        <v>4</v>
      </c>
      <c r="X286" s="64"/>
      <c r="Y286" s="70"/>
    </row>
    <row r="287" spans="1:40" s="16" customFormat="1" ht="50.25" hidden="1" customHeight="1" x14ac:dyDescent="0.2">
      <c r="A287" s="175" t="s">
        <v>390</v>
      </c>
      <c r="B287" s="1056" t="s">
        <v>608</v>
      </c>
      <c r="C287" s="1057">
        <v>11</v>
      </c>
      <c r="D287" s="1058"/>
      <c r="E287" s="1059"/>
      <c r="F287" s="1060"/>
      <c r="G287" s="1348">
        <v>2</v>
      </c>
      <c r="H287" s="60">
        <f t="shared" si="87"/>
        <v>60</v>
      </c>
      <c r="I287" s="61">
        <f>SUM(J287:L287)</f>
        <v>27</v>
      </c>
      <c r="J287" s="64">
        <v>18</v>
      </c>
      <c r="K287" s="62"/>
      <c r="L287" s="62">
        <v>9</v>
      </c>
      <c r="M287" s="121">
        <f t="shared" si="88"/>
        <v>33</v>
      </c>
      <c r="N287" s="60"/>
      <c r="O287" s="62"/>
      <c r="P287" s="65"/>
      <c r="Q287" s="60"/>
      <c r="R287" s="62"/>
      <c r="S287" s="65"/>
      <c r="T287" s="63"/>
      <c r="U287" s="64"/>
      <c r="V287" s="70"/>
      <c r="W287" s="63"/>
      <c r="X287" s="64">
        <v>3</v>
      </c>
      <c r="Y287" s="70"/>
    </row>
    <row r="288" spans="1:40" s="16" customFormat="1" ht="51.75" hidden="1" customHeight="1" thickBot="1" x14ac:dyDescent="0.25">
      <c r="A288" s="248" t="s">
        <v>391</v>
      </c>
      <c r="B288" s="134" t="s">
        <v>609</v>
      </c>
      <c r="C288" s="249"/>
      <c r="D288" s="250"/>
      <c r="E288" s="251"/>
      <c r="F288" s="252">
        <v>11</v>
      </c>
      <c r="G288" s="253">
        <v>1</v>
      </c>
      <c r="H288" s="116">
        <f>G288*30</f>
        <v>30</v>
      </c>
      <c r="I288" s="254">
        <f>SUM(J288:L288)</f>
        <v>10</v>
      </c>
      <c r="J288" s="129"/>
      <c r="K288" s="114"/>
      <c r="L288" s="114">
        <v>10</v>
      </c>
      <c r="M288" s="255">
        <f>H288-I288</f>
        <v>20</v>
      </c>
      <c r="N288" s="116"/>
      <c r="O288" s="114"/>
      <c r="P288" s="115"/>
      <c r="Q288" s="116"/>
      <c r="R288" s="114"/>
      <c r="S288" s="115"/>
      <c r="T288" s="135"/>
      <c r="U288" s="129"/>
      <c r="V288" s="256"/>
      <c r="W288" s="135"/>
      <c r="X288" s="129">
        <v>1</v>
      </c>
      <c r="Y288" s="256"/>
    </row>
    <row r="289" spans="1:38" s="16" customFormat="1" ht="21" hidden="1" customHeight="1" thickBot="1" x14ac:dyDescent="0.25">
      <c r="A289" s="3397" t="s">
        <v>297</v>
      </c>
      <c r="B289" s="3507"/>
      <c r="C289" s="3507"/>
      <c r="D289" s="3507"/>
      <c r="E289" s="3507"/>
      <c r="F289" s="3508"/>
      <c r="G289" s="197">
        <f>G274+G277+G283+G252</f>
        <v>69</v>
      </c>
      <c r="H289" s="257">
        <f t="shared" ref="H289:M289" si="90">H274+H277+H283+H252</f>
        <v>2070</v>
      </c>
      <c r="I289" s="805">
        <f t="shared" si="90"/>
        <v>925</v>
      </c>
      <c r="J289" s="258">
        <f t="shared" si="90"/>
        <v>499</v>
      </c>
      <c r="K289" s="258">
        <f t="shared" si="90"/>
        <v>171</v>
      </c>
      <c r="L289" s="258">
        <f t="shared" si="90"/>
        <v>255</v>
      </c>
      <c r="M289" s="259">
        <f t="shared" si="90"/>
        <v>1145</v>
      </c>
      <c r="N289" s="55"/>
      <c r="O289" s="57"/>
      <c r="P289" s="58"/>
      <c r="Q289" s="260"/>
      <c r="R289" s="261"/>
      <c r="S289" s="203">
        <f>S252+S275+S277+S284</f>
        <v>3</v>
      </c>
      <c r="T289" s="201">
        <f>T252+T275+T277+T284</f>
        <v>7</v>
      </c>
      <c r="U289" s="202">
        <f>U252+U276+U277+U284</f>
        <v>11</v>
      </c>
      <c r="V289" s="203">
        <f>V252+V275+V278+V285</f>
        <v>19</v>
      </c>
      <c r="W289" s="201">
        <f>W252+W282+W279+W286</f>
        <v>20</v>
      </c>
      <c r="X289" s="202">
        <f>X252+X288+X280+X287</f>
        <v>22</v>
      </c>
      <c r="Y289" s="203">
        <f>Y252+Y275+Y277+Y281</f>
        <v>14</v>
      </c>
    </row>
    <row r="290" spans="1:38" s="43" customFormat="1" ht="21" hidden="1" customHeight="1" thickBot="1" x14ac:dyDescent="0.25">
      <c r="A290" s="3383" t="s">
        <v>288</v>
      </c>
      <c r="B290" s="3384"/>
      <c r="C290" s="3384"/>
      <c r="D290" s="3384"/>
      <c r="E290" s="3384"/>
      <c r="F290" s="3384"/>
      <c r="G290" s="3384"/>
      <c r="H290" s="3384"/>
      <c r="I290" s="3384"/>
      <c r="J290" s="3384"/>
      <c r="K290" s="3384"/>
      <c r="L290" s="3384"/>
      <c r="M290" s="3384"/>
      <c r="N290" s="3384"/>
      <c r="O290" s="3384"/>
      <c r="P290" s="3384"/>
      <c r="Q290" s="3384"/>
      <c r="R290" s="3384"/>
      <c r="S290" s="3384"/>
      <c r="T290" s="3384"/>
      <c r="U290" s="3384"/>
      <c r="V290" s="3384"/>
      <c r="W290" s="3384"/>
      <c r="X290" s="3384"/>
      <c r="Y290" s="3385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</row>
    <row r="291" spans="1:38" s="16" customFormat="1" ht="35.25" hidden="1" customHeight="1" x14ac:dyDescent="0.2">
      <c r="A291" s="262" t="s">
        <v>282</v>
      </c>
      <c r="B291" s="263" t="s">
        <v>289</v>
      </c>
      <c r="C291" s="264"/>
      <c r="D291" s="265"/>
      <c r="E291" s="266"/>
      <c r="F291" s="54"/>
      <c r="G291" s="831">
        <f>G292+G293+G294+G295</f>
        <v>10</v>
      </c>
      <c r="H291" s="228">
        <f t="shared" ref="H291:M291" si="91">H292+H293+H294+H295</f>
        <v>300</v>
      </c>
      <c r="I291" s="118">
        <f t="shared" si="91"/>
        <v>151</v>
      </c>
      <c r="J291" s="231">
        <f t="shared" si="91"/>
        <v>70</v>
      </c>
      <c r="K291" s="130">
        <f t="shared" si="91"/>
        <v>53</v>
      </c>
      <c r="L291" s="130">
        <f t="shared" si="91"/>
        <v>28</v>
      </c>
      <c r="M291" s="229">
        <f t="shared" si="91"/>
        <v>149</v>
      </c>
      <c r="N291" s="98"/>
      <c r="O291" s="96"/>
      <c r="P291" s="100"/>
      <c r="Q291" s="98"/>
      <c r="R291" s="96"/>
      <c r="S291" s="100"/>
      <c r="T291" s="119"/>
      <c r="U291" s="120"/>
      <c r="V291" s="99"/>
      <c r="W291" s="119"/>
      <c r="X291" s="120"/>
      <c r="Y291" s="99"/>
    </row>
    <row r="292" spans="1:38" s="16" customFormat="1" ht="21" hidden="1" customHeight="1" x14ac:dyDescent="0.2">
      <c r="A292" s="204" t="s">
        <v>292</v>
      </c>
      <c r="B292" s="205" t="s">
        <v>289</v>
      </c>
      <c r="C292" s="206"/>
      <c r="D292" s="207">
        <v>7</v>
      </c>
      <c r="E292" s="207"/>
      <c r="F292" s="208"/>
      <c r="G292" s="829">
        <v>3</v>
      </c>
      <c r="H292" s="56">
        <f>G292*30</f>
        <v>90</v>
      </c>
      <c r="I292" s="143">
        <f t="shared" ref="I292:I302" si="92">SUM(J292:L292)</f>
        <v>45</v>
      </c>
      <c r="J292" s="90">
        <v>30</v>
      </c>
      <c r="K292" s="57">
        <v>15</v>
      </c>
      <c r="L292" s="57"/>
      <c r="M292" s="148">
        <f>H292-I292</f>
        <v>45</v>
      </c>
      <c r="N292" s="56"/>
      <c r="O292" s="57"/>
      <c r="P292" s="83"/>
      <c r="Q292" s="56"/>
      <c r="R292" s="57"/>
      <c r="S292" s="83"/>
      <c r="T292" s="91">
        <v>3</v>
      </c>
      <c r="U292" s="90"/>
      <c r="V292" s="92"/>
      <c r="W292" s="91"/>
      <c r="X292" s="90"/>
      <c r="Y292" s="92"/>
    </row>
    <row r="293" spans="1:38" s="16" customFormat="1" ht="21" hidden="1" customHeight="1" x14ac:dyDescent="0.2">
      <c r="A293" s="204" t="s">
        <v>293</v>
      </c>
      <c r="B293" s="209" t="s">
        <v>289</v>
      </c>
      <c r="C293" s="210"/>
      <c r="D293" s="211">
        <v>8</v>
      </c>
      <c r="E293" s="211"/>
      <c r="F293" s="212"/>
      <c r="G293" s="830">
        <v>2.5</v>
      </c>
      <c r="H293" s="60">
        <f t="shared" ref="H293:H300" si="93">G293*30</f>
        <v>75</v>
      </c>
      <c r="I293" s="61">
        <f t="shared" si="92"/>
        <v>40</v>
      </c>
      <c r="J293" s="64">
        <v>20</v>
      </c>
      <c r="K293" s="62">
        <v>20</v>
      </c>
      <c r="L293" s="62"/>
      <c r="M293" s="121">
        <f t="shared" ref="M293:M302" si="94">H293-I293</f>
        <v>35</v>
      </c>
      <c r="N293" s="60"/>
      <c r="O293" s="62"/>
      <c r="P293" s="65"/>
      <c r="Q293" s="60"/>
      <c r="R293" s="62"/>
      <c r="S293" s="65"/>
      <c r="T293" s="63"/>
      <c r="U293" s="64">
        <v>4</v>
      </c>
      <c r="V293" s="70"/>
      <c r="W293" s="63"/>
      <c r="X293" s="64"/>
      <c r="Y293" s="70"/>
    </row>
    <row r="294" spans="1:38" s="16" customFormat="1" ht="21" hidden="1" customHeight="1" x14ac:dyDescent="0.2">
      <c r="A294" s="204" t="s">
        <v>294</v>
      </c>
      <c r="B294" s="209" t="s">
        <v>289</v>
      </c>
      <c r="C294" s="213">
        <v>9</v>
      </c>
      <c r="D294" s="214"/>
      <c r="E294" s="214"/>
      <c r="F294" s="212"/>
      <c r="G294" s="1348">
        <v>3.5</v>
      </c>
      <c r="H294" s="60">
        <f t="shared" si="93"/>
        <v>105</v>
      </c>
      <c r="I294" s="61">
        <f t="shared" si="92"/>
        <v>56</v>
      </c>
      <c r="J294" s="64">
        <v>20</v>
      </c>
      <c r="K294" s="62">
        <v>18</v>
      </c>
      <c r="L294" s="62">
        <v>18</v>
      </c>
      <c r="M294" s="121">
        <f t="shared" si="94"/>
        <v>49</v>
      </c>
      <c r="N294" s="60"/>
      <c r="O294" s="62"/>
      <c r="P294" s="65"/>
      <c r="Q294" s="60"/>
      <c r="R294" s="62"/>
      <c r="S294" s="65"/>
      <c r="T294" s="63"/>
      <c r="U294" s="64"/>
      <c r="V294" s="70">
        <v>6</v>
      </c>
      <c r="W294" s="63"/>
      <c r="X294" s="64"/>
      <c r="Y294" s="70"/>
    </row>
    <row r="295" spans="1:38" s="16" customFormat="1" ht="33" hidden="1" customHeight="1" x14ac:dyDescent="0.2">
      <c r="A295" s="204" t="s">
        <v>295</v>
      </c>
      <c r="B295" s="209" t="s">
        <v>290</v>
      </c>
      <c r="C295" s="213"/>
      <c r="D295" s="211"/>
      <c r="E295" s="211"/>
      <c r="F295" s="212">
        <v>11</v>
      </c>
      <c r="G295" s="830">
        <v>1</v>
      </c>
      <c r="H295" s="60">
        <f t="shared" si="93"/>
        <v>30</v>
      </c>
      <c r="I295" s="61">
        <f t="shared" si="92"/>
        <v>10</v>
      </c>
      <c r="J295" s="64"/>
      <c r="K295" s="62"/>
      <c r="L295" s="62">
        <v>10</v>
      </c>
      <c r="M295" s="121">
        <f t="shared" si="94"/>
        <v>20</v>
      </c>
      <c r="N295" s="60"/>
      <c r="O295" s="62"/>
      <c r="P295" s="65"/>
      <c r="Q295" s="60"/>
      <c r="R295" s="62"/>
      <c r="S295" s="65"/>
      <c r="T295" s="63"/>
      <c r="U295" s="64"/>
      <c r="V295" s="70"/>
      <c r="W295" s="63"/>
      <c r="X295" s="64">
        <v>1</v>
      </c>
      <c r="Y295" s="70"/>
    </row>
    <row r="296" spans="1:38" s="16" customFormat="1" ht="21" hidden="1" customHeight="1" x14ac:dyDescent="0.2">
      <c r="A296" s="175" t="s">
        <v>386</v>
      </c>
      <c r="B296" s="267" t="s">
        <v>280</v>
      </c>
      <c r="C296" s="268"/>
      <c r="D296" s="269"/>
      <c r="E296" s="270"/>
      <c r="F296" s="212"/>
      <c r="G296" s="819">
        <f>G297+G298</f>
        <v>7</v>
      </c>
      <c r="H296" s="67">
        <f t="shared" ref="H296:M296" si="95">H297+H298</f>
        <v>210</v>
      </c>
      <c r="I296" s="68">
        <f t="shared" si="95"/>
        <v>95</v>
      </c>
      <c r="J296" s="146">
        <f t="shared" si="95"/>
        <v>66</v>
      </c>
      <c r="K296" s="142">
        <f t="shared" si="95"/>
        <v>10</v>
      </c>
      <c r="L296" s="142">
        <f t="shared" si="95"/>
        <v>19</v>
      </c>
      <c r="M296" s="72">
        <f t="shared" si="95"/>
        <v>115</v>
      </c>
      <c r="N296" s="60"/>
      <c r="O296" s="62"/>
      <c r="P296" s="65"/>
      <c r="Q296" s="60"/>
      <c r="R296" s="62"/>
      <c r="S296" s="65"/>
      <c r="T296" s="63"/>
      <c r="U296" s="64"/>
      <c r="V296" s="70"/>
      <c r="W296" s="63"/>
      <c r="X296" s="64"/>
      <c r="Y296" s="70"/>
    </row>
    <row r="297" spans="1:38" s="16" customFormat="1" ht="21" hidden="1" customHeight="1" x14ac:dyDescent="0.2">
      <c r="A297" s="175" t="s">
        <v>387</v>
      </c>
      <c r="B297" s="219" t="s">
        <v>280</v>
      </c>
      <c r="C297" s="220"/>
      <c r="D297" s="157"/>
      <c r="E297" s="181"/>
      <c r="F297" s="212"/>
      <c r="G297" s="830">
        <v>4</v>
      </c>
      <c r="H297" s="60">
        <f>G297*30</f>
        <v>120</v>
      </c>
      <c r="I297" s="61">
        <f t="shared" si="92"/>
        <v>50</v>
      </c>
      <c r="J297" s="64">
        <v>30</v>
      </c>
      <c r="K297" s="62">
        <v>10</v>
      </c>
      <c r="L297" s="62">
        <v>10</v>
      </c>
      <c r="M297" s="121">
        <f>H297-I297</f>
        <v>70</v>
      </c>
      <c r="N297" s="60"/>
      <c r="O297" s="62"/>
      <c r="P297" s="65"/>
      <c r="Q297" s="60"/>
      <c r="R297" s="62"/>
      <c r="S297" s="65"/>
      <c r="T297" s="63"/>
      <c r="U297" s="64">
        <v>5</v>
      </c>
      <c r="V297" s="70"/>
      <c r="W297" s="63"/>
      <c r="X297" s="64"/>
      <c r="Y297" s="70"/>
    </row>
    <row r="298" spans="1:38" s="16" customFormat="1" ht="21" hidden="1" customHeight="1" x14ac:dyDescent="0.2">
      <c r="A298" s="175" t="s">
        <v>388</v>
      </c>
      <c r="B298" s="219" t="s">
        <v>280</v>
      </c>
      <c r="C298" s="221">
        <v>9</v>
      </c>
      <c r="D298" s="157"/>
      <c r="E298" s="181"/>
      <c r="F298" s="212"/>
      <c r="G298" s="830">
        <v>3</v>
      </c>
      <c r="H298" s="60">
        <f>G298*30</f>
        <v>90</v>
      </c>
      <c r="I298" s="61">
        <f t="shared" si="92"/>
        <v>45</v>
      </c>
      <c r="J298" s="64">
        <v>36</v>
      </c>
      <c r="K298" s="62"/>
      <c r="L298" s="62">
        <v>9</v>
      </c>
      <c r="M298" s="121">
        <f>H298-I298</f>
        <v>45</v>
      </c>
      <c r="N298" s="60"/>
      <c r="O298" s="62"/>
      <c r="P298" s="65"/>
      <c r="Q298" s="60"/>
      <c r="R298" s="62"/>
      <c r="S298" s="65"/>
      <c r="T298" s="63"/>
      <c r="U298" s="64"/>
      <c r="V298" s="70">
        <v>5</v>
      </c>
      <c r="W298" s="63"/>
      <c r="X298" s="64"/>
      <c r="Y298" s="70"/>
    </row>
    <row r="299" spans="1:38" s="1002" customFormat="1" ht="36" hidden="1" customHeight="1" x14ac:dyDescent="0.2">
      <c r="A299" s="1034" t="s">
        <v>392</v>
      </c>
      <c r="B299" s="1035" t="s">
        <v>291</v>
      </c>
      <c r="C299" s="1036"/>
      <c r="D299" s="1037"/>
      <c r="E299" s="1038"/>
      <c r="F299" s="1039"/>
      <c r="G299" s="1348">
        <f t="shared" ref="G299:M299" si="96">SUM(G300:G302)</f>
        <v>11</v>
      </c>
      <c r="H299" s="1040">
        <f t="shared" si="96"/>
        <v>330</v>
      </c>
      <c r="I299" s="1041">
        <f t="shared" si="96"/>
        <v>174</v>
      </c>
      <c r="J299" s="967">
        <f t="shared" si="96"/>
        <v>96</v>
      </c>
      <c r="K299" s="968">
        <f t="shared" si="96"/>
        <v>15</v>
      </c>
      <c r="L299" s="968">
        <f t="shared" si="96"/>
        <v>63</v>
      </c>
      <c r="M299" s="1042">
        <f t="shared" si="96"/>
        <v>156</v>
      </c>
      <c r="N299" s="1043"/>
      <c r="O299" s="1044"/>
      <c r="P299" s="1045"/>
      <c r="Q299" s="1043"/>
      <c r="R299" s="1044"/>
      <c r="S299" s="1045"/>
      <c r="T299" s="1046"/>
      <c r="U299" s="1047"/>
      <c r="V299" s="1048"/>
      <c r="W299" s="1046"/>
      <c r="X299" s="1047"/>
      <c r="Y299" s="1048"/>
    </row>
    <row r="300" spans="1:38" s="1002" customFormat="1" ht="28.5" hidden="1" customHeight="1" x14ac:dyDescent="0.2">
      <c r="A300" s="1034" t="s">
        <v>396</v>
      </c>
      <c r="B300" s="1049" t="s">
        <v>291</v>
      </c>
      <c r="C300" s="1050"/>
      <c r="D300" s="1051">
        <v>10</v>
      </c>
      <c r="E300" s="1052"/>
      <c r="F300" s="1053"/>
      <c r="G300" s="1348">
        <v>6</v>
      </c>
      <c r="H300" s="1043">
        <f t="shared" si="93"/>
        <v>180</v>
      </c>
      <c r="I300" s="1054">
        <f t="shared" si="92"/>
        <v>90</v>
      </c>
      <c r="J300" s="1047">
        <v>60</v>
      </c>
      <c r="K300" s="1044">
        <v>15</v>
      </c>
      <c r="L300" s="1044">
        <v>15</v>
      </c>
      <c r="M300" s="1055">
        <f t="shared" si="94"/>
        <v>90</v>
      </c>
      <c r="N300" s="1043"/>
      <c r="O300" s="1044"/>
      <c r="P300" s="1045"/>
      <c r="Q300" s="1043"/>
      <c r="R300" s="1044"/>
      <c r="S300" s="1045"/>
      <c r="T300" s="1046"/>
      <c r="U300" s="1047"/>
      <c r="V300" s="1048"/>
      <c r="W300" s="1046">
        <v>6</v>
      </c>
      <c r="X300" s="1047"/>
      <c r="Y300" s="1048"/>
    </row>
    <row r="301" spans="1:38" s="1002" customFormat="1" ht="29.25" hidden="1" customHeight="1" x14ac:dyDescent="0.2">
      <c r="A301" s="1034" t="s">
        <v>397</v>
      </c>
      <c r="B301" s="1049" t="s">
        <v>291</v>
      </c>
      <c r="C301" s="1050">
        <v>11</v>
      </c>
      <c r="D301" s="1051"/>
      <c r="E301" s="1052"/>
      <c r="F301" s="1053"/>
      <c r="G301" s="1348">
        <v>3</v>
      </c>
      <c r="H301" s="1043">
        <f>G301*30</f>
        <v>90</v>
      </c>
      <c r="I301" s="1054">
        <f t="shared" si="92"/>
        <v>54</v>
      </c>
      <c r="J301" s="1047">
        <v>36</v>
      </c>
      <c r="K301" s="1044"/>
      <c r="L301" s="1044">
        <v>18</v>
      </c>
      <c r="M301" s="1055">
        <f t="shared" si="94"/>
        <v>36</v>
      </c>
      <c r="N301" s="1043"/>
      <c r="O301" s="1044"/>
      <c r="P301" s="1045"/>
      <c r="Q301" s="1043"/>
      <c r="R301" s="1044"/>
      <c r="S301" s="1045"/>
      <c r="T301" s="1046"/>
      <c r="U301" s="1047"/>
      <c r="V301" s="1048"/>
      <c r="W301" s="1046"/>
      <c r="X301" s="1047">
        <v>6</v>
      </c>
      <c r="Y301" s="1048"/>
    </row>
    <row r="302" spans="1:38" s="1002" customFormat="1" ht="31.5" hidden="1" customHeight="1" x14ac:dyDescent="0.2">
      <c r="A302" s="1034" t="s">
        <v>398</v>
      </c>
      <c r="B302" s="1049" t="s">
        <v>296</v>
      </c>
      <c r="C302" s="1050"/>
      <c r="D302" s="1051"/>
      <c r="E302" s="1052">
        <v>10</v>
      </c>
      <c r="F302" s="1053"/>
      <c r="G302" s="1348">
        <v>2</v>
      </c>
      <c r="H302" s="1043">
        <f>G302*30</f>
        <v>60</v>
      </c>
      <c r="I302" s="1054">
        <f t="shared" si="92"/>
        <v>30</v>
      </c>
      <c r="J302" s="1047"/>
      <c r="K302" s="1044"/>
      <c r="L302" s="1044">
        <v>30</v>
      </c>
      <c r="M302" s="1055">
        <f t="shared" si="94"/>
        <v>30</v>
      </c>
      <c r="N302" s="1043"/>
      <c r="O302" s="1044"/>
      <c r="P302" s="1045"/>
      <c r="Q302" s="1043"/>
      <c r="R302" s="1044"/>
      <c r="S302" s="1045"/>
      <c r="T302" s="1046"/>
      <c r="U302" s="1047"/>
      <c r="V302" s="1048"/>
      <c r="W302" s="1046">
        <v>2</v>
      </c>
      <c r="X302" s="1047"/>
      <c r="Y302" s="1048"/>
    </row>
    <row r="303" spans="1:38" s="16" customFormat="1" ht="36" hidden="1" customHeight="1" thickBot="1" x14ac:dyDescent="0.25">
      <c r="A303" s="272" t="s">
        <v>399</v>
      </c>
      <c r="B303" s="273" t="s">
        <v>220</v>
      </c>
      <c r="C303" s="274"/>
      <c r="D303" s="275">
        <v>12</v>
      </c>
      <c r="E303" s="276"/>
      <c r="F303" s="277"/>
      <c r="G303" s="278">
        <v>2</v>
      </c>
      <c r="H303" s="279">
        <f>G303*30</f>
        <v>60</v>
      </c>
      <c r="I303" s="280">
        <f>J303+K303</f>
        <v>24</v>
      </c>
      <c r="J303" s="281">
        <v>16</v>
      </c>
      <c r="K303" s="117">
        <v>8</v>
      </c>
      <c r="L303" s="117"/>
      <c r="M303" s="282">
        <f>H303-I303</f>
        <v>36</v>
      </c>
      <c r="N303" s="283"/>
      <c r="O303" s="284"/>
      <c r="P303" s="285"/>
      <c r="Q303" s="283"/>
      <c r="R303" s="284"/>
      <c r="S303" s="285"/>
      <c r="T303" s="286"/>
      <c r="U303" s="287"/>
      <c r="V303" s="288"/>
      <c r="W303" s="286"/>
      <c r="X303" s="287"/>
      <c r="Y303" s="288">
        <v>3</v>
      </c>
    </row>
    <row r="304" spans="1:38" s="16" customFormat="1" ht="21" hidden="1" customHeight="1" thickBot="1" x14ac:dyDescent="0.25">
      <c r="A304" s="3404" t="s">
        <v>297</v>
      </c>
      <c r="B304" s="3405"/>
      <c r="C304" s="3405"/>
      <c r="D304" s="3405"/>
      <c r="E304" s="3405"/>
      <c r="F304" s="3406"/>
      <c r="G304" s="289">
        <f t="shared" ref="G304:M304" si="97">G252+G255+G291+G296+G299+G303</f>
        <v>69</v>
      </c>
      <c r="H304" s="290">
        <f t="shared" si="97"/>
        <v>2070</v>
      </c>
      <c r="I304" s="806">
        <f t="shared" si="97"/>
        <v>926</v>
      </c>
      <c r="J304" s="290">
        <f t="shared" si="97"/>
        <v>506</v>
      </c>
      <c r="K304" s="290">
        <f t="shared" si="97"/>
        <v>240</v>
      </c>
      <c r="L304" s="290">
        <f t="shared" si="97"/>
        <v>180</v>
      </c>
      <c r="M304" s="290">
        <f t="shared" si="97"/>
        <v>1144</v>
      </c>
      <c r="N304" s="291"/>
      <c r="O304" s="292"/>
      <c r="P304" s="293"/>
      <c r="Q304" s="291"/>
      <c r="R304" s="292"/>
      <c r="S304" s="294">
        <f>S252+S255+S292</f>
        <v>3</v>
      </c>
      <c r="T304" s="295">
        <f>T252+T255+T292</f>
        <v>7</v>
      </c>
      <c r="U304" s="296">
        <f>U252+U255+U293+U297</f>
        <v>11</v>
      </c>
      <c r="V304" s="294">
        <f>V252+V255+V294+V298</f>
        <v>19</v>
      </c>
      <c r="W304" s="295">
        <f>W252+W255+W300+W302</f>
        <v>20</v>
      </c>
      <c r="X304" s="296">
        <f>X252+X255+X295+X301</f>
        <v>22</v>
      </c>
      <c r="Y304" s="294">
        <f>Y252+Y255+Y303</f>
        <v>14</v>
      </c>
    </row>
    <row r="305" spans="1:25" s="16" customFormat="1" ht="24.75" hidden="1" customHeight="1" thickBot="1" x14ac:dyDescent="0.25">
      <c r="A305" s="3284" t="s">
        <v>258</v>
      </c>
      <c r="B305" s="3400"/>
      <c r="C305" s="3400"/>
      <c r="D305" s="3400"/>
      <c r="E305" s="3400"/>
      <c r="F305" s="3400"/>
      <c r="G305" s="3400"/>
      <c r="H305" s="3400"/>
      <c r="I305" s="3400"/>
      <c r="J305" s="3400"/>
      <c r="K305" s="3400"/>
      <c r="L305" s="3400"/>
      <c r="M305" s="3400"/>
      <c r="N305" s="3400"/>
      <c r="O305" s="3400"/>
      <c r="P305" s="3400"/>
      <c r="Q305" s="3400"/>
      <c r="R305" s="3400"/>
      <c r="S305" s="3400"/>
      <c r="T305" s="3400"/>
      <c r="U305" s="3400"/>
      <c r="V305" s="3400"/>
      <c r="W305" s="3400"/>
      <c r="X305" s="3400"/>
      <c r="Y305" s="3401"/>
    </row>
    <row r="306" spans="1:25" s="16" customFormat="1" ht="24.75" hidden="1" customHeight="1" thickBot="1" x14ac:dyDescent="0.25">
      <c r="A306" s="3284" t="s">
        <v>484</v>
      </c>
      <c r="B306" s="3400"/>
      <c r="C306" s="3400"/>
      <c r="D306" s="3400"/>
      <c r="E306" s="3400"/>
      <c r="F306" s="3400"/>
      <c r="G306" s="3400"/>
      <c r="H306" s="3400"/>
      <c r="I306" s="3400"/>
      <c r="J306" s="3400"/>
      <c r="K306" s="3400"/>
      <c r="L306" s="3400"/>
      <c r="M306" s="3400"/>
      <c r="N306" s="3400"/>
      <c r="O306" s="3400"/>
      <c r="P306" s="3400"/>
      <c r="Q306" s="3400"/>
      <c r="R306" s="3400"/>
      <c r="S306" s="3400"/>
      <c r="T306" s="3400"/>
      <c r="U306" s="3400"/>
      <c r="V306" s="3400"/>
      <c r="W306" s="3400"/>
      <c r="X306" s="3400"/>
      <c r="Y306" s="3401"/>
    </row>
    <row r="307" spans="1:25" s="965" customFormat="1" ht="45" hidden="1" customHeight="1" x14ac:dyDescent="0.2">
      <c r="A307" s="974" t="s">
        <v>328</v>
      </c>
      <c r="B307" s="975" t="s">
        <v>241</v>
      </c>
      <c r="C307" s="976"/>
      <c r="D307" s="977">
        <v>12</v>
      </c>
      <c r="E307" s="977"/>
      <c r="F307" s="978"/>
      <c r="G307" s="979">
        <v>3.5</v>
      </c>
      <c r="H307" s="954">
        <f>G307*30</f>
        <v>105</v>
      </c>
      <c r="I307" s="955">
        <f>J307+K307</f>
        <v>54</v>
      </c>
      <c r="J307" s="980">
        <v>20</v>
      </c>
      <c r="K307" s="980">
        <v>34</v>
      </c>
      <c r="L307" s="980"/>
      <c r="M307" s="969">
        <f>H307-I307</f>
        <v>51</v>
      </c>
      <c r="N307" s="981"/>
      <c r="O307" s="977"/>
      <c r="P307" s="982"/>
      <c r="Q307" s="976"/>
      <c r="R307" s="977"/>
      <c r="S307" s="983"/>
      <c r="T307" s="976"/>
      <c r="U307" s="977"/>
      <c r="V307" s="973"/>
      <c r="W307" s="984"/>
      <c r="X307" s="985"/>
      <c r="Y307" s="973">
        <v>6</v>
      </c>
    </row>
    <row r="308" spans="1:25" s="965" customFormat="1" ht="48" hidden="1" customHeight="1" x14ac:dyDescent="0.2">
      <c r="A308" s="948" t="s">
        <v>329</v>
      </c>
      <c r="B308" s="975" t="s">
        <v>485</v>
      </c>
      <c r="C308" s="976"/>
      <c r="D308" s="977"/>
      <c r="E308" s="977"/>
      <c r="F308" s="978"/>
      <c r="G308" s="986">
        <f>G309+G310</f>
        <v>6</v>
      </c>
      <c r="H308" s="987">
        <f>G308*30</f>
        <v>180</v>
      </c>
      <c r="I308" s="955">
        <f>I309+I310</f>
        <v>72</v>
      </c>
      <c r="J308" s="955">
        <f>J309+J310</f>
        <v>45</v>
      </c>
      <c r="K308" s="980"/>
      <c r="L308" s="955">
        <f>L309+L310</f>
        <v>27</v>
      </c>
      <c r="M308" s="969">
        <f>H308-I308</f>
        <v>108</v>
      </c>
      <c r="N308" s="981"/>
      <c r="O308" s="977"/>
      <c r="P308" s="982"/>
      <c r="Q308" s="976"/>
      <c r="R308" s="977"/>
      <c r="S308" s="983"/>
      <c r="T308" s="976"/>
      <c r="U308" s="977"/>
      <c r="V308" s="973"/>
      <c r="W308" s="984"/>
      <c r="X308" s="985"/>
      <c r="Y308" s="973"/>
    </row>
    <row r="309" spans="1:25" s="1002" customFormat="1" ht="28.5" hidden="1" customHeight="1" x14ac:dyDescent="0.2">
      <c r="A309" s="988" t="s">
        <v>486</v>
      </c>
      <c r="B309" s="989" t="s">
        <v>485</v>
      </c>
      <c r="C309" s="990"/>
      <c r="D309" s="991">
        <v>8</v>
      </c>
      <c r="E309" s="991"/>
      <c r="F309" s="992"/>
      <c r="G309" s="971">
        <v>2.5</v>
      </c>
      <c r="H309" s="993">
        <f>G309*30</f>
        <v>75</v>
      </c>
      <c r="I309" s="994">
        <v>27</v>
      </c>
      <c r="J309" s="994">
        <v>18</v>
      </c>
      <c r="K309" s="994"/>
      <c r="L309" s="994">
        <v>9</v>
      </c>
      <c r="M309" s="995">
        <f>H309-I309</f>
        <v>48</v>
      </c>
      <c r="N309" s="996"/>
      <c r="O309" s="991"/>
      <c r="P309" s="997"/>
      <c r="Q309" s="990"/>
      <c r="R309" s="991"/>
      <c r="S309" s="998"/>
      <c r="T309" s="990"/>
      <c r="U309" s="991">
        <v>3</v>
      </c>
      <c r="V309" s="999"/>
      <c r="W309" s="1000"/>
      <c r="X309" s="1001"/>
      <c r="Y309" s="999"/>
    </row>
    <row r="310" spans="1:25" s="1002" customFormat="1" ht="21" hidden="1" customHeight="1" x14ac:dyDescent="0.2">
      <c r="A310" s="988" t="s">
        <v>487</v>
      </c>
      <c r="B310" s="989" t="s">
        <v>485</v>
      </c>
      <c r="C310" s="990">
        <v>9</v>
      </c>
      <c r="D310" s="991"/>
      <c r="E310" s="991"/>
      <c r="F310" s="992"/>
      <c r="G310" s="971">
        <v>3.5</v>
      </c>
      <c r="H310" s="993">
        <f>G310*30</f>
        <v>105</v>
      </c>
      <c r="I310" s="994">
        <v>45</v>
      </c>
      <c r="J310" s="994">
        <v>27</v>
      </c>
      <c r="K310" s="994"/>
      <c r="L310" s="994">
        <v>18</v>
      </c>
      <c r="M310" s="995">
        <f>H310-I310</f>
        <v>60</v>
      </c>
      <c r="N310" s="996"/>
      <c r="O310" s="991"/>
      <c r="P310" s="997"/>
      <c r="Q310" s="990"/>
      <c r="R310" s="991"/>
      <c r="S310" s="998"/>
      <c r="T310" s="990"/>
      <c r="U310" s="991"/>
      <c r="V310" s="999">
        <v>5</v>
      </c>
      <c r="W310" s="1000"/>
      <c r="X310" s="1001"/>
      <c r="Y310" s="999"/>
    </row>
    <row r="311" spans="1:25" s="965" customFormat="1" ht="30.75" hidden="1" customHeight="1" x14ac:dyDescent="0.2">
      <c r="A311" s="948" t="s">
        <v>330</v>
      </c>
      <c r="B311" s="949" t="s">
        <v>223</v>
      </c>
      <c r="C311" s="950"/>
      <c r="D311" s="951"/>
      <c r="E311" s="951"/>
      <c r="F311" s="952"/>
      <c r="G311" s="1003">
        <f>G312+G313+G314</f>
        <v>9</v>
      </c>
      <c r="H311" s="954">
        <f t="shared" ref="H311:H325" si="98">G311*30</f>
        <v>270</v>
      </c>
      <c r="I311" s="955">
        <f>I312+I313+I314</f>
        <v>120</v>
      </c>
      <c r="J311" s="955">
        <f>J312+J313+J314</f>
        <v>54</v>
      </c>
      <c r="K311" s="955">
        <f>K312+K313+K314</f>
        <v>18</v>
      </c>
      <c r="L311" s="955">
        <f>L312+L313+L314</f>
        <v>48</v>
      </c>
      <c r="M311" s="955">
        <f>M312+M313+M314</f>
        <v>150</v>
      </c>
      <c r="N311" s="956"/>
      <c r="O311" s="951"/>
      <c r="P311" s="957"/>
      <c r="Q311" s="950"/>
      <c r="R311" s="951"/>
      <c r="S311" s="958"/>
      <c r="T311" s="959"/>
      <c r="U311" s="960"/>
      <c r="V311" s="961"/>
      <c r="W311" s="962"/>
      <c r="X311" s="960"/>
      <c r="Y311" s="961"/>
    </row>
    <row r="312" spans="1:25" s="965" customFormat="1" ht="33.75" hidden="1" customHeight="1" x14ac:dyDescent="0.2">
      <c r="A312" s="948" t="s">
        <v>488</v>
      </c>
      <c r="B312" s="949" t="s">
        <v>223</v>
      </c>
      <c r="C312" s="950"/>
      <c r="D312" s="951">
        <v>8</v>
      </c>
      <c r="E312" s="951"/>
      <c r="F312" s="952"/>
      <c r="G312" s="1004">
        <v>3.5</v>
      </c>
      <c r="H312" s="954">
        <f t="shared" si="98"/>
        <v>105</v>
      </c>
      <c r="I312" s="955">
        <v>45</v>
      </c>
      <c r="J312" s="960">
        <v>27</v>
      </c>
      <c r="K312" s="951">
        <v>18</v>
      </c>
      <c r="L312" s="951"/>
      <c r="M312" s="969">
        <f t="shared" ref="M312:M319" si="99">H312-I312</f>
        <v>60</v>
      </c>
      <c r="N312" s="956"/>
      <c r="O312" s="951"/>
      <c r="P312" s="957"/>
      <c r="Q312" s="950"/>
      <c r="R312" s="951"/>
      <c r="S312" s="958"/>
      <c r="T312" s="959"/>
      <c r="U312" s="960">
        <v>5</v>
      </c>
      <c r="V312" s="961"/>
      <c r="W312" s="962"/>
      <c r="X312" s="960"/>
      <c r="Y312" s="961"/>
    </row>
    <row r="313" spans="1:25" s="965" customFormat="1" ht="30.75" hidden="1" customHeight="1" x14ac:dyDescent="0.2">
      <c r="A313" s="948" t="s">
        <v>489</v>
      </c>
      <c r="B313" s="949" t="s">
        <v>223</v>
      </c>
      <c r="C313" s="950">
        <v>9</v>
      </c>
      <c r="D313" s="951"/>
      <c r="E313" s="951"/>
      <c r="F313" s="952"/>
      <c r="G313" s="1004">
        <v>3.5</v>
      </c>
      <c r="H313" s="954">
        <f t="shared" si="98"/>
        <v>105</v>
      </c>
      <c r="I313" s="955">
        <v>45</v>
      </c>
      <c r="J313" s="960">
        <v>27</v>
      </c>
      <c r="K313" s="951"/>
      <c r="L313" s="951">
        <v>18</v>
      </c>
      <c r="M313" s="969">
        <f t="shared" si="99"/>
        <v>60</v>
      </c>
      <c r="N313" s="956"/>
      <c r="O313" s="951"/>
      <c r="P313" s="957"/>
      <c r="Q313" s="950"/>
      <c r="R313" s="951"/>
      <c r="S313" s="958"/>
      <c r="T313" s="959"/>
      <c r="U313" s="960"/>
      <c r="V313" s="961">
        <v>5</v>
      </c>
      <c r="W313" s="962"/>
      <c r="X313" s="960"/>
      <c r="Y313" s="961"/>
    </row>
    <row r="314" spans="1:25" s="965" customFormat="1" ht="35.25" hidden="1" customHeight="1" x14ac:dyDescent="0.2">
      <c r="A314" s="948" t="s">
        <v>490</v>
      </c>
      <c r="B314" s="949" t="s">
        <v>224</v>
      </c>
      <c r="C314" s="950"/>
      <c r="D314" s="951"/>
      <c r="E314" s="951">
        <v>10</v>
      </c>
      <c r="F314" s="952"/>
      <c r="G314" s="1004">
        <v>2</v>
      </c>
      <c r="H314" s="954">
        <f t="shared" si="98"/>
        <v>60</v>
      </c>
      <c r="I314" s="955">
        <v>30</v>
      </c>
      <c r="J314" s="960"/>
      <c r="K314" s="951"/>
      <c r="L314" s="951">
        <v>30</v>
      </c>
      <c r="M314" s="969">
        <f t="shared" si="99"/>
        <v>30</v>
      </c>
      <c r="N314" s="956"/>
      <c r="O314" s="951"/>
      <c r="P314" s="957"/>
      <c r="Q314" s="950"/>
      <c r="R314" s="951"/>
      <c r="S314" s="958"/>
      <c r="T314" s="959"/>
      <c r="U314" s="960"/>
      <c r="V314" s="961"/>
      <c r="W314" s="962">
        <v>2</v>
      </c>
      <c r="X314" s="960"/>
      <c r="Y314" s="961"/>
    </row>
    <row r="315" spans="1:25" s="965" customFormat="1" ht="39.75" hidden="1" customHeight="1" x14ac:dyDescent="0.2">
      <c r="A315" s="948" t="s">
        <v>491</v>
      </c>
      <c r="B315" s="1005" t="s">
        <v>247</v>
      </c>
      <c r="C315" s="950"/>
      <c r="D315" s="951">
        <v>11</v>
      </c>
      <c r="E315" s="951"/>
      <c r="F315" s="952"/>
      <c r="G315" s="1006">
        <v>2</v>
      </c>
      <c r="H315" s="954">
        <f t="shared" si="98"/>
        <v>60</v>
      </c>
      <c r="I315" s="955">
        <v>30</v>
      </c>
      <c r="J315" s="960">
        <v>20</v>
      </c>
      <c r="K315" s="951">
        <v>10</v>
      </c>
      <c r="L315" s="951"/>
      <c r="M315" s="969">
        <f t="shared" si="99"/>
        <v>30</v>
      </c>
      <c r="N315" s="956"/>
      <c r="O315" s="951"/>
      <c r="P315" s="957"/>
      <c r="Q315" s="950"/>
      <c r="R315" s="951"/>
      <c r="S315" s="958"/>
      <c r="T315" s="950"/>
      <c r="U315" s="951"/>
      <c r="V315" s="961"/>
      <c r="W315" s="962"/>
      <c r="X315" s="960">
        <v>3</v>
      </c>
      <c r="Y315" s="961"/>
    </row>
    <row r="316" spans="1:25" s="965" customFormat="1" ht="30.75" hidden="1" customHeight="1" x14ac:dyDescent="0.2">
      <c r="A316" s="1007" t="s">
        <v>492</v>
      </c>
      <c r="B316" s="1008" t="s">
        <v>225</v>
      </c>
      <c r="C316" s="1009">
        <v>11</v>
      </c>
      <c r="D316" s="1010"/>
      <c r="E316" s="1010"/>
      <c r="F316" s="1011"/>
      <c r="G316" s="1012">
        <v>3</v>
      </c>
      <c r="H316" s="1013">
        <f t="shared" si="98"/>
        <v>90</v>
      </c>
      <c r="I316" s="1014">
        <v>36</v>
      </c>
      <c r="J316" s="1015">
        <v>18</v>
      </c>
      <c r="K316" s="1016"/>
      <c r="L316" s="1016">
        <v>18</v>
      </c>
      <c r="M316" s="1017">
        <f t="shared" si="99"/>
        <v>54</v>
      </c>
      <c r="N316" s="1018"/>
      <c r="O316" s="1010"/>
      <c r="P316" s="1019"/>
      <c r="Q316" s="1020"/>
      <c r="R316" s="1010"/>
      <c r="S316" s="1021"/>
      <c r="T316" s="1022"/>
      <c r="U316" s="1023"/>
      <c r="V316" s="1024"/>
      <c r="W316" s="1025"/>
      <c r="X316" s="1023">
        <v>4</v>
      </c>
      <c r="Y316" s="1024"/>
    </row>
    <row r="317" spans="1:25" s="965" customFormat="1" ht="39" hidden="1" customHeight="1" x14ac:dyDescent="0.2">
      <c r="A317" s="948" t="s">
        <v>493</v>
      </c>
      <c r="B317" s="1026" t="s">
        <v>494</v>
      </c>
      <c r="C317" s="1027"/>
      <c r="D317" s="1027"/>
      <c r="E317" s="1027"/>
      <c r="F317" s="1028"/>
      <c r="G317" s="1029">
        <f>G318+G319</f>
        <v>6</v>
      </c>
      <c r="H317" s="1030">
        <f>G317*30</f>
        <v>180</v>
      </c>
      <c r="I317" s="1031">
        <f>I318+I319</f>
        <v>102</v>
      </c>
      <c r="J317" s="1031">
        <f>J318+J319</f>
        <v>63</v>
      </c>
      <c r="K317" s="1031">
        <f>K318+K319</f>
        <v>15</v>
      </c>
      <c r="L317" s="1031">
        <f>L318+L319</f>
        <v>24</v>
      </c>
      <c r="M317" s="1031">
        <f t="shared" si="99"/>
        <v>78</v>
      </c>
      <c r="N317" s="1027"/>
      <c r="O317" s="1027"/>
      <c r="P317" s="1027"/>
      <c r="Q317" s="1027"/>
      <c r="R317" s="1027"/>
      <c r="S317" s="1027"/>
      <c r="T317" s="1032"/>
      <c r="U317" s="1032"/>
      <c r="V317" s="1032"/>
      <c r="W317" s="1032"/>
      <c r="X317" s="1032"/>
      <c r="Y317" s="964"/>
    </row>
    <row r="318" spans="1:25" s="965" customFormat="1" ht="38.25" hidden="1" customHeight="1" x14ac:dyDescent="0.2">
      <c r="A318" s="948" t="s">
        <v>495</v>
      </c>
      <c r="B318" s="1026" t="s">
        <v>494</v>
      </c>
      <c r="C318" s="1027"/>
      <c r="D318" s="1027">
        <v>9</v>
      </c>
      <c r="E318" s="1027"/>
      <c r="F318" s="1028"/>
      <c r="G318" s="1029">
        <v>2</v>
      </c>
      <c r="H318" s="1030">
        <f>G318*30</f>
        <v>60</v>
      </c>
      <c r="I318" s="1031">
        <v>27</v>
      </c>
      <c r="J318" s="1033">
        <v>18</v>
      </c>
      <c r="K318" s="1030"/>
      <c r="L318" s="1030">
        <v>9</v>
      </c>
      <c r="M318" s="1031">
        <f t="shared" si="99"/>
        <v>33</v>
      </c>
      <c r="N318" s="1027"/>
      <c r="O318" s="1027"/>
      <c r="P318" s="1027"/>
      <c r="Q318" s="1027"/>
      <c r="R318" s="1027"/>
      <c r="S318" s="1027"/>
      <c r="T318" s="1032"/>
      <c r="U318" s="1032"/>
      <c r="V318" s="1032">
        <v>5</v>
      </c>
      <c r="W318" s="1032"/>
      <c r="X318" s="1032"/>
      <c r="Y318" s="964"/>
    </row>
    <row r="319" spans="1:25" s="1002" customFormat="1" ht="38.25" hidden="1" customHeight="1" x14ac:dyDescent="0.2">
      <c r="A319" s="988" t="s">
        <v>496</v>
      </c>
      <c r="B319" s="1236" t="s">
        <v>494</v>
      </c>
      <c r="C319" s="1051">
        <v>10</v>
      </c>
      <c r="D319" s="1051"/>
      <c r="E319" s="1051"/>
      <c r="F319" s="1350"/>
      <c r="G319" s="1351">
        <v>4</v>
      </c>
      <c r="H319" s="1037">
        <f>G319*30</f>
        <v>120</v>
      </c>
      <c r="I319" s="1352">
        <v>75</v>
      </c>
      <c r="J319" s="1353">
        <v>45</v>
      </c>
      <c r="K319" s="1037">
        <v>15</v>
      </c>
      <c r="L319" s="1037">
        <v>15</v>
      </c>
      <c r="M319" s="1352">
        <f t="shared" si="99"/>
        <v>45</v>
      </c>
      <c r="N319" s="1051"/>
      <c r="O319" s="1051"/>
      <c r="P319" s="1051"/>
      <c r="Q319" s="1051"/>
      <c r="R319" s="1051"/>
      <c r="S319" s="1051"/>
      <c r="T319" s="1354"/>
      <c r="U319" s="1354"/>
      <c r="V319" s="1354"/>
      <c r="W319" s="1354">
        <v>5</v>
      </c>
      <c r="X319" s="1354"/>
      <c r="Y319" s="1355"/>
    </row>
    <row r="320" spans="1:25" s="1002" customFormat="1" ht="39" hidden="1" customHeight="1" x14ac:dyDescent="0.2">
      <c r="A320" s="1356" t="s">
        <v>497</v>
      </c>
      <c r="B320" s="1357" t="s">
        <v>228</v>
      </c>
      <c r="C320" s="990">
        <v>10</v>
      </c>
      <c r="D320" s="991"/>
      <c r="E320" s="991"/>
      <c r="F320" s="1358"/>
      <c r="G320" s="1359">
        <v>3</v>
      </c>
      <c r="H320" s="1360">
        <f t="shared" si="98"/>
        <v>90</v>
      </c>
      <c r="I320" s="994">
        <f>J320+K320+L320</f>
        <v>60</v>
      </c>
      <c r="J320" s="1001">
        <v>30</v>
      </c>
      <c r="K320" s="991">
        <v>15</v>
      </c>
      <c r="L320" s="991">
        <v>15</v>
      </c>
      <c r="M320" s="1361">
        <f>H320-I320</f>
        <v>30</v>
      </c>
      <c r="N320" s="1362"/>
      <c r="O320" s="991"/>
      <c r="P320" s="997"/>
      <c r="Q320" s="990"/>
      <c r="R320" s="991"/>
      <c r="S320" s="998"/>
      <c r="T320" s="1363"/>
      <c r="U320" s="1001"/>
      <c r="V320" s="999"/>
      <c r="W320" s="1000">
        <v>4</v>
      </c>
      <c r="X320" s="1001"/>
      <c r="Y320" s="1364"/>
    </row>
    <row r="321" spans="1:26" s="1002" customFormat="1" ht="33" hidden="1" customHeight="1" x14ac:dyDescent="0.2">
      <c r="A321" s="988" t="s">
        <v>498</v>
      </c>
      <c r="B321" s="989" t="s">
        <v>227</v>
      </c>
      <c r="C321" s="1043"/>
      <c r="D321" s="1044">
        <v>11</v>
      </c>
      <c r="E321" s="1044"/>
      <c r="F321" s="1365"/>
      <c r="G321" s="1234">
        <v>2.5</v>
      </c>
      <c r="H321" s="993">
        <f t="shared" si="98"/>
        <v>75</v>
      </c>
      <c r="I321" s="994">
        <f>J321+K321+L321</f>
        <v>30</v>
      </c>
      <c r="J321" s="967">
        <v>20</v>
      </c>
      <c r="K321" s="968">
        <v>10</v>
      </c>
      <c r="L321" s="968"/>
      <c r="M321" s="995">
        <f>H321-I321</f>
        <v>45</v>
      </c>
      <c r="N321" s="1061"/>
      <c r="O321" s="1044"/>
      <c r="P321" s="1062"/>
      <c r="Q321" s="1043"/>
      <c r="R321" s="1044"/>
      <c r="S321" s="1045"/>
      <c r="T321" s="1046"/>
      <c r="U321" s="1047"/>
      <c r="V321" s="1048"/>
      <c r="W321" s="1063"/>
      <c r="X321" s="1366">
        <v>3</v>
      </c>
      <c r="Y321" s="1355"/>
    </row>
    <row r="322" spans="1:26" s="965" customFormat="1" ht="33" hidden="1" customHeight="1" x14ac:dyDescent="0.2">
      <c r="A322" s="948" t="s">
        <v>499</v>
      </c>
      <c r="B322" s="949" t="s">
        <v>229</v>
      </c>
      <c r="C322" s="950"/>
      <c r="D322" s="951"/>
      <c r="E322" s="951"/>
      <c r="F322" s="952"/>
      <c r="G322" s="953">
        <v>4</v>
      </c>
      <c r="H322" s="954">
        <f t="shared" si="98"/>
        <v>120</v>
      </c>
      <c r="I322" s="955">
        <f>I323+I324</f>
        <v>68</v>
      </c>
      <c r="J322" s="955">
        <f>J323+J324</f>
        <v>34</v>
      </c>
      <c r="K322" s="955">
        <f>K323+K324</f>
        <v>9</v>
      </c>
      <c r="L322" s="955">
        <f>L323+L324</f>
        <v>25</v>
      </c>
      <c r="M322" s="955">
        <f>M323+M324</f>
        <v>52</v>
      </c>
      <c r="N322" s="956"/>
      <c r="O322" s="951"/>
      <c r="P322" s="957"/>
      <c r="Q322" s="950"/>
      <c r="R322" s="951"/>
      <c r="S322" s="958"/>
      <c r="T322" s="959"/>
      <c r="U322" s="960"/>
      <c r="V322" s="961"/>
      <c r="W322" s="962"/>
      <c r="X322" s="963"/>
      <c r="Y322" s="964"/>
    </row>
    <row r="323" spans="1:26" s="965" customFormat="1" ht="33" hidden="1" customHeight="1" x14ac:dyDescent="0.2">
      <c r="A323" s="948" t="s">
        <v>500</v>
      </c>
      <c r="B323" s="966" t="s">
        <v>229</v>
      </c>
      <c r="C323" s="950"/>
      <c r="D323" s="951">
        <v>11</v>
      </c>
      <c r="E323" s="951"/>
      <c r="F323" s="952"/>
      <c r="G323" s="953">
        <v>2</v>
      </c>
      <c r="H323" s="954">
        <f t="shared" si="98"/>
        <v>60</v>
      </c>
      <c r="I323" s="955">
        <v>36</v>
      </c>
      <c r="J323" s="967">
        <v>18</v>
      </c>
      <c r="K323" s="968">
        <v>9</v>
      </c>
      <c r="L323" s="968">
        <v>9</v>
      </c>
      <c r="M323" s="969">
        <f>H323-I323</f>
        <v>24</v>
      </c>
      <c r="N323" s="956"/>
      <c r="O323" s="951"/>
      <c r="P323" s="957"/>
      <c r="Q323" s="950"/>
      <c r="R323" s="951"/>
      <c r="S323" s="958"/>
      <c r="T323" s="959"/>
      <c r="U323" s="960"/>
      <c r="V323" s="961"/>
      <c r="W323" s="962"/>
      <c r="X323" s="963">
        <v>4</v>
      </c>
      <c r="Y323" s="964"/>
    </row>
    <row r="324" spans="1:26" s="965" customFormat="1" ht="33" hidden="1" customHeight="1" x14ac:dyDescent="0.2">
      <c r="A324" s="948" t="s">
        <v>501</v>
      </c>
      <c r="B324" s="966" t="s">
        <v>229</v>
      </c>
      <c r="C324" s="950">
        <v>12</v>
      </c>
      <c r="D324" s="951"/>
      <c r="E324" s="951"/>
      <c r="F324" s="970"/>
      <c r="G324" s="971">
        <v>2</v>
      </c>
      <c r="H324" s="954">
        <f t="shared" si="98"/>
        <v>60</v>
      </c>
      <c r="I324" s="955">
        <v>32</v>
      </c>
      <c r="J324" s="968">
        <v>16</v>
      </c>
      <c r="K324" s="968"/>
      <c r="L324" s="968">
        <v>16</v>
      </c>
      <c r="M324" s="969">
        <f>H324-I324</f>
        <v>28</v>
      </c>
      <c r="N324" s="972"/>
      <c r="O324" s="951"/>
      <c r="P324" s="957"/>
      <c r="Q324" s="950"/>
      <c r="R324" s="951"/>
      <c r="S324" s="958"/>
      <c r="T324" s="950"/>
      <c r="U324" s="951"/>
      <c r="V324" s="961"/>
      <c r="W324" s="962"/>
      <c r="X324" s="960"/>
      <c r="Y324" s="973">
        <v>4</v>
      </c>
    </row>
    <row r="325" spans="1:26" s="1002" customFormat="1" ht="22.5" hidden="1" customHeight="1" x14ac:dyDescent="0.2">
      <c r="A325" s="988" t="s">
        <v>502</v>
      </c>
      <c r="B325" s="1367" t="s">
        <v>503</v>
      </c>
      <c r="C325" s="1043"/>
      <c r="D325" s="1044">
        <v>6</v>
      </c>
      <c r="E325" s="1044"/>
      <c r="F325" s="1368"/>
      <c r="G325" s="1369">
        <v>3</v>
      </c>
      <c r="H325" s="1360">
        <f t="shared" si="98"/>
        <v>90</v>
      </c>
      <c r="I325" s="994">
        <v>30</v>
      </c>
      <c r="J325" s="968">
        <v>20</v>
      </c>
      <c r="K325" s="968"/>
      <c r="L325" s="968">
        <v>10</v>
      </c>
      <c r="M325" s="1361">
        <f>H325-I325</f>
        <v>60</v>
      </c>
      <c r="N325" s="1370"/>
      <c r="O325" s="1044"/>
      <c r="P325" s="1062"/>
      <c r="Q325" s="1043"/>
      <c r="R325" s="1044"/>
      <c r="S325" s="1045">
        <v>3</v>
      </c>
      <c r="T325" s="1043"/>
      <c r="U325" s="1044"/>
      <c r="V325" s="1048"/>
      <c r="W325" s="1063"/>
      <c r="X325" s="1047"/>
      <c r="Y325" s="1048"/>
    </row>
    <row r="326" spans="1:26" s="1002" customFormat="1" ht="33" hidden="1" customHeight="1" x14ac:dyDescent="0.2">
      <c r="A326" s="1371" t="s">
        <v>504</v>
      </c>
      <c r="B326" s="1372" t="s">
        <v>230</v>
      </c>
      <c r="C326" s="1373"/>
      <c r="D326" s="811"/>
      <c r="E326" s="811"/>
      <c r="F326" s="1374"/>
      <c r="G326" s="1375">
        <f>G327+G328</f>
        <v>5</v>
      </c>
      <c r="H326" s="1376">
        <f t="shared" ref="H326:M326" si="100">H327+H328</f>
        <v>150</v>
      </c>
      <c r="I326" s="1377">
        <f>I327+I328</f>
        <v>87</v>
      </c>
      <c r="J326" s="1073">
        <f>J327+J328</f>
        <v>48</v>
      </c>
      <c r="K326" s="808">
        <f t="shared" si="100"/>
        <v>15</v>
      </c>
      <c r="L326" s="808">
        <f>L327+L328</f>
        <v>24</v>
      </c>
      <c r="M326" s="1378">
        <f t="shared" si="100"/>
        <v>63</v>
      </c>
      <c r="N326" s="1379"/>
      <c r="O326" s="811"/>
      <c r="P326" s="1380"/>
      <c r="Q326" s="1373"/>
      <c r="R326" s="811"/>
      <c r="S326" s="1208"/>
      <c r="T326" s="1373"/>
      <c r="U326" s="811"/>
      <c r="V326" s="1381"/>
      <c r="W326" s="1382"/>
      <c r="X326" s="810"/>
      <c r="Y326" s="1381"/>
    </row>
    <row r="327" spans="1:26" s="1002" customFormat="1" ht="37.5" hidden="1" customHeight="1" x14ac:dyDescent="0.2">
      <c r="A327" s="1371" t="s">
        <v>505</v>
      </c>
      <c r="B327" s="1372" t="s">
        <v>230</v>
      </c>
      <c r="C327" s="1373"/>
      <c r="D327" s="811">
        <v>9</v>
      </c>
      <c r="E327" s="811"/>
      <c r="F327" s="1374"/>
      <c r="G327" s="1375">
        <v>2</v>
      </c>
      <c r="H327" s="1037">
        <f>G327*30</f>
        <v>60</v>
      </c>
      <c r="I327" s="1352">
        <v>27</v>
      </c>
      <c r="J327" s="807">
        <v>18</v>
      </c>
      <c r="K327" s="808"/>
      <c r="L327" s="809">
        <v>9</v>
      </c>
      <c r="M327" s="1352">
        <f>H327-I327</f>
        <v>33</v>
      </c>
      <c r="N327" s="1379"/>
      <c r="O327" s="811"/>
      <c r="P327" s="1380"/>
      <c r="Q327" s="1373"/>
      <c r="R327" s="811"/>
      <c r="S327" s="1208"/>
      <c r="T327" s="1373"/>
      <c r="U327" s="811"/>
      <c r="V327" s="1381">
        <v>3</v>
      </c>
      <c r="W327" s="1382"/>
      <c r="X327" s="810"/>
      <c r="Y327" s="1381"/>
    </row>
    <row r="328" spans="1:26" s="1002" customFormat="1" ht="33" hidden="1" customHeight="1" x14ac:dyDescent="0.2">
      <c r="A328" s="1371" t="s">
        <v>506</v>
      </c>
      <c r="B328" s="1383" t="s">
        <v>230</v>
      </c>
      <c r="C328" s="1373"/>
      <c r="D328" s="811">
        <v>10</v>
      </c>
      <c r="E328" s="811"/>
      <c r="F328" s="1384"/>
      <c r="G328" s="1385">
        <v>3</v>
      </c>
      <c r="H328" s="1386">
        <f>G328*30</f>
        <v>90</v>
      </c>
      <c r="I328" s="1377">
        <v>60</v>
      </c>
      <c r="J328" s="810">
        <v>30</v>
      </c>
      <c r="K328" s="811">
        <v>15</v>
      </c>
      <c r="L328" s="811">
        <v>15</v>
      </c>
      <c r="M328" s="1387">
        <f>H328-I328</f>
        <v>30</v>
      </c>
      <c r="N328" s="1207"/>
      <c r="O328" s="811"/>
      <c r="P328" s="1380"/>
      <c r="Q328" s="1373"/>
      <c r="R328" s="811"/>
      <c r="S328" s="1208"/>
      <c r="T328" s="1388"/>
      <c r="U328" s="810"/>
      <c r="V328" s="1381"/>
      <c r="W328" s="1382">
        <v>4</v>
      </c>
      <c r="X328" s="810"/>
      <c r="Y328" s="1381"/>
    </row>
    <row r="329" spans="1:26" s="1002" customFormat="1" ht="33" hidden="1" customHeight="1" x14ac:dyDescent="0.2">
      <c r="A329" s="1389" t="s">
        <v>537</v>
      </c>
      <c r="B329" s="1236" t="s">
        <v>538</v>
      </c>
      <c r="C329" s="1051"/>
      <c r="D329" s="1051">
        <v>12</v>
      </c>
      <c r="E329" s="1051"/>
      <c r="F329" s="1350"/>
      <c r="G329" s="1390">
        <v>3</v>
      </c>
      <c r="H329" s="1391">
        <f>G329*30</f>
        <v>90</v>
      </c>
      <c r="I329" s="1352">
        <v>30</v>
      </c>
      <c r="J329" s="1354">
        <v>20</v>
      </c>
      <c r="K329" s="1051">
        <v>10</v>
      </c>
      <c r="L329" s="1051"/>
      <c r="M329" s="1392">
        <v>60</v>
      </c>
      <c r="N329" s="1051"/>
      <c r="O329" s="1051"/>
      <c r="P329" s="1051"/>
      <c r="Q329" s="1051"/>
      <c r="R329" s="1051"/>
      <c r="S329" s="1051"/>
      <c r="T329" s="1354"/>
      <c r="U329" s="1354"/>
      <c r="V329" s="1354"/>
      <c r="W329" s="1354"/>
      <c r="X329" s="1354"/>
      <c r="Y329" s="1355">
        <v>3</v>
      </c>
      <c r="Z329" s="1002" t="s">
        <v>627</v>
      </c>
    </row>
    <row r="330" spans="1:26" s="1002" customFormat="1" ht="33" hidden="1" customHeight="1" x14ac:dyDescent="0.2">
      <c r="A330" s="1180" t="s">
        <v>553</v>
      </c>
      <c r="B330" s="1236" t="s">
        <v>601</v>
      </c>
      <c r="C330" s="1051"/>
      <c r="D330" s="1051">
        <v>11</v>
      </c>
      <c r="E330" s="1051"/>
      <c r="F330" s="1350"/>
      <c r="G330" s="1390">
        <v>3</v>
      </c>
      <c r="H330" s="1391">
        <f>G330*30</f>
        <v>90</v>
      </c>
      <c r="I330" s="1352">
        <v>30</v>
      </c>
      <c r="J330" s="1354">
        <v>20</v>
      </c>
      <c r="K330" s="1051">
        <v>10</v>
      </c>
      <c r="L330" s="1051"/>
      <c r="M330" s="1392">
        <v>60</v>
      </c>
      <c r="N330" s="1051"/>
      <c r="O330" s="1051"/>
      <c r="P330" s="1051"/>
      <c r="Q330" s="1051"/>
      <c r="R330" s="1051"/>
      <c r="S330" s="1051"/>
      <c r="T330" s="1354"/>
      <c r="U330" s="1354"/>
      <c r="V330" s="1354"/>
      <c r="W330" s="1354"/>
      <c r="X330" s="1354">
        <v>3</v>
      </c>
      <c r="Y330" s="1354"/>
    </row>
    <row r="331" spans="1:26" s="1002" customFormat="1" ht="33" hidden="1" customHeight="1" thickBot="1" x14ac:dyDescent="0.25">
      <c r="A331" s="1393" t="s">
        <v>537</v>
      </c>
      <c r="B331" s="1236" t="s">
        <v>628</v>
      </c>
      <c r="C331" s="1051"/>
      <c r="D331" s="1051">
        <v>7</v>
      </c>
      <c r="E331" s="1051"/>
      <c r="F331" s="1350"/>
      <c r="G331" s="1390">
        <v>3</v>
      </c>
      <c r="H331" s="1391">
        <v>90</v>
      </c>
      <c r="I331" s="1352">
        <v>45</v>
      </c>
      <c r="J331" s="1354">
        <v>30</v>
      </c>
      <c r="K331" s="1051"/>
      <c r="L331" s="1051">
        <v>15</v>
      </c>
      <c r="M331" s="1392">
        <v>45</v>
      </c>
      <c r="N331" s="1051"/>
      <c r="O331" s="1051"/>
      <c r="P331" s="1051"/>
      <c r="Q331" s="1051"/>
      <c r="R331" s="1051"/>
      <c r="S331" s="1051"/>
      <c r="T331" s="1354">
        <v>3</v>
      </c>
      <c r="U331" s="1354"/>
      <c r="V331" s="1354"/>
      <c r="W331" s="1354"/>
      <c r="X331" s="1354"/>
      <c r="Y331" s="1354"/>
    </row>
    <row r="332" spans="1:26" s="878" customFormat="1" ht="33" hidden="1" customHeight="1" thickBot="1" x14ac:dyDescent="0.25">
      <c r="A332" s="871"/>
      <c r="B332" s="872" t="s">
        <v>507</v>
      </c>
      <c r="C332" s="873"/>
      <c r="D332" s="873"/>
      <c r="E332" s="873"/>
      <c r="F332" s="874"/>
      <c r="G332" s="875">
        <f t="shared" ref="G332:M332" si="101">G326+G325+G322+G321+G320+G317+G316+G315+G311+G308+G307+G329+G330+G331</f>
        <v>56</v>
      </c>
      <c r="H332" s="876">
        <f t="shared" si="101"/>
        <v>1680</v>
      </c>
      <c r="I332" s="876">
        <f t="shared" si="101"/>
        <v>794</v>
      </c>
      <c r="J332" s="876">
        <f t="shared" si="101"/>
        <v>442</v>
      </c>
      <c r="K332" s="876">
        <f t="shared" si="101"/>
        <v>146</v>
      </c>
      <c r="L332" s="876">
        <f t="shared" si="101"/>
        <v>206</v>
      </c>
      <c r="M332" s="876">
        <f t="shared" si="101"/>
        <v>886</v>
      </c>
      <c r="N332" s="877">
        <f>SUM(N307:N331)</f>
        <v>0</v>
      </c>
      <c r="O332" s="877">
        <f t="shared" ref="O332:Y332" si="102">SUM(O307:O331)</f>
        <v>0</v>
      </c>
      <c r="P332" s="877">
        <f t="shared" si="102"/>
        <v>0</v>
      </c>
      <c r="Q332" s="877">
        <f t="shared" si="102"/>
        <v>0</v>
      </c>
      <c r="R332" s="877">
        <f t="shared" si="102"/>
        <v>0</v>
      </c>
      <c r="S332" s="877">
        <f t="shared" si="102"/>
        <v>3</v>
      </c>
      <c r="T332" s="877">
        <f t="shared" si="102"/>
        <v>3</v>
      </c>
      <c r="U332" s="877">
        <f t="shared" si="102"/>
        <v>8</v>
      </c>
      <c r="V332" s="877">
        <f t="shared" si="102"/>
        <v>18</v>
      </c>
      <c r="W332" s="877">
        <f t="shared" si="102"/>
        <v>15</v>
      </c>
      <c r="X332" s="877">
        <f t="shared" si="102"/>
        <v>17</v>
      </c>
      <c r="Y332" s="877">
        <f t="shared" si="102"/>
        <v>13</v>
      </c>
    </row>
    <row r="333" spans="1:26" s="16" customFormat="1" ht="21" hidden="1" customHeight="1" x14ac:dyDescent="0.2">
      <c r="A333" s="351"/>
      <c r="B333" s="3402" t="s">
        <v>508</v>
      </c>
      <c r="C333" s="3402"/>
      <c r="D333" s="3402"/>
      <c r="E333" s="3402"/>
      <c r="F333" s="3402"/>
      <c r="G333" s="3402"/>
      <c r="H333" s="3402"/>
      <c r="I333" s="3402"/>
      <c r="J333" s="3402"/>
      <c r="K333" s="3402"/>
      <c r="L333" s="3402"/>
      <c r="M333" s="3402"/>
      <c r="N333" s="3402"/>
      <c r="O333" s="3402"/>
      <c r="P333" s="3402"/>
      <c r="Q333" s="3402"/>
      <c r="R333" s="3402"/>
      <c r="S333" s="3402"/>
      <c r="T333" s="3402"/>
      <c r="U333" s="3402"/>
      <c r="V333" s="3402"/>
      <c r="W333" s="3402"/>
      <c r="X333" s="3402"/>
      <c r="Y333" s="3403"/>
    </row>
    <row r="334" spans="1:26" s="1002" customFormat="1" ht="40.5" hidden="1" customHeight="1" x14ac:dyDescent="0.2">
      <c r="A334" s="1235" t="s">
        <v>509</v>
      </c>
      <c r="B334" s="989" t="s">
        <v>510</v>
      </c>
      <c r="C334" s="1236"/>
      <c r="D334" s="1236"/>
      <c r="E334" s="1236"/>
      <c r="F334" s="1051">
        <v>9</v>
      </c>
      <c r="G334" s="1237">
        <v>1</v>
      </c>
      <c r="H334" s="1037">
        <f t="shared" ref="H334:H339" si="103">G334*30</f>
        <v>30</v>
      </c>
      <c r="I334" s="1051">
        <v>30</v>
      </c>
      <c r="J334" s="1180" t="s">
        <v>215</v>
      </c>
      <c r="K334" s="1180"/>
      <c r="L334" s="1051">
        <v>10</v>
      </c>
      <c r="M334" s="1051">
        <v>20</v>
      </c>
      <c r="N334" s="1236"/>
      <c r="O334" s="1236"/>
      <c r="P334" s="1236"/>
      <c r="Q334" s="1236"/>
      <c r="R334" s="1236"/>
      <c r="S334" s="1236"/>
      <c r="T334" s="1180"/>
      <c r="U334" s="1180"/>
      <c r="V334" s="1238">
        <v>1</v>
      </c>
      <c r="W334" s="1051"/>
      <c r="X334" s="1180"/>
      <c r="Y334" s="1239"/>
    </row>
    <row r="335" spans="1:26" s="1002" customFormat="1" ht="36" hidden="1" customHeight="1" x14ac:dyDescent="0.2">
      <c r="A335" s="1356" t="s">
        <v>511</v>
      </c>
      <c r="B335" s="989" t="s">
        <v>226</v>
      </c>
      <c r="C335" s="990"/>
      <c r="D335" s="991">
        <v>7</v>
      </c>
      <c r="E335" s="991"/>
      <c r="F335" s="1358"/>
      <c r="G335" s="1423">
        <v>3.5</v>
      </c>
      <c r="H335" s="1360">
        <f t="shared" si="103"/>
        <v>105</v>
      </c>
      <c r="I335" s="994">
        <v>45</v>
      </c>
      <c r="J335" s="1001">
        <v>30</v>
      </c>
      <c r="K335" s="991">
        <v>15</v>
      </c>
      <c r="L335" s="991"/>
      <c r="M335" s="1051">
        <f>H335-I335</f>
        <v>60</v>
      </c>
      <c r="N335" s="1362"/>
      <c r="O335" s="991"/>
      <c r="P335" s="997"/>
      <c r="Q335" s="990"/>
      <c r="R335" s="991"/>
      <c r="S335" s="998"/>
      <c r="T335" s="1363">
        <v>3</v>
      </c>
      <c r="U335" s="1001"/>
      <c r="V335" s="999"/>
      <c r="W335" s="1000"/>
      <c r="X335" s="1001"/>
      <c r="Y335" s="999"/>
    </row>
    <row r="336" spans="1:26" s="1002" customFormat="1" ht="45.75" hidden="1" customHeight="1" x14ac:dyDescent="0.2">
      <c r="A336" s="1356" t="s">
        <v>512</v>
      </c>
      <c r="B336" s="1383" t="s">
        <v>513</v>
      </c>
      <c r="C336" s="990">
        <v>11</v>
      </c>
      <c r="D336" s="991"/>
      <c r="E336" s="991"/>
      <c r="F336" s="1358"/>
      <c r="G336" s="1359">
        <v>2.5</v>
      </c>
      <c r="H336" s="1360">
        <f t="shared" si="103"/>
        <v>75</v>
      </c>
      <c r="I336" s="994">
        <v>30</v>
      </c>
      <c r="J336" s="1001">
        <v>20</v>
      </c>
      <c r="K336" s="991"/>
      <c r="L336" s="991">
        <v>10</v>
      </c>
      <c r="M336" s="1051">
        <f>H336-I336</f>
        <v>45</v>
      </c>
      <c r="N336" s="1362"/>
      <c r="O336" s="991"/>
      <c r="P336" s="997"/>
      <c r="Q336" s="990"/>
      <c r="R336" s="991"/>
      <c r="S336" s="998"/>
      <c r="T336" s="1363"/>
      <c r="U336" s="1001"/>
      <c r="V336" s="999"/>
      <c r="W336" s="1000"/>
      <c r="X336" s="1001">
        <v>3</v>
      </c>
      <c r="Y336" s="999"/>
    </row>
    <row r="337" spans="1:25" s="965" customFormat="1" ht="21" hidden="1" customHeight="1" x14ac:dyDescent="0.2">
      <c r="A337" s="948" t="s">
        <v>514</v>
      </c>
      <c r="B337" s="949" t="s">
        <v>515</v>
      </c>
      <c r="C337" s="976"/>
      <c r="D337" s="977">
        <v>8</v>
      </c>
      <c r="E337" s="977"/>
      <c r="F337" s="978"/>
      <c r="G337" s="971">
        <v>3</v>
      </c>
      <c r="H337" s="954">
        <f t="shared" si="103"/>
        <v>90</v>
      </c>
      <c r="I337" s="955">
        <v>30</v>
      </c>
      <c r="J337" s="955">
        <v>20</v>
      </c>
      <c r="K337" s="955"/>
      <c r="L337" s="955">
        <v>10</v>
      </c>
      <c r="M337" s="1027">
        <v>45</v>
      </c>
      <c r="N337" s="981"/>
      <c r="O337" s="977"/>
      <c r="P337" s="982"/>
      <c r="Q337" s="976"/>
      <c r="R337" s="977"/>
      <c r="S337" s="983"/>
      <c r="T337" s="976"/>
      <c r="U337" s="977">
        <v>3</v>
      </c>
      <c r="V337" s="973"/>
      <c r="W337" s="984"/>
      <c r="X337" s="985"/>
      <c r="Y337" s="973"/>
    </row>
    <row r="338" spans="1:25" s="965" customFormat="1" ht="21" hidden="1" customHeight="1" x14ac:dyDescent="0.2">
      <c r="A338" s="948" t="s">
        <v>516</v>
      </c>
      <c r="B338" s="949" t="s">
        <v>517</v>
      </c>
      <c r="C338" s="976"/>
      <c r="D338" s="977">
        <v>9</v>
      </c>
      <c r="E338" s="977"/>
      <c r="F338" s="978"/>
      <c r="G338" s="1424">
        <v>3</v>
      </c>
      <c r="H338" s="954">
        <f t="shared" si="103"/>
        <v>90</v>
      </c>
      <c r="I338" s="955">
        <v>30</v>
      </c>
      <c r="J338" s="955">
        <v>20</v>
      </c>
      <c r="K338" s="955"/>
      <c r="L338" s="955">
        <v>10</v>
      </c>
      <c r="M338" s="1027">
        <v>45</v>
      </c>
      <c r="N338" s="981"/>
      <c r="O338" s="977"/>
      <c r="P338" s="982"/>
      <c r="Q338" s="976"/>
      <c r="R338" s="977"/>
      <c r="S338" s="983"/>
      <c r="T338" s="976"/>
      <c r="U338" s="977"/>
      <c r="V338" s="1425">
        <v>3</v>
      </c>
      <c r="W338" s="984"/>
      <c r="X338" s="985"/>
      <c r="Y338" s="973"/>
    </row>
    <row r="339" spans="1:25" s="1002" customFormat="1" ht="21" hidden="1" customHeight="1" thickBot="1" x14ac:dyDescent="0.25">
      <c r="A339" s="988" t="s">
        <v>518</v>
      </c>
      <c r="B339" s="989" t="s">
        <v>519</v>
      </c>
      <c r="C339" s="990"/>
      <c r="D339" s="991">
        <v>10</v>
      </c>
      <c r="E339" s="991"/>
      <c r="F339" s="992"/>
      <c r="G339" s="971">
        <v>3</v>
      </c>
      <c r="H339" s="954">
        <f t="shared" si="103"/>
        <v>90</v>
      </c>
      <c r="I339" s="994">
        <v>45</v>
      </c>
      <c r="J339" s="994">
        <v>30</v>
      </c>
      <c r="K339" s="994"/>
      <c r="L339" s="994">
        <v>15</v>
      </c>
      <c r="M339" s="1051">
        <f>H339-I339</f>
        <v>45</v>
      </c>
      <c r="N339" s="996"/>
      <c r="O339" s="991"/>
      <c r="P339" s="997"/>
      <c r="Q339" s="990"/>
      <c r="R339" s="991"/>
      <c r="S339" s="998"/>
      <c r="T339" s="990"/>
      <c r="U339" s="991"/>
      <c r="V339" s="999"/>
      <c r="W339" s="1000">
        <v>4</v>
      </c>
      <c r="X339" s="1001"/>
      <c r="Y339" s="999"/>
    </row>
    <row r="340" spans="1:25" s="1002" customFormat="1" ht="21" hidden="1" customHeight="1" thickBot="1" x14ac:dyDescent="0.25">
      <c r="A340" s="1426"/>
      <c r="B340" s="1427" t="s">
        <v>520</v>
      </c>
      <c r="C340" s="1428"/>
      <c r="D340" s="1429"/>
      <c r="E340" s="1429"/>
      <c r="F340" s="1430"/>
      <c r="G340" s="1431">
        <f>G334+G335+G336+G338+G337+G339</f>
        <v>16</v>
      </c>
      <c r="H340" s="1432">
        <f>SUM(H334:H339)</f>
        <v>480</v>
      </c>
      <c r="I340" s="1433">
        <f>SUM(I334:I339)</f>
        <v>210</v>
      </c>
      <c r="J340" s="1433">
        <f>SUM(J334:J339)</f>
        <v>120</v>
      </c>
      <c r="K340" s="1433">
        <f>SUM(K334:K339)</f>
        <v>15</v>
      </c>
      <c r="L340" s="1433">
        <f>SUM(L334:L339)</f>
        <v>55</v>
      </c>
      <c r="M340" s="1434">
        <f>M334+M335+M336+M337+M338+M339</f>
        <v>260</v>
      </c>
      <c r="N340" s="1435"/>
      <c r="O340" s="1429"/>
      <c r="P340" s="1436"/>
      <c r="Q340" s="1428"/>
      <c r="R340" s="1429"/>
      <c r="S340" s="1437"/>
      <c r="T340" s="1438">
        <f>SUM(T334:T339)</f>
        <v>3</v>
      </c>
      <c r="U340" s="1439">
        <f>SUM(U334:U339)</f>
        <v>3</v>
      </c>
      <c r="V340" s="1440">
        <f>SUM(V334:V339)</f>
        <v>4</v>
      </c>
      <c r="W340" s="1441">
        <f>SUM(W334:W339)</f>
        <v>4</v>
      </c>
      <c r="X340" s="1442">
        <f>SUM(X334:X339)</f>
        <v>3</v>
      </c>
      <c r="Y340" s="1440"/>
    </row>
    <row r="341" spans="1:25" s="1002" customFormat="1" ht="21" hidden="1" customHeight="1" thickBot="1" x14ac:dyDescent="0.25">
      <c r="A341" s="1426"/>
      <c r="B341" s="1427" t="s">
        <v>521</v>
      </c>
      <c r="C341" s="1428"/>
      <c r="D341" s="1429"/>
      <c r="E341" s="1429"/>
      <c r="F341" s="1430"/>
      <c r="G341" s="1431">
        <f>G332+G340</f>
        <v>72</v>
      </c>
      <c r="H341" s="1443">
        <f>H332+H340</f>
        <v>2160</v>
      </c>
      <c r="I341" s="1444">
        <f>I340+I332</f>
        <v>1004</v>
      </c>
      <c r="J341" s="1444">
        <f>J340+J332</f>
        <v>562</v>
      </c>
      <c r="K341" s="1444">
        <f>K340+K332</f>
        <v>161</v>
      </c>
      <c r="L341" s="1444">
        <f>L340+L332</f>
        <v>261</v>
      </c>
      <c r="M341" s="1445">
        <f>M340+M332</f>
        <v>1146</v>
      </c>
      <c r="N341" s="1435"/>
      <c r="O341" s="1429"/>
      <c r="P341" s="1436"/>
      <c r="Q341" s="1428"/>
      <c r="R341" s="1429"/>
      <c r="S341" s="1437">
        <f t="shared" ref="S341:Y341" si="104">S332+S340</f>
        <v>3</v>
      </c>
      <c r="T341" s="1439">
        <f t="shared" si="104"/>
        <v>6</v>
      </c>
      <c r="U341" s="1439">
        <f t="shared" si="104"/>
        <v>11</v>
      </c>
      <c r="V341" s="1440">
        <f t="shared" si="104"/>
        <v>22</v>
      </c>
      <c r="W341" s="1441">
        <f t="shared" si="104"/>
        <v>19</v>
      </c>
      <c r="X341" s="1442">
        <f t="shared" si="104"/>
        <v>20</v>
      </c>
      <c r="Y341" s="1440">
        <f t="shared" si="104"/>
        <v>13</v>
      </c>
    </row>
    <row r="342" spans="1:25" s="1002" customFormat="1" ht="21" hidden="1" customHeight="1" x14ac:dyDescent="0.2">
      <c r="A342" s="3258" t="s">
        <v>522</v>
      </c>
      <c r="B342" s="3259"/>
      <c r="C342" s="3259"/>
      <c r="D342" s="3259"/>
      <c r="E342" s="3259"/>
      <c r="F342" s="3259"/>
      <c r="G342" s="3259"/>
      <c r="H342" s="3259"/>
      <c r="I342" s="3259"/>
      <c r="J342" s="3259"/>
      <c r="K342" s="3259"/>
      <c r="L342" s="3259"/>
      <c r="M342" s="3259"/>
      <c r="N342" s="3259"/>
      <c r="O342" s="3259"/>
      <c r="P342" s="3259"/>
      <c r="Q342" s="3259"/>
      <c r="R342" s="3259"/>
      <c r="S342" s="3259"/>
      <c r="T342" s="3259"/>
      <c r="U342" s="3259"/>
      <c r="V342" s="3259"/>
      <c r="W342" s="3259"/>
      <c r="X342" s="3259"/>
      <c r="Y342" s="3260"/>
    </row>
    <row r="343" spans="1:25" s="1002" customFormat="1" ht="21" hidden="1" customHeight="1" x14ac:dyDescent="0.2">
      <c r="A343" s="988" t="s">
        <v>237</v>
      </c>
      <c r="B343" s="949" t="s">
        <v>523</v>
      </c>
      <c r="C343" s="950"/>
      <c r="D343" s="1296"/>
      <c r="E343" s="1296"/>
      <c r="F343" s="1446"/>
      <c r="G343" s="953">
        <f>G344+G345</f>
        <v>4.5</v>
      </c>
      <c r="H343" s="1263">
        <f t="shared" ref="H343:H349" si="105">G343*30</f>
        <v>135</v>
      </c>
      <c r="I343" s="1447">
        <f>I344+I345</f>
        <v>55</v>
      </c>
      <c r="J343" s="1267">
        <f>J344+J345</f>
        <v>30</v>
      </c>
      <c r="K343" s="1267"/>
      <c r="L343" s="1448">
        <f>L344+L345</f>
        <v>25</v>
      </c>
      <c r="M343" s="1449">
        <f>M344+M345</f>
        <v>80</v>
      </c>
      <c r="N343" s="1061"/>
      <c r="O343" s="1044"/>
      <c r="P343" s="1062"/>
      <c r="Q343" s="1043"/>
      <c r="R343" s="1044"/>
      <c r="S343" s="1045"/>
      <c r="T343" s="1046"/>
      <c r="U343" s="1047"/>
      <c r="V343" s="1048"/>
      <c r="W343" s="1063"/>
      <c r="X343" s="1047"/>
      <c r="Y343" s="1048"/>
    </row>
    <row r="344" spans="1:25" s="1002" customFormat="1" ht="21" hidden="1" customHeight="1" x14ac:dyDescent="0.2">
      <c r="A344" s="1235" t="s">
        <v>524</v>
      </c>
      <c r="B344" s="1026" t="s">
        <v>523</v>
      </c>
      <c r="C344" s="1450"/>
      <c r="D344" s="1451">
        <v>7</v>
      </c>
      <c r="E344" s="1452"/>
      <c r="F344" s="1452"/>
      <c r="G344" s="1237">
        <v>3.5</v>
      </c>
      <c r="H344" s="1263">
        <f t="shared" si="105"/>
        <v>105</v>
      </c>
      <c r="I344" s="1238">
        <v>45</v>
      </c>
      <c r="J344" s="1238">
        <v>30</v>
      </c>
      <c r="K344" s="1453"/>
      <c r="L344" s="1238">
        <v>15</v>
      </c>
      <c r="M344" s="1454">
        <v>60</v>
      </c>
      <c r="N344" s="1236"/>
      <c r="O344" s="1236"/>
      <c r="P344" s="1236"/>
      <c r="Q344" s="1236"/>
      <c r="R344" s="1236"/>
      <c r="S344" s="1236"/>
      <c r="T344" s="1051">
        <v>3</v>
      </c>
      <c r="U344" s="1354"/>
      <c r="V344" s="1236"/>
      <c r="W344" s="1455"/>
      <c r="X344" s="1354"/>
      <c r="Y344" s="1456"/>
    </row>
    <row r="345" spans="1:25" s="1002" customFormat="1" ht="21" hidden="1" customHeight="1" x14ac:dyDescent="0.2">
      <c r="A345" s="988" t="s">
        <v>525</v>
      </c>
      <c r="B345" s="1026" t="s">
        <v>526</v>
      </c>
      <c r="C345" s="1027"/>
      <c r="D345" s="1238"/>
      <c r="E345" s="1238"/>
      <c r="F345" s="1457">
        <v>8</v>
      </c>
      <c r="G345" s="1458">
        <v>1</v>
      </c>
      <c r="H345" s="1263">
        <f t="shared" si="105"/>
        <v>30</v>
      </c>
      <c r="I345" s="1449">
        <v>10</v>
      </c>
      <c r="J345" s="1449"/>
      <c r="K345" s="1449"/>
      <c r="L345" s="1449">
        <v>10</v>
      </c>
      <c r="M345" s="1449">
        <v>20</v>
      </c>
      <c r="N345" s="1459"/>
      <c r="O345" s="1051"/>
      <c r="P345" s="1051"/>
      <c r="Q345" s="1051"/>
      <c r="R345" s="1051"/>
      <c r="S345" s="1051"/>
      <c r="T345" s="1051"/>
      <c r="U345" s="1051">
        <v>1</v>
      </c>
      <c r="V345" s="1354"/>
      <c r="W345" s="1354"/>
      <c r="X345" s="1354"/>
      <c r="Y345" s="1355"/>
    </row>
    <row r="346" spans="1:25" s="1002" customFormat="1" ht="21" hidden="1" customHeight="1" x14ac:dyDescent="0.2">
      <c r="A346" s="988" t="s">
        <v>238</v>
      </c>
      <c r="B346" s="1236" t="s">
        <v>527</v>
      </c>
      <c r="C346" s="1051"/>
      <c r="D346" s="1051">
        <v>9</v>
      </c>
      <c r="E346" s="1051"/>
      <c r="F346" s="1350"/>
      <c r="G346" s="1460">
        <v>3</v>
      </c>
      <c r="H346" s="1037">
        <f t="shared" si="105"/>
        <v>90</v>
      </c>
      <c r="I346" s="1461">
        <v>30</v>
      </c>
      <c r="J346" s="1354">
        <v>20</v>
      </c>
      <c r="K346" s="1051"/>
      <c r="L346" s="1051">
        <v>10</v>
      </c>
      <c r="M346" s="1352">
        <f>H346-I346</f>
        <v>60</v>
      </c>
      <c r="N346" s="1051"/>
      <c r="O346" s="1051"/>
      <c r="P346" s="1051"/>
      <c r="Q346" s="1051"/>
      <c r="R346" s="1051"/>
      <c r="S346" s="1051"/>
      <c r="T346" s="1051"/>
      <c r="U346" s="1051"/>
      <c r="V346" s="1454">
        <v>3</v>
      </c>
      <c r="W346" s="1354"/>
      <c r="X346" s="1354"/>
      <c r="Y346" s="1355"/>
    </row>
    <row r="347" spans="1:25" s="1002" customFormat="1" ht="21" hidden="1" customHeight="1" x14ac:dyDescent="0.2">
      <c r="A347" s="1389" t="s">
        <v>239</v>
      </c>
      <c r="B347" s="1462" t="s">
        <v>528</v>
      </c>
      <c r="C347" s="1463"/>
      <c r="D347" s="1464">
        <v>10</v>
      </c>
      <c r="E347" s="1464"/>
      <c r="F347" s="1465"/>
      <c r="G347" s="1466">
        <v>3</v>
      </c>
      <c r="H347" s="1376">
        <f t="shared" si="105"/>
        <v>90</v>
      </c>
      <c r="I347" s="1467">
        <v>45</v>
      </c>
      <c r="J347" s="1468">
        <v>30</v>
      </c>
      <c r="K347" s="1464"/>
      <c r="L347" s="1464">
        <v>15</v>
      </c>
      <c r="M347" s="1352">
        <f>H347-I347</f>
        <v>45</v>
      </c>
      <c r="N347" s="1463"/>
      <c r="O347" s="1464"/>
      <c r="P347" s="1469"/>
      <c r="Q347" s="1470"/>
      <c r="R347" s="1464"/>
      <c r="S347" s="1471"/>
      <c r="T347" s="1470"/>
      <c r="U347" s="1464"/>
      <c r="V347" s="1364"/>
      <c r="W347" s="1472">
        <v>3</v>
      </c>
      <c r="X347" s="1468"/>
      <c r="Y347" s="1364"/>
    </row>
    <row r="348" spans="1:25" s="965" customFormat="1" ht="21" hidden="1" customHeight="1" x14ac:dyDescent="0.2">
      <c r="A348" s="948" t="s">
        <v>529</v>
      </c>
      <c r="B348" s="1026" t="s">
        <v>530</v>
      </c>
      <c r="C348" s="1027"/>
      <c r="D348" s="1027">
        <v>8</v>
      </c>
      <c r="E348" s="1027"/>
      <c r="F348" s="1028"/>
      <c r="G348" s="1473">
        <v>3</v>
      </c>
      <c r="H348" s="1030">
        <f t="shared" si="105"/>
        <v>90</v>
      </c>
      <c r="I348" s="1474">
        <v>30</v>
      </c>
      <c r="J348" s="1032">
        <v>20</v>
      </c>
      <c r="K348" s="1027">
        <v>10</v>
      </c>
      <c r="L348" s="1027"/>
      <c r="M348" s="1031">
        <f>H348-I348</f>
        <v>60</v>
      </c>
      <c r="N348" s="1027"/>
      <c r="O348" s="1027"/>
      <c r="P348" s="1027"/>
      <c r="Q348" s="1027"/>
      <c r="R348" s="1027"/>
      <c r="S348" s="1027"/>
      <c r="T348" s="1027"/>
      <c r="U348" s="1027">
        <v>3</v>
      </c>
      <c r="V348" s="1032"/>
      <c r="W348" s="1032"/>
      <c r="X348" s="1032"/>
      <c r="Y348" s="964"/>
    </row>
    <row r="349" spans="1:25" s="1002" customFormat="1" ht="43.5" hidden="1" customHeight="1" thickBot="1" x14ac:dyDescent="0.25">
      <c r="A349" s="988" t="s">
        <v>531</v>
      </c>
      <c r="B349" s="989" t="s">
        <v>532</v>
      </c>
      <c r="C349" s="990">
        <v>11</v>
      </c>
      <c r="D349" s="991"/>
      <c r="E349" s="991"/>
      <c r="F349" s="992"/>
      <c r="G349" s="1369">
        <v>2.5</v>
      </c>
      <c r="H349" s="1360">
        <f t="shared" si="105"/>
        <v>75</v>
      </c>
      <c r="I349" s="994">
        <v>30</v>
      </c>
      <c r="J349" s="994">
        <v>20</v>
      </c>
      <c r="K349" s="994"/>
      <c r="L349" s="994">
        <v>10</v>
      </c>
      <c r="M349" s="1031">
        <f>H349-I349</f>
        <v>45</v>
      </c>
      <c r="N349" s="996"/>
      <c r="O349" s="991"/>
      <c r="P349" s="997"/>
      <c r="Q349" s="990"/>
      <c r="R349" s="991"/>
      <c r="S349" s="998"/>
      <c r="T349" s="990"/>
      <c r="U349" s="991"/>
      <c r="V349" s="999"/>
      <c r="W349" s="1000"/>
      <c r="X349" s="1001">
        <v>3</v>
      </c>
      <c r="Y349" s="999"/>
    </row>
    <row r="350" spans="1:25" s="16" customFormat="1" ht="21" hidden="1" customHeight="1" thickBot="1" x14ac:dyDescent="0.25">
      <c r="A350" s="350"/>
      <c r="B350" s="301" t="s">
        <v>533</v>
      </c>
      <c r="C350" s="302"/>
      <c r="D350" s="302"/>
      <c r="E350" s="302"/>
      <c r="F350" s="303"/>
      <c r="G350" s="304">
        <f>G343+G346+G347+G348+G349</f>
        <v>16</v>
      </c>
      <c r="H350" s="305">
        <f>H343+H346+H347+H348+H349</f>
        <v>480</v>
      </c>
      <c r="I350" s="306">
        <f>I343+I346+I347+I348+I349</f>
        <v>190</v>
      </c>
      <c r="J350" s="307">
        <f>J343+J346+J347+J348+J349</f>
        <v>120</v>
      </c>
      <c r="K350" s="306">
        <f>K343+K346+K347+K348+K349</f>
        <v>10</v>
      </c>
      <c r="L350" s="306">
        <f>L343+L346+L347+L349</f>
        <v>60</v>
      </c>
      <c r="M350" s="308">
        <f>M343+M346+M347+M348+M349</f>
        <v>290</v>
      </c>
      <c r="N350" s="302">
        <f>SUM(N343:N349)</f>
        <v>0</v>
      </c>
      <c r="O350" s="302">
        <f t="shared" ref="O350:Y350" si="106">SUM(O343:O349)</f>
        <v>0</v>
      </c>
      <c r="P350" s="302">
        <f t="shared" si="106"/>
        <v>0</v>
      </c>
      <c r="Q350" s="302">
        <f t="shared" si="106"/>
        <v>0</v>
      </c>
      <c r="R350" s="302">
        <f t="shared" si="106"/>
        <v>0</v>
      </c>
      <c r="S350" s="302">
        <f t="shared" si="106"/>
        <v>0</v>
      </c>
      <c r="T350" s="302">
        <f t="shared" si="106"/>
        <v>3</v>
      </c>
      <c r="U350" s="302">
        <f t="shared" si="106"/>
        <v>4</v>
      </c>
      <c r="V350" s="302">
        <f t="shared" si="106"/>
        <v>3</v>
      </c>
      <c r="W350" s="302">
        <f t="shared" si="106"/>
        <v>3</v>
      </c>
      <c r="X350" s="302">
        <f t="shared" si="106"/>
        <v>3</v>
      </c>
      <c r="Y350" s="352">
        <f t="shared" si="106"/>
        <v>0</v>
      </c>
    </row>
    <row r="351" spans="1:25" s="16" customFormat="1" ht="21" hidden="1" customHeight="1" thickBot="1" x14ac:dyDescent="0.25">
      <c r="A351" s="350"/>
      <c r="B351" s="301" t="s">
        <v>534</v>
      </c>
      <c r="C351" s="302"/>
      <c r="D351" s="302"/>
      <c r="E351" s="302"/>
      <c r="F351" s="303"/>
      <c r="G351" s="304">
        <f>G332+G350</f>
        <v>72</v>
      </c>
      <c r="H351" s="113">
        <f t="shared" ref="H351:Y351" si="107">H332+H350</f>
        <v>2160</v>
      </c>
      <c r="I351" s="113">
        <f t="shared" si="107"/>
        <v>984</v>
      </c>
      <c r="J351" s="113">
        <f t="shared" si="107"/>
        <v>562</v>
      </c>
      <c r="K351" s="113">
        <f t="shared" si="107"/>
        <v>156</v>
      </c>
      <c r="L351" s="113">
        <f t="shared" si="107"/>
        <v>266</v>
      </c>
      <c r="M351" s="113">
        <f t="shared" si="107"/>
        <v>1176</v>
      </c>
      <c r="N351" s="112">
        <f t="shared" si="107"/>
        <v>0</v>
      </c>
      <c r="O351" s="112">
        <f t="shared" si="107"/>
        <v>0</v>
      </c>
      <c r="P351" s="112">
        <f t="shared" si="107"/>
        <v>0</v>
      </c>
      <c r="Q351" s="112">
        <f t="shared" si="107"/>
        <v>0</v>
      </c>
      <c r="R351" s="112">
        <f t="shared" si="107"/>
        <v>0</v>
      </c>
      <c r="S351" s="112">
        <f t="shared" si="107"/>
        <v>3</v>
      </c>
      <c r="T351" s="112">
        <f>T332+T350</f>
        <v>6</v>
      </c>
      <c r="U351" s="112">
        <f>U332+U350</f>
        <v>12</v>
      </c>
      <c r="V351" s="112">
        <f t="shared" si="107"/>
        <v>21</v>
      </c>
      <c r="W351" s="112">
        <f t="shared" si="107"/>
        <v>18</v>
      </c>
      <c r="X351" s="112">
        <f t="shared" si="107"/>
        <v>20</v>
      </c>
      <c r="Y351" s="348">
        <f t="shared" si="107"/>
        <v>13</v>
      </c>
    </row>
    <row r="352" spans="1:25" s="16" customFormat="1" ht="21" customHeight="1" thickBot="1" x14ac:dyDescent="0.25">
      <c r="A352" s="353"/>
      <c r="B352" s="309"/>
      <c r="C352" s="137"/>
      <c r="D352" s="137"/>
      <c r="E352" s="137"/>
      <c r="F352" s="310"/>
      <c r="G352" s="311"/>
      <c r="H352" s="312"/>
      <c r="I352" s="312"/>
      <c r="J352" s="312"/>
      <c r="K352" s="312"/>
      <c r="L352" s="312"/>
      <c r="M352" s="312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354"/>
    </row>
    <row r="353" spans="1:25" s="16" customFormat="1" ht="21" customHeight="1" thickBot="1" x14ac:dyDescent="0.25">
      <c r="A353" s="3284" t="s">
        <v>444</v>
      </c>
      <c r="B353" s="3285"/>
      <c r="C353" s="3285"/>
      <c r="D353" s="3285"/>
      <c r="E353" s="3285"/>
      <c r="F353" s="3285"/>
      <c r="G353" s="3285"/>
      <c r="H353" s="3285"/>
      <c r="I353" s="3285"/>
      <c r="J353" s="3285"/>
      <c r="K353" s="3285"/>
      <c r="L353" s="3285"/>
      <c r="M353" s="3285"/>
      <c r="N353" s="3285"/>
      <c r="O353" s="3285"/>
      <c r="P353" s="3285"/>
      <c r="Q353" s="3285"/>
      <c r="R353" s="3285"/>
      <c r="S353" s="3285"/>
      <c r="T353" s="3285"/>
      <c r="U353" s="3285"/>
      <c r="V353" s="3285"/>
      <c r="W353" s="3285"/>
      <c r="X353" s="3285"/>
      <c r="Y353" s="3286"/>
    </row>
    <row r="354" spans="1:25" s="16" customFormat="1" ht="21.75" customHeight="1" x14ac:dyDescent="0.2">
      <c r="A354" s="492" t="s">
        <v>163</v>
      </c>
      <c r="B354" s="87" t="s">
        <v>478</v>
      </c>
      <c r="C354" s="742"/>
      <c r="D354" s="743" t="s">
        <v>28</v>
      </c>
      <c r="E354" s="744"/>
      <c r="F354" s="745"/>
      <c r="G354" s="823">
        <v>2</v>
      </c>
      <c r="H354" s="746">
        <f t="shared" ref="H354:H362" si="108">G354*30</f>
        <v>60</v>
      </c>
      <c r="I354" s="118"/>
      <c r="J354" s="747"/>
      <c r="K354" s="748"/>
      <c r="L354" s="748"/>
      <c r="M354" s="232"/>
      <c r="N354" s="749"/>
      <c r="P354" s="750"/>
      <c r="Q354" s="751"/>
      <c r="R354" s="752"/>
      <c r="S354" s="753"/>
      <c r="T354" s="754"/>
      <c r="U354" s="752"/>
      <c r="V354" s="755"/>
      <c r="W354" s="756"/>
      <c r="X354" s="757"/>
      <c r="Y354" s="755"/>
    </row>
    <row r="355" spans="1:25" s="16" customFormat="1" ht="34.5" customHeight="1" x14ac:dyDescent="0.2">
      <c r="A355" s="417" t="s">
        <v>164</v>
      </c>
      <c r="B355" s="88" t="s">
        <v>445</v>
      </c>
      <c r="C355" s="758"/>
      <c r="D355" s="468">
        <v>7</v>
      </c>
      <c r="E355" s="759"/>
      <c r="F355" s="760"/>
      <c r="G355" s="825">
        <v>4</v>
      </c>
      <c r="H355" s="106">
        <f t="shared" si="108"/>
        <v>120</v>
      </c>
      <c r="I355" s="68"/>
      <c r="J355" s="85"/>
      <c r="K355" s="161"/>
      <c r="L355" s="161"/>
      <c r="M355" s="162"/>
      <c r="N355" s="761"/>
      <c r="O355" s="762"/>
      <c r="P355" s="763"/>
      <c r="Q355" s="764"/>
      <c r="R355" s="762"/>
      <c r="S355" s="765"/>
      <c r="T355" s="766"/>
      <c r="U355" s="762"/>
      <c r="V355" s="765"/>
      <c r="W355" s="764"/>
      <c r="X355" s="762"/>
      <c r="Y355" s="765"/>
    </row>
    <row r="356" spans="1:25" s="16" customFormat="1" ht="33.75" customHeight="1" x14ac:dyDescent="0.2">
      <c r="A356" s="417" t="s">
        <v>165</v>
      </c>
      <c r="B356" s="88" t="s">
        <v>60</v>
      </c>
      <c r="C356" s="758"/>
      <c r="D356" s="465" t="s">
        <v>251</v>
      </c>
      <c r="E356" s="759"/>
      <c r="F356" s="760"/>
      <c r="G356" s="825">
        <v>2</v>
      </c>
      <c r="H356" s="106">
        <f t="shared" si="108"/>
        <v>60</v>
      </c>
      <c r="I356" s="68"/>
      <c r="J356" s="85"/>
      <c r="K356" s="161"/>
      <c r="L356" s="161"/>
      <c r="M356" s="162"/>
      <c r="N356" s="761"/>
      <c r="O356" s="762"/>
      <c r="P356" s="763"/>
      <c r="Q356" s="764"/>
      <c r="R356" s="762"/>
      <c r="S356" s="765"/>
      <c r="T356" s="764"/>
      <c r="U356" s="762"/>
      <c r="V356" s="750"/>
      <c r="W356" s="764"/>
      <c r="X356" s="762"/>
      <c r="Y356" s="765"/>
    </row>
    <row r="357" spans="1:25" s="16" customFormat="1" ht="33.75" customHeight="1" x14ac:dyDescent="0.2">
      <c r="A357" s="417" t="s">
        <v>602</v>
      </c>
      <c r="B357" s="88" t="s">
        <v>606</v>
      </c>
      <c r="C357" s="758"/>
      <c r="D357" s="468">
        <v>12</v>
      </c>
      <c r="E357" s="759"/>
      <c r="F357" s="760"/>
      <c r="G357" s="825">
        <v>5.5</v>
      </c>
      <c r="H357" s="106">
        <f t="shared" si="108"/>
        <v>165</v>
      </c>
      <c r="I357" s="68"/>
      <c r="J357" s="85"/>
      <c r="K357" s="161"/>
      <c r="L357" s="161"/>
      <c r="M357" s="162"/>
      <c r="N357" s="761"/>
      <c r="O357" s="762"/>
      <c r="P357" s="763"/>
      <c r="Q357" s="764"/>
      <c r="R357" s="762"/>
      <c r="S357" s="765"/>
      <c r="T357" s="764"/>
      <c r="U357" s="762"/>
      <c r="V357" s="750"/>
      <c r="W357" s="761"/>
      <c r="X357" s="762"/>
      <c r="Y357" s="765"/>
    </row>
    <row r="358" spans="1:25" s="16" customFormat="1" ht="29.25" customHeight="1" x14ac:dyDescent="0.2">
      <c r="A358" s="417" t="s">
        <v>603</v>
      </c>
      <c r="B358" s="88" t="s">
        <v>607</v>
      </c>
      <c r="C358" s="758"/>
      <c r="D358" s="468">
        <v>12</v>
      </c>
      <c r="E358" s="759"/>
      <c r="F358" s="760"/>
      <c r="G358" s="825">
        <v>4.5</v>
      </c>
      <c r="H358" s="106">
        <f t="shared" si="108"/>
        <v>135</v>
      </c>
      <c r="I358" s="68"/>
      <c r="J358" s="85"/>
      <c r="K358" s="161"/>
      <c r="L358" s="161"/>
      <c r="M358" s="162"/>
      <c r="N358" s="761"/>
      <c r="O358" s="762"/>
      <c r="P358" s="763"/>
      <c r="Q358" s="764"/>
      <c r="R358" s="762"/>
      <c r="S358" s="765"/>
      <c r="T358" s="764"/>
      <c r="U358" s="762"/>
      <c r="V358" s="765"/>
      <c r="W358" s="767"/>
      <c r="X358" s="762"/>
      <c r="Y358" s="765"/>
    </row>
    <row r="359" spans="1:25" s="16" customFormat="1" ht="18.75" customHeight="1" thickBot="1" x14ac:dyDescent="0.25">
      <c r="A359" s="502" t="s">
        <v>166</v>
      </c>
      <c r="B359" s="768" t="s">
        <v>23</v>
      </c>
      <c r="C359" s="769"/>
      <c r="D359" s="718">
        <v>12</v>
      </c>
      <c r="E359" s="770"/>
      <c r="F359" s="771"/>
      <c r="G359" s="827">
        <v>6</v>
      </c>
      <c r="H359" s="772">
        <f t="shared" si="108"/>
        <v>180</v>
      </c>
      <c r="I359" s="68"/>
      <c r="J359" s="773"/>
      <c r="K359" s="649"/>
      <c r="L359" s="649"/>
      <c r="M359" s="508"/>
      <c r="N359" s="774"/>
      <c r="O359" s="775"/>
      <c r="P359" s="776"/>
      <c r="Q359" s="777"/>
      <c r="R359" s="775"/>
      <c r="S359" s="778"/>
      <c r="T359" s="777"/>
      <c r="U359" s="775"/>
      <c r="V359" s="778"/>
      <c r="W359" s="774"/>
      <c r="X359" s="775"/>
      <c r="Y359" s="778"/>
    </row>
    <row r="360" spans="1:25" s="16" customFormat="1" ht="21.75" customHeight="1" thickBot="1" x14ac:dyDescent="0.25">
      <c r="A360" s="3361" t="s">
        <v>369</v>
      </c>
      <c r="B360" s="3362"/>
      <c r="C360" s="3362"/>
      <c r="D360" s="3362"/>
      <c r="E360" s="3362"/>
      <c r="F360" s="3362"/>
      <c r="G360" s="155">
        <f>G354+G355+G356+G357+G359</f>
        <v>19.5</v>
      </c>
      <c r="H360" s="1242">
        <f t="shared" si="108"/>
        <v>585</v>
      </c>
      <c r="I360" s="427"/>
      <c r="J360" s="427"/>
      <c r="K360" s="427"/>
      <c r="L360" s="427"/>
      <c r="M360" s="428"/>
      <c r="N360" s="779"/>
      <c r="O360" s="780"/>
      <c r="P360" s="781"/>
      <c r="Q360" s="779"/>
      <c r="R360" s="780"/>
      <c r="S360" s="781"/>
      <c r="T360" s="779"/>
      <c r="U360" s="780"/>
      <c r="V360" s="782"/>
      <c r="W360" s="783"/>
      <c r="X360" s="780"/>
      <c r="Y360" s="781"/>
    </row>
    <row r="361" spans="1:25" s="16" customFormat="1" ht="21.75" customHeight="1" thickBot="1" x14ac:dyDescent="0.25">
      <c r="A361" s="3361" t="s">
        <v>604</v>
      </c>
      <c r="B361" s="3362"/>
      <c r="C361" s="3362"/>
      <c r="D361" s="3362"/>
      <c r="E361" s="3362"/>
      <c r="F361" s="3362"/>
      <c r="G361" s="155">
        <f>G354+G356+G358+G359</f>
        <v>14.5</v>
      </c>
      <c r="H361" s="1242">
        <f t="shared" si="108"/>
        <v>435</v>
      </c>
      <c r="I361" s="784"/>
      <c r="J361" s="784"/>
      <c r="K361" s="784"/>
      <c r="L361" s="784"/>
      <c r="M361" s="785"/>
      <c r="N361" s="786"/>
      <c r="O361" s="787"/>
      <c r="P361" s="788"/>
      <c r="Q361" s="786"/>
      <c r="R361" s="787"/>
      <c r="S361" s="788"/>
      <c r="T361" s="786"/>
      <c r="U361" s="787"/>
      <c r="V361" s="925"/>
      <c r="W361" s="926"/>
      <c r="X361" s="787"/>
      <c r="Y361" s="788"/>
    </row>
    <row r="362" spans="1:25" s="16" customFormat="1" ht="21.75" customHeight="1" thickBot="1" x14ac:dyDescent="0.25">
      <c r="A362" s="3361" t="s">
        <v>605</v>
      </c>
      <c r="B362" s="3362"/>
      <c r="C362" s="3362"/>
      <c r="D362" s="3362"/>
      <c r="E362" s="3362"/>
      <c r="F362" s="3362"/>
      <c r="G362" s="155">
        <f>G354+G356+G357+G359</f>
        <v>15.5</v>
      </c>
      <c r="H362" s="1242">
        <f t="shared" si="108"/>
        <v>465</v>
      </c>
      <c r="I362" s="784"/>
      <c r="J362" s="784"/>
      <c r="K362" s="784"/>
      <c r="L362" s="784"/>
      <c r="M362" s="785"/>
      <c r="N362" s="786"/>
      <c r="O362" s="787"/>
      <c r="P362" s="788"/>
      <c r="Q362" s="786"/>
      <c r="R362" s="787"/>
      <c r="S362" s="788"/>
      <c r="T362" s="786"/>
      <c r="U362" s="787"/>
      <c r="V362" s="788"/>
      <c r="W362" s="786"/>
      <c r="X362" s="787"/>
      <c r="Y362" s="788"/>
    </row>
    <row r="363" spans="1:25" s="16" customFormat="1" ht="21.75" customHeight="1" thickBot="1" x14ac:dyDescent="0.25">
      <c r="A363" s="3284" t="s">
        <v>446</v>
      </c>
      <c r="B363" s="3285"/>
      <c r="C363" s="3285"/>
      <c r="D363" s="3285"/>
      <c r="E363" s="3285"/>
      <c r="F363" s="3285"/>
      <c r="G363" s="3396"/>
      <c r="H363" s="3285"/>
      <c r="I363" s="3285"/>
      <c r="J363" s="3285"/>
      <c r="K363" s="3285"/>
      <c r="L363" s="3285"/>
      <c r="M363" s="3285"/>
      <c r="N363" s="3285"/>
      <c r="O363" s="3285"/>
      <c r="P363" s="3285"/>
      <c r="Q363" s="3285"/>
      <c r="R363" s="3285"/>
      <c r="S363" s="3285"/>
      <c r="T363" s="3285"/>
      <c r="U363" s="3285"/>
      <c r="V363" s="3285"/>
      <c r="W363" s="3285"/>
      <c r="X363" s="3285"/>
      <c r="Y363" s="3286"/>
    </row>
    <row r="364" spans="1:25" s="16" customFormat="1" ht="36" customHeight="1" thickBot="1" x14ac:dyDescent="0.25">
      <c r="A364" s="789" t="s">
        <v>167</v>
      </c>
      <c r="B364" s="790" t="s">
        <v>27</v>
      </c>
      <c r="C364" s="791">
        <v>12</v>
      </c>
      <c r="D364" s="792"/>
      <c r="E364" s="792"/>
      <c r="F364" s="793"/>
      <c r="G364" s="110">
        <v>1.5</v>
      </c>
      <c r="H364" s="794">
        <f>G364*30</f>
        <v>45</v>
      </c>
      <c r="I364" s="795"/>
      <c r="J364" s="796"/>
      <c r="K364" s="652"/>
      <c r="L364" s="652"/>
      <c r="M364" s="127"/>
      <c r="N364" s="164"/>
      <c r="O364" s="107"/>
      <c r="P364" s="150"/>
      <c r="Q364" s="109"/>
      <c r="R364" s="107"/>
      <c r="S364" s="111"/>
      <c r="T364" s="109"/>
      <c r="U364" s="107"/>
      <c r="V364" s="111"/>
      <c r="W364" s="164"/>
      <c r="X364" s="107"/>
      <c r="Y364" s="111"/>
    </row>
    <row r="365" spans="1:25" s="16" customFormat="1" ht="21" customHeight="1" thickBot="1" x14ac:dyDescent="0.25">
      <c r="A365" s="3377" t="s">
        <v>182</v>
      </c>
      <c r="B365" s="3378"/>
      <c r="C365" s="3378"/>
      <c r="D365" s="3378"/>
      <c r="E365" s="3378"/>
      <c r="F365" s="3379"/>
      <c r="G365" s="425">
        <f>G364</f>
        <v>1.5</v>
      </c>
      <c r="H365" s="797">
        <f>H364</f>
        <v>45</v>
      </c>
      <c r="I365" s="798"/>
      <c r="J365" s="799"/>
      <c r="K365" s="799"/>
      <c r="L365" s="799"/>
      <c r="M365" s="800"/>
      <c r="N365" s="426"/>
      <c r="O365" s="427"/>
      <c r="P365" s="428"/>
      <c r="Q365" s="426"/>
      <c r="R365" s="427"/>
      <c r="S365" s="428"/>
      <c r="T365" s="426"/>
      <c r="U365" s="427"/>
      <c r="V365" s="428"/>
      <c r="W365" s="426"/>
      <c r="X365" s="427"/>
      <c r="Y365" s="428"/>
    </row>
    <row r="366" spans="1:25" s="16" customFormat="1" ht="16.5" thickBot="1" x14ac:dyDescent="0.25">
      <c r="A366" s="39"/>
      <c r="B366" s="39"/>
      <c r="C366" s="39"/>
      <c r="D366" s="39"/>
      <c r="E366" s="39"/>
      <c r="F366" s="39"/>
      <c r="G366" s="38"/>
      <c r="H366" s="40"/>
      <c r="I366" s="38"/>
      <c r="J366" s="38"/>
      <c r="K366" s="38"/>
      <c r="L366" s="38"/>
      <c r="M366" s="38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</row>
    <row r="367" spans="1:25" s="16" customFormat="1" ht="19.5" customHeight="1" thickBot="1" x14ac:dyDescent="0.25">
      <c r="A367" s="3363" t="s">
        <v>548</v>
      </c>
      <c r="B367" s="3364"/>
      <c r="C367" s="3364"/>
      <c r="D367" s="3364"/>
      <c r="E367" s="3364"/>
      <c r="F367" s="3364"/>
      <c r="G367" s="3364"/>
      <c r="H367" s="3364"/>
      <c r="I367" s="3364"/>
      <c r="J367" s="3364"/>
      <c r="K367" s="3364"/>
      <c r="L367" s="3364"/>
      <c r="M367" s="3364"/>
      <c r="N367" s="3364"/>
      <c r="O367" s="3364"/>
      <c r="P367" s="3364"/>
      <c r="Q367" s="3364"/>
      <c r="R367" s="3364"/>
      <c r="S367" s="3364"/>
      <c r="T367" s="3364"/>
      <c r="U367" s="3364"/>
      <c r="V367" s="3364"/>
      <c r="W367" s="3364"/>
      <c r="X367" s="3364"/>
      <c r="Y367" s="3365"/>
    </row>
    <row r="368" spans="1:25" s="16" customFormat="1" ht="24.75" customHeight="1" thickBot="1" x14ac:dyDescent="0.25">
      <c r="A368" s="3366" t="s">
        <v>370</v>
      </c>
      <c r="B368" s="3366"/>
      <c r="C368" s="3366"/>
      <c r="D368" s="3366"/>
      <c r="E368" s="3366"/>
      <c r="F368" s="3366"/>
      <c r="G368" s="425">
        <f>N377</f>
        <v>240</v>
      </c>
      <c r="H368" s="425">
        <f>H83+H149+H153+H182+H360+H365+H93</f>
        <v>7200</v>
      </c>
      <c r="I368" s="425">
        <f t="shared" ref="I368:V368" si="109">I83+I149+I153+I182+I360+I365+I93</f>
        <v>3267</v>
      </c>
      <c r="J368" s="425">
        <f t="shared" si="109"/>
        <v>1552</v>
      </c>
      <c r="K368" s="425">
        <f t="shared" si="109"/>
        <v>532</v>
      </c>
      <c r="L368" s="425">
        <f t="shared" si="109"/>
        <v>1183</v>
      </c>
      <c r="M368" s="425">
        <f t="shared" si="109"/>
        <v>3303</v>
      </c>
      <c r="N368" s="425">
        <f t="shared" si="109"/>
        <v>29</v>
      </c>
      <c r="O368" s="425">
        <f t="shared" si="109"/>
        <v>27</v>
      </c>
      <c r="P368" s="425">
        <f t="shared" si="109"/>
        <v>27</v>
      </c>
      <c r="Q368" s="425">
        <f>Q83+Q149+Q153+Q182+Q360+Q365+Q93</f>
        <v>28</v>
      </c>
      <c r="R368" s="425">
        <f t="shared" si="109"/>
        <v>28</v>
      </c>
      <c r="S368" s="425">
        <f t="shared" si="109"/>
        <v>29</v>
      </c>
      <c r="T368" s="425">
        <f t="shared" si="109"/>
        <v>24</v>
      </c>
      <c r="U368" s="425">
        <f t="shared" si="109"/>
        <v>24</v>
      </c>
      <c r="V368" s="425">
        <f t="shared" si="109"/>
        <v>24</v>
      </c>
      <c r="W368" s="426">
        <f>W83+W149+W153+W182+W360+W365</f>
        <v>22</v>
      </c>
      <c r="X368" s="427">
        <f>X83+X149+X153+X182+X360+X365</f>
        <v>20</v>
      </c>
      <c r="Y368" s="428">
        <f>Y83+Y149+Y153+Y182+Y360+Y365</f>
        <v>15</v>
      </c>
    </row>
    <row r="369" spans="1:27" s="16" customFormat="1" ht="37.5" customHeight="1" thickBot="1" x14ac:dyDescent="0.25">
      <c r="A369" s="3097" t="s">
        <v>371</v>
      </c>
      <c r="B369" s="3098"/>
      <c r="C369" s="3098"/>
      <c r="D369" s="3098"/>
      <c r="E369" s="3098"/>
      <c r="F369" s="3367"/>
      <c r="G369" s="425">
        <f>N377</f>
        <v>240</v>
      </c>
      <c r="H369" s="425">
        <f t="shared" ref="H369:V369" si="110">H83+H150+H153+H183+H360+H365+H93</f>
        <v>7200</v>
      </c>
      <c r="I369" s="425">
        <f t="shared" si="110"/>
        <v>3267</v>
      </c>
      <c r="J369" s="425">
        <f t="shared" si="110"/>
        <v>1489</v>
      </c>
      <c r="K369" s="425">
        <f t="shared" si="110"/>
        <v>466</v>
      </c>
      <c r="L369" s="425">
        <f t="shared" si="110"/>
        <v>1312</v>
      </c>
      <c r="M369" s="425">
        <f t="shared" si="110"/>
        <v>3303</v>
      </c>
      <c r="N369" s="425">
        <f t="shared" si="110"/>
        <v>29</v>
      </c>
      <c r="O369" s="425">
        <f t="shared" si="110"/>
        <v>27</v>
      </c>
      <c r="P369" s="425">
        <f t="shared" si="110"/>
        <v>27</v>
      </c>
      <c r="Q369" s="425">
        <f t="shared" si="110"/>
        <v>28</v>
      </c>
      <c r="R369" s="425">
        <f t="shared" si="110"/>
        <v>28</v>
      </c>
      <c r="S369" s="425">
        <f t="shared" si="110"/>
        <v>29</v>
      </c>
      <c r="T369" s="425">
        <f t="shared" si="110"/>
        <v>24</v>
      </c>
      <c r="U369" s="425">
        <f t="shared" si="110"/>
        <v>24</v>
      </c>
      <c r="V369" s="425">
        <f t="shared" si="110"/>
        <v>24</v>
      </c>
      <c r="W369" s="426">
        <f>W83+W150+W153+W183+W360+W365</f>
        <v>22</v>
      </c>
      <c r="X369" s="427">
        <f>X83+X150+X153+X183+X360+X365</f>
        <v>20</v>
      </c>
      <c r="Y369" s="428">
        <f>Y83+Y150+Y153+Y183+Y360+Y365</f>
        <v>15</v>
      </c>
    </row>
    <row r="370" spans="1:27" s="16" customFormat="1" ht="21.75" customHeight="1" x14ac:dyDescent="0.2">
      <c r="A370" s="3368" t="s">
        <v>73</v>
      </c>
      <c r="B370" s="3369"/>
      <c r="C370" s="3369"/>
      <c r="D370" s="3369"/>
      <c r="E370" s="3369"/>
      <c r="F370" s="3369"/>
      <c r="G370" s="3369"/>
      <c r="H370" s="3369"/>
      <c r="I370" s="3369"/>
      <c r="J370" s="3369"/>
      <c r="K370" s="3369"/>
      <c r="L370" s="3369"/>
      <c r="M370" s="3370"/>
      <c r="N370" s="801">
        <f>N368</f>
        <v>29</v>
      </c>
      <c r="O370" s="802">
        <f t="shared" ref="O370:Y370" si="111">O368</f>
        <v>27</v>
      </c>
      <c r="P370" s="803">
        <f t="shared" si="111"/>
        <v>27</v>
      </c>
      <c r="Q370" s="801">
        <f t="shared" si="111"/>
        <v>28</v>
      </c>
      <c r="R370" s="802">
        <f t="shared" si="111"/>
        <v>28</v>
      </c>
      <c r="S370" s="803">
        <f t="shared" si="111"/>
        <v>29</v>
      </c>
      <c r="T370" s="801">
        <f t="shared" si="111"/>
        <v>24</v>
      </c>
      <c r="U370" s="802">
        <f t="shared" si="111"/>
        <v>24</v>
      </c>
      <c r="V370" s="803">
        <f t="shared" si="111"/>
        <v>24</v>
      </c>
      <c r="W370" s="801">
        <f t="shared" si="111"/>
        <v>22</v>
      </c>
      <c r="X370" s="802">
        <f t="shared" si="111"/>
        <v>20</v>
      </c>
      <c r="Y370" s="803">
        <f t="shared" si="111"/>
        <v>15</v>
      </c>
    </row>
    <row r="371" spans="1:27" s="14" customFormat="1" ht="18.75" customHeight="1" x14ac:dyDescent="0.2">
      <c r="A371" s="3353" t="s">
        <v>61</v>
      </c>
      <c r="B371" s="3354"/>
      <c r="C371" s="3354"/>
      <c r="D371" s="3354"/>
      <c r="E371" s="3354"/>
      <c r="F371" s="3354"/>
      <c r="G371" s="3354"/>
      <c r="H371" s="3354"/>
      <c r="I371" s="3354"/>
      <c r="J371" s="3354"/>
      <c r="K371" s="3354"/>
      <c r="L371" s="3354"/>
      <c r="M371" s="3355"/>
      <c r="N371" s="136">
        <v>3</v>
      </c>
      <c r="O371" s="468">
        <v>1</v>
      </c>
      <c r="P371" s="466">
        <v>3</v>
      </c>
      <c r="Q371" s="470">
        <v>4</v>
      </c>
      <c r="R371" s="468">
        <v>2</v>
      </c>
      <c r="S371" s="466">
        <v>3</v>
      </c>
      <c r="T371" s="470">
        <v>3</v>
      </c>
      <c r="U371" s="468">
        <v>2</v>
      </c>
      <c r="V371" s="466">
        <v>3</v>
      </c>
      <c r="W371" s="470">
        <v>3</v>
      </c>
      <c r="X371" s="468">
        <v>1</v>
      </c>
      <c r="Y371" s="466">
        <v>2</v>
      </c>
    </row>
    <row r="372" spans="1:27" s="14" customFormat="1" ht="18.75" customHeight="1" x14ac:dyDescent="0.2">
      <c r="A372" s="3250" t="s">
        <v>374</v>
      </c>
      <c r="B372" s="3261"/>
      <c r="C372" s="3261"/>
      <c r="D372" s="3261"/>
      <c r="E372" s="3261"/>
      <c r="F372" s="3261"/>
      <c r="G372" s="3261"/>
      <c r="H372" s="3261"/>
      <c r="I372" s="3261"/>
      <c r="J372" s="3261"/>
      <c r="K372" s="3261"/>
      <c r="L372" s="3261"/>
      <c r="M372" s="3262"/>
      <c r="N372" s="136">
        <v>5</v>
      </c>
      <c r="O372" s="468">
        <v>2</v>
      </c>
      <c r="P372" s="466" t="s">
        <v>377</v>
      </c>
      <c r="Q372" s="470">
        <v>3</v>
      </c>
      <c r="R372" s="468">
        <v>1</v>
      </c>
      <c r="S372" s="466" t="s">
        <v>551</v>
      </c>
      <c r="T372" s="470" t="s">
        <v>185</v>
      </c>
      <c r="U372" s="468"/>
      <c r="V372" s="466" t="s">
        <v>550</v>
      </c>
      <c r="W372" s="470">
        <v>4</v>
      </c>
      <c r="X372" s="468" t="s">
        <v>447</v>
      </c>
      <c r="Y372" s="466">
        <v>3</v>
      </c>
    </row>
    <row r="373" spans="1:27" s="14" customFormat="1" ht="18.75" customHeight="1" x14ac:dyDescent="0.2">
      <c r="A373" s="3250" t="s">
        <v>375</v>
      </c>
      <c r="B373" s="3261"/>
      <c r="C373" s="3261"/>
      <c r="D373" s="3261"/>
      <c r="E373" s="3261"/>
      <c r="F373" s="3261"/>
      <c r="G373" s="3261"/>
      <c r="H373" s="3261"/>
      <c r="I373" s="3261"/>
      <c r="J373" s="3261"/>
      <c r="K373" s="3261"/>
      <c r="L373" s="3261"/>
      <c r="M373" s="3262"/>
      <c r="N373" s="136">
        <v>5</v>
      </c>
      <c r="O373" s="468">
        <v>2</v>
      </c>
      <c r="P373" s="466" t="s">
        <v>377</v>
      </c>
      <c r="Q373" s="470">
        <v>3</v>
      </c>
      <c r="R373" s="468">
        <v>1</v>
      </c>
      <c r="S373" s="466" t="s">
        <v>551</v>
      </c>
      <c r="T373" s="470" t="s">
        <v>185</v>
      </c>
      <c r="U373" s="468"/>
      <c r="V373" s="466" t="s">
        <v>550</v>
      </c>
      <c r="W373" s="470">
        <v>3</v>
      </c>
      <c r="X373" s="468" t="s">
        <v>447</v>
      </c>
      <c r="Y373" s="466">
        <v>3</v>
      </c>
    </row>
    <row r="374" spans="1:27" s="14" customFormat="1" ht="18.75" customHeight="1" x14ac:dyDescent="0.2">
      <c r="A374" s="3353" t="s">
        <v>76</v>
      </c>
      <c r="B374" s="3354"/>
      <c r="C374" s="3354"/>
      <c r="D374" s="3354"/>
      <c r="E374" s="3354"/>
      <c r="F374" s="3354"/>
      <c r="G374" s="3354"/>
      <c r="H374" s="3354"/>
      <c r="I374" s="3354"/>
      <c r="J374" s="3354"/>
      <c r="K374" s="3354"/>
      <c r="L374" s="3354"/>
      <c r="M374" s="3355"/>
      <c r="N374" s="470"/>
      <c r="O374" s="468"/>
      <c r="P374" s="466"/>
      <c r="Q374" s="470"/>
      <c r="R374" s="468"/>
      <c r="S374" s="466"/>
      <c r="T374" s="470"/>
      <c r="U374" s="468"/>
      <c r="V374" s="466">
        <v>1</v>
      </c>
      <c r="W374" s="470">
        <v>1</v>
      </c>
      <c r="X374" s="468"/>
      <c r="Y374" s="466"/>
    </row>
    <row r="375" spans="1:27" s="14" customFormat="1" ht="19.5" customHeight="1" thickBot="1" x14ac:dyDescent="0.25">
      <c r="A375" s="3356" t="s">
        <v>75</v>
      </c>
      <c r="B375" s="3357"/>
      <c r="C375" s="3357"/>
      <c r="D375" s="3357"/>
      <c r="E375" s="3357"/>
      <c r="F375" s="3357"/>
      <c r="G375" s="3357"/>
      <c r="H375" s="3357"/>
      <c r="I375" s="3357"/>
      <c r="J375" s="3357"/>
      <c r="K375" s="3357"/>
      <c r="L375" s="3357"/>
      <c r="M375" s="3358"/>
      <c r="N375" s="503"/>
      <c r="O375" s="718"/>
      <c r="P375" s="505"/>
      <c r="Q375" s="503"/>
      <c r="R375" s="718"/>
      <c r="S375" s="505"/>
      <c r="T375" s="503">
        <v>1</v>
      </c>
      <c r="U375" s="718"/>
      <c r="V375" s="505">
        <v>1</v>
      </c>
      <c r="W375" s="503"/>
      <c r="X375" s="718">
        <v>1</v>
      </c>
      <c r="Y375" s="505"/>
    </row>
    <row r="376" spans="1:27" s="14" customFormat="1" ht="19.5" customHeight="1" thickBot="1" x14ac:dyDescent="0.25">
      <c r="A376" s="3359"/>
      <c r="B376" s="3360"/>
      <c r="C376" s="3360"/>
      <c r="D376" s="3360"/>
      <c r="E376" s="3360"/>
      <c r="F376" s="3360"/>
      <c r="G376" s="3360"/>
      <c r="H376" s="3360"/>
      <c r="I376" s="3360"/>
      <c r="J376" s="3360"/>
      <c r="K376" s="3360"/>
      <c r="L376" s="3360"/>
      <c r="M376" s="3360"/>
      <c r="N376" s="3351">
        <f>G12+G13+G14+G17+G23+G24+G25+G36+G37+G38+G40+G51+G52+G53+G57+G58+G59+G65+G69+G78+G79+G81</f>
        <v>60</v>
      </c>
      <c r="O376" s="3352"/>
      <c r="P376" s="3352"/>
      <c r="Q376" s="3351">
        <f>G18+G19+G20+G26+G27+G28+G39+G46+G54+G61+G62+G63+G70+G71+G73+G74+G75+G76+G80+G152+G354+G87+G88+G89</f>
        <v>60</v>
      </c>
      <c r="R376" s="3352"/>
      <c r="S376" s="3352"/>
      <c r="T376" s="3351">
        <f>G34+G41+G43+G44+G45+G48+G49+G129+G130+G131+G134+G135+G136+G141+G142+G171+G355+G356+G90+G91+G92</f>
        <v>60</v>
      </c>
      <c r="U376" s="3352"/>
      <c r="V376" s="3352"/>
      <c r="W376" s="3351">
        <f>G16+G55+G66+G67+G132+G138+G139+G143+G167+G168+G169+G172+G173+G175+G176+G177+G357+G359+G364</f>
        <v>60</v>
      </c>
      <c r="X376" s="3352"/>
      <c r="Y376" s="3352"/>
      <c r="Z376" s="3256"/>
      <c r="AA376" s="3257"/>
    </row>
    <row r="377" spans="1:27" s="14" customFormat="1" ht="19.5" customHeight="1" thickBot="1" x14ac:dyDescent="0.25">
      <c r="A377" s="3337"/>
      <c r="B377" s="3337"/>
      <c r="C377" s="3337"/>
      <c r="D377" s="3337"/>
      <c r="E377" s="3337"/>
      <c r="F377" s="3337"/>
      <c r="G377" s="3337"/>
      <c r="H377" s="3337"/>
      <c r="I377" s="3337"/>
      <c r="J377" s="3337"/>
      <c r="K377" s="3337"/>
      <c r="L377" s="3337"/>
      <c r="M377" s="3337"/>
      <c r="N377" s="3231">
        <f>N376+Q376+T376+W376</f>
        <v>240</v>
      </c>
      <c r="O377" s="3338"/>
      <c r="P377" s="3338"/>
      <c r="Q377" s="3338"/>
      <c r="R377" s="3338"/>
      <c r="S377" s="3338"/>
      <c r="T377" s="3338"/>
      <c r="U377" s="3338"/>
      <c r="V377" s="3338"/>
      <c r="W377" s="3338"/>
      <c r="X377" s="3338"/>
      <c r="Y377" s="3339"/>
      <c r="Z377" s="46"/>
      <c r="AA377" s="355"/>
    </row>
    <row r="378" spans="1:27" s="14" customFormat="1" ht="19.5" hidden="1" customHeight="1" thickBot="1" x14ac:dyDescent="0.25">
      <c r="A378" s="313"/>
      <c r="B378" s="313"/>
      <c r="C378" s="313"/>
      <c r="D378" s="313"/>
      <c r="E378" s="313"/>
      <c r="F378" s="313"/>
      <c r="G378" s="313"/>
      <c r="H378" s="313"/>
      <c r="I378" s="313"/>
      <c r="J378" s="313"/>
      <c r="K378" s="313"/>
      <c r="L378" s="313"/>
      <c r="M378" s="313"/>
      <c r="N378" s="314"/>
      <c r="O378" s="314"/>
      <c r="P378" s="315"/>
      <c r="Q378" s="314"/>
      <c r="R378" s="314"/>
      <c r="S378" s="314"/>
      <c r="T378" s="314"/>
      <c r="U378" s="314"/>
      <c r="V378" s="315"/>
      <c r="W378" s="314"/>
      <c r="X378" s="314"/>
      <c r="Y378" s="315"/>
    </row>
    <row r="379" spans="1:27" s="14" customFormat="1" ht="19.5" hidden="1" customHeight="1" thickBot="1" x14ac:dyDescent="0.25">
      <c r="A379" s="3340" t="s">
        <v>372</v>
      </c>
      <c r="B379" s="3341"/>
      <c r="C379" s="3341"/>
      <c r="D379" s="3341"/>
      <c r="E379" s="3341"/>
      <c r="F379" s="3341"/>
      <c r="G379" s="3341"/>
      <c r="H379" s="3341"/>
      <c r="I379" s="3341"/>
      <c r="J379" s="3341"/>
      <c r="K379" s="3341"/>
      <c r="L379" s="3341"/>
      <c r="M379" s="3341"/>
      <c r="N379" s="3341"/>
      <c r="O379" s="3341"/>
      <c r="P379" s="3341"/>
      <c r="Q379" s="3341"/>
      <c r="R379" s="3341"/>
      <c r="S379" s="3341"/>
      <c r="T379" s="3341"/>
      <c r="U379" s="3341"/>
      <c r="V379" s="3341"/>
      <c r="W379" s="3341"/>
      <c r="X379" s="3341"/>
      <c r="Y379" s="3342"/>
    </row>
    <row r="380" spans="1:27" s="14" customFormat="1" ht="19.5" hidden="1" customHeight="1" thickBot="1" x14ac:dyDescent="0.25">
      <c r="A380" s="3309" t="s">
        <v>370</v>
      </c>
      <c r="B380" s="3309"/>
      <c r="C380" s="3309"/>
      <c r="D380" s="3309"/>
      <c r="E380" s="3309"/>
      <c r="F380" s="3309"/>
      <c r="G380" s="883">
        <f>N389</f>
        <v>239</v>
      </c>
      <c r="H380" s="883">
        <f t="shared" ref="H380:V380" si="112">H83+H149+H153+H158+H164+H194+H360+H365+H93</f>
        <v>7200</v>
      </c>
      <c r="I380" s="883">
        <f t="shared" si="112"/>
        <v>3267</v>
      </c>
      <c r="J380" s="883">
        <f t="shared" si="112"/>
        <v>1579</v>
      </c>
      <c r="K380" s="883">
        <f t="shared" si="112"/>
        <v>481</v>
      </c>
      <c r="L380" s="883">
        <f t="shared" si="112"/>
        <v>1207</v>
      </c>
      <c r="M380" s="883">
        <f t="shared" si="112"/>
        <v>3303</v>
      </c>
      <c r="N380" s="883">
        <f t="shared" si="112"/>
        <v>29</v>
      </c>
      <c r="O380" s="883">
        <f t="shared" si="112"/>
        <v>27</v>
      </c>
      <c r="P380" s="883">
        <f t="shared" si="112"/>
        <v>27</v>
      </c>
      <c r="Q380" s="883">
        <f t="shared" si="112"/>
        <v>28</v>
      </c>
      <c r="R380" s="883">
        <f t="shared" si="112"/>
        <v>28</v>
      </c>
      <c r="S380" s="883">
        <f t="shared" si="112"/>
        <v>29</v>
      </c>
      <c r="T380" s="883">
        <f t="shared" si="112"/>
        <v>24</v>
      </c>
      <c r="U380" s="883">
        <f t="shared" si="112"/>
        <v>24</v>
      </c>
      <c r="V380" s="883">
        <f t="shared" si="112"/>
        <v>24</v>
      </c>
      <c r="W380" s="884">
        <f>W83+W149+W153+W158+W164+W194+W360+W365</f>
        <v>22</v>
      </c>
      <c r="X380" s="885">
        <f>X83+X149+X153+X158+X164+X194+X360+X365</f>
        <v>20</v>
      </c>
      <c r="Y380" s="886">
        <f>Y83+Y149+Y153+Y158+Y164+Y194+Y360+Y365</f>
        <v>15</v>
      </c>
    </row>
    <row r="381" spans="1:27" s="14" customFormat="1" ht="36.75" hidden="1" customHeight="1" thickBot="1" x14ac:dyDescent="0.25">
      <c r="A381" s="3310" t="s">
        <v>371</v>
      </c>
      <c r="B381" s="3311"/>
      <c r="C381" s="3311"/>
      <c r="D381" s="3311"/>
      <c r="E381" s="3311"/>
      <c r="F381" s="3312"/>
      <c r="G381" s="883">
        <f>N389</f>
        <v>239</v>
      </c>
      <c r="H381" s="883">
        <f t="shared" ref="H381:V381" si="113">H83+H150+H153+H158+H164+H195+H360+H365+H93</f>
        <v>7200</v>
      </c>
      <c r="I381" s="883">
        <f t="shared" si="113"/>
        <v>3267</v>
      </c>
      <c r="J381" s="883">
        <f t="shared" si="113"/>
        <v>1498</v>
      </c>
      <c r="K381" s="883">
        <f t="shared" si="113"/>
        <v>442</v>
      </c>
      <c r="L381" s="883">
        <f t="shared" si="113"/>
        <v>1327</v>
      </c>
      <c r="M381" s="883">
        <f t="shared" si="113"/>
        <v>3303</v>
      </c>
      <c r="N381" s="883">
        <f t="shared" si="113"/>
        <v>29</v>
      </c>
      <c r="O381" s="883">
        <f t="shared" si="113"/>
        <v>27</v>
      </c>
      <c r="P381" s="883">
        <f t="shared" si="113"/>
        <v>27</v>
      </c>
      <c r="Q381" s="883">
        <f t="shared" si="113"/>
        <v>28</v>
      </c>
      <c r="R381" s="883">
        <f t="shared" si="113"/>
        <v>28</v>
      </c>
      <c r="S381" s="883">
        <f t="shared" si="113"/>
        <v>29</v>
      </c>
      <c r="T381" s="883">
        <f t="shared" si="113"/>
        <v>24</v>
      </c>
      <c r="U381" s="883">
        <f t="shared" si="113"/>
        <v>24</v>
      </c>
      <c r="V381" s="883">
        <f t="shared" si="113"/>
        <v>24</v>
      </c>
      <c r="W381" s="884">
        <f>W83+W150+W153+W158+W164+W195+W360+W365</f>
        <v>22</v>
      </c>
      <c r="X381" s="885">
        <f>X83+X150+X153+X158+X164+X195+X360+X365</f>
        <v>20</v>
      </c>
      <c r="Y381" s="886">
        <f>Y83+Y150+Y153+Y158+Y164+Y195+Y360+Y365</f>
        <v>15</v>
      </c>
    </row>
    <row r="382" spans="1:27" s="14" customFormat="1" ht="19.5" hidden="1" customHeight="1" x14ac:dyDescent="0.2">
      <c r="A382" s="3350" t="s">
        <v>73</v>
      </c>
      <c r="B382" s="3314"/>
      <c r="C382" s="3314"/>
      <c r="D382" s="3314"/>
      <c r="E382" s="3314"/>
      <c r="F382" s="3314"/>
      <c r="G382" s="3314"/>
      <c r="H382" s="3314"/>
      <c r="I382" s="3314"/>
      <c r="J382" s="3314"/>
      <c r="K382" s="3314"/>
      <c r="L382" s="3314"/>
      <c r="M382" s="3315"/>
      <c r="N382" s="887">
        <f>N380</f>
        <v>29</v>
      </c>
      <c r="O382" s="888">
        <f t="shared" ref="O382:W382" si="114">O380</f>
        <v>27</v>
      </c>
      <c r="P382" s="889">
        <f t="shared" si="114"/>
        <v>27</v>
      </c>
      <c r="Q382" s="887">
        <f t="shared" si="114"/>
        <v>28</v>
      </c>
      <c r="R382" s="888">
        <f t="shared" si="114"/>
        <v>28</v>
      </c>
      <c r="S382" s="889">
        <f t="shared" si="114"/>
        <v>29</v>
      </c>
      <c r="T382" s="887">
        <f t="shared" si="114"/>
        <v>24</v>
      </c>
      <c r="U382" s="888">
        <f t="shared" si="114"/>
        <v>24</v>
      </c>
      <c r="V382" s="889">
        <f t="shared" si="114"/>
        <v>24</v>
      </c>
      <c r="W382" s="887">
        <f t="shared" si="114"/>
        <v>22</v>
      </c>
      <c r="X382" s="888">
        <f>X380</f>
        <v>20</v>
      </c>
      <c r="Y382" s="889">
        <f>Y380</f>
        <v>15</v>
      </c>
    </row>
    <row r="383" spans="1:27" s="14" customFormat="1" ht="19.5" hidden="1" customHeight="1" x14ac:dyDescent="0.2">
      <c r="A383" s="3277" t="s">
        <v>61</v>
      </c>
      <c r="B383" s="3278"/>
      <c r="C383" s="3278"/>
      <c r="D383" s="3278"/>
      <c r="E383" s="3278"/>
      <c r="F383" s="3278"/>
      <c r="G383" s="3278"/>
      <c r="H383" s="3278"/>
      <c r="I383" s="3278"/>
      <c r="J383" s="3278"/>
      <c r="K383" s="3278"/>
      <c r="L383" s="3278"/>
      <c r="M383" s="3279"/>
      <c r="N383" s="890">
        <v>3</v>
      </c>
      <c r="O383" s="891">
        <v>1</v>
      </c>
      <c r="P383" s="892">
        <v>3</v>
      </c>
      <c r="Q383" s="893">
        <v>4</v>
      </c>
      <c r="R383" s="891">
        <v>2</v>
      </c>
      <c r="S383" s="892">
        <v>3</v>
      </c>
      <c r="T383" s="893">
        <v>3</v>
      </c>
      <c r="U383" s="891">
        <v>2</v>
      </c>
      <c r="V383" s="892">
        <v>3</v>
      </c>
      <c r="W383" s="894">
        <v>3</v>
      </c>
      <c r="X383" s="895">
        <v>1</v>
      </c>
      <c r="Y383" s="896">
        <v>2</v>
      </c>
    </row>
    <row r="384" spans="1:27" s="14" customFormat="1" ht="19.5" hidden="1" customHeight="1" x14ac:dyDescent="0.2">
      <c r="A384" s="3277" t="s">
        <v>374</v>
      </c>
      <c r="B384" s="3278"/>
      <c r="C384" s="3278"/>
      <c r="D384" s="3278"/>
      <c r="E384" s="3278"/>
      <c r="F384" s="3278"/>
      <c r="G384" s="3278"/>
      <c r="H384" s="3278"/>
      <c r="I384" s="3278"/>
      <c r="J384" s="3278"/>
      <c r="K384" s="3278"/>
      <c r="L384" s="3278"/>
      <c r="M384" s="3279"/>
      <c r="N384" s="890">
        <v>5</v>
      </c>
      <c r="O384" s="891">
        <v>2</v>
      </c>
      <c r="P384" s="892" t="s">
        <v>377</v>
      </c>
      <c r="Q384" s="893">
        <v>3</v>
      </c>
      <c r="R384" s="891">
        <v>1</v>
      </c>
      <c r="S384" s="892" t="s">
        <v>551</v>
      </c>
      <c r="T384" s="893" t="s">
        <v>185</v>
      </c>
      <c r="U384" s="891"/>
      <c r="V384" s="892" t="s">
        <v>550</v>
      </c>
      <c r="W384" s="893">
        <v>4</v>
      </c>
      <c r="X384" s="891" t="s">
        <v>447</v>
      </c>
      <c r="Y384" s="892">
        <v>3</v>
      </c>
    </row>
    <row r="385" spans="1:27" s="14" customFormat="1" ht="19.5" hidden="1" customHeight="1" x14ac:dyDescent="0.2">
      <c r="A385" s="3277" t="s">
        <v>375</v>
      </c>
      <c r="B385" s="3278"/>
      <c r="C385" s="3278"/>
      <c r="D385" s="3278"/>
      <c r="E385" s="3278"/>
      <c r="F385" s="3278"/>
      <c r="G385" s="3278"/>
      <c r="H385" s="3278"/>
      <c r="I385" s="3278"/>
      <c r="J385" s="3278"/>
      <c r="K385" s="3278"/>
      <c r="L385" s="3278"/>
      <c r="M385" s="3279"/>
      <c r="N385" s="890">
        <v>5</v>
      </c>
      <c r="O385" s="891">
        <v>2</v>
      </c>
      <c r="P385" s="892" t="s">
        <v>377</v>
      </c>
      <c r="Q385" s="893">
        <v>3</v>
      </c>
      <c r="R385" s="891">
        <v>1</v>
      </c>
      <c r="S385" s="892" t="s">
        <v>551</v>
      </c>
      <c r="T385" s="893" t="s">
        <v>185</v>
      </c>
      <c r="U385" s="891"/>
      <c r="V385" s="892" t="s">
        <v>550</v>
      </c>
      <c r="W385" s="893">
        <v>3</v>
      </c>
      <c r="X385" s="891" t="s">
        <v>447</v>
      </c>
      <c r="Y385" s="892">
        <v>3</v>
      </c>
    </row>
    <row r="386" spans="1:27" s="14" customFormat="1" ht="19.5" hidden="1" customHeight="1" x14ac:dyDescent="0.2">
      <c r="A386" s="3277" t="s">
        <v>76</v>
      </c>
      <c r="B386" s="3278"/>
      <c r="C386" s="3278"/>
      <c r="D386" s="3278"/>
      <c r="E386" s="3278"/>
      <c r="F386" s="3278"/>
      <c r="G386" s="3278"/>
      <c r="H386" s="3278"/>
      <c r="I386" s="3278"/>
      <c r="J386" s="3278"/>
      <c r="K386" s="3278"/>
      <c r="L386" s="3278"/>
      <c r="M386" s="3279"/>
      <c r="N386" s="893"/>
      <c r="O386" s="891"/>
      <c r="P386" s="892"/>
      <c r="Q386" s="893"/>
      <c r="R386" s="891"/>
      <c r="S386" s="892"/>
      <c r="T386" s="893"/>
      <c r="U386" s="891"/>
      <c r="V386" s="892">
        <v>1</v>
      </c>
      <c r="W386" s="893">
        <v>1</v>
      </c>
      <c r="X386" s="891"/>
      <c r="Y386" s="892"/>
    </row>
    <row r="387" spans="1:27" s="14" customFormat="1" ht="18.75" hidden="1" customHeight="1" thickBot="1" x14ac:dyDescent="0.25">
      <c r="A387" s="3281" t="s">
        <v>75</v>
      </c>
      <c r="B387" s="3282"/>
      <c r="C387" s="3282"/>
      <c r="D387" s="3282"/>
      <c r="E387" s="3282"/>
      <c r="F387" s="3282"/>
      <c r="G387" s="3282"/>
      <c r="H387" s="3282"/>
      <c r="I387" s="3282"/>
      <c r="J387" s="3282"/>
      <c r="K387" s="3282"/>
      <c r="L387" s="3282"/>
      <c r="M387" s="3283"/>
      <c r="N387" s="897"/>
      <c r="O387" s="898"/>
      <c r="P387" s="899"/>
      <c r="Q387" s="897"/>
      <c r="R387" s="898"/>
      <c r="S387" s="899"/>
      <c r="T387" s="897">
        <v>1</v>
      </c>
      <c r="U387" s="898"/>
      <c r="V387" s="899">
        <v>1</v>
      </c>
      <c r="W387" s="897"/>
      <c r="X387" s="898">
        <v>1</v>
      </c>
      <c r="Y387" s="899"/>
    </row>
    <row r="388" spans="1:27" s="14" customFormat="1" ht="18.75" hidden="1" customHeight="1" thickBot="1" x14ac:dyDescent="0.25">
      <c r="A388" s="900"/>
      <c r="B388" s="901"/>
      <c r="C388" s="901"/>
      <c r="D388" s="901"/>
      <c r="E388" s="901"/>
      <c r="F388" s="901"/>
      <c r="G388" s="901"/>
      <c r="H388" s="901"/>
      <c r="I388" s="901"/>
      <c r="J388" s="901"/>
      <c r="K388" s="901"/>
      <c r="L388" s="901"/>
      <c r="M388" s="901"/>
      <c r="N388" s="3273">
        <f>G12+G13+G14+G17+G23+G24+G25+G36+G37+G38+G40+G51+G52+G53+G57+G58+G59+G65+G69+G78+G79+G81</f>
        <v>60</v>
      </c>
      <c r="O388" s="3274"/>
      <c r="P388" s="3274"/>
      <c r="Q388" s="3273">
        <f>G18+G19+G20+G26+G27+G28+G39+G46+G54+G61+G62+G63+G70+G71+G73+G74+G75+G76+G80+G152+G354+4</f>
        <v>60</v>
      </c>
      <c r="R388" s="3274"/>
      <c r="S388" s="3274"/>
      <c r="T388" s="3332">
        <f>G34+G41+G43+G44+G45+G48+G49+G129+G130+G131+G134+G135+G136+G141+G142+G161+G355+G356+6</f>
        <v>60</v>
      </c>
      <c r="U388" s="3274"/>
      <c r="V388" s="3274"/>
      <c r="W388" s="3332">
        <f>G16+G55+G66+G67+G132+G138+G139+G143+G156+G157+G162+G163+G185+G187+G188+G189+G358+G359+G364</f>
        <v>59</v>
      </c>
      <c r="X388" s="3274"/>
      <c r="Y388" s="3274"/>
      <c r="Z388" s="3184"/>
      <c r="AA388" s="3185"/>
    </row>
    <row r="389" spans="1:27" s="14" customFormat="1" ht="18.75" hidden="1" customHeight="1" thickBot="1" x14ac:dyDescent="0.25">
      <c r="A389" s="901"/>
      <c r="B389" s="901"/>
      <c r="C389" s="901"/>
      <c r="D389" s="901"/>
      <c r="E389" s="901"/>
      <c r="F389" s="901"/>
      <c r="G389" s="901"/>
      <c r="H389" s="901"/>
      <c r="I389" s="901"/>
      <c r="J389" s="901"/>
      <c r="K389" s="901"/>
      <c r="L389" s="901"/>
      <c r="M389" s="901"/>
      <c r="N389" s="3333">
        <f>N388+Q388+T388+W388</f>
        <v>239</v>
      </c>
      <c r="O389" s="3334"/>
      <c r="P389" s="3334"/>
      <c r="Q389" s="3334"/>
      <c r="R389" s="3334"/>
      <c r="S389" s="3334"/>
      <c r="T389" s="3334"/>
      <c r="U389" s="3334"/>
      <c r="V389" s="3334"/>
      <c r="W389" s="3334"/>
      <c r="X389" s="3334"/>
      <c r="Y389" s="3335"/>
      <c r="Z389" s="33"/>
      <c r="AA389" s="356"/>
    </row>
    <row r="390" spans="1:27" s="14" customFormat="1" ht="18.75" hidden="1" customHeight="1" thickBot="1" x14ac:dyDescent="0.25">
      <c r="A390" s="318"/>
      <c r="B390" s="318"/>
      <c r="C390" s="318"/>
      <c r="D390" s="318"/>
      <c r="E390" s="318"/>
      <c r="F390" s="318"/>
      <c r="G390" s="318"/>
      <c r="H390" s="318"/>
      <c r="I390" s="318"/>
      <c r="J390" s="318"/>
      <c r="K390" s="318"/>
      <c r="L390" s="318"/>
      <c r="M390" s="318"/>
      <c r="N390" s="319"/>
      <c r="O390" s="320"/>
      <c r="P390" s="49"/>
      <c r="Q390" s="319"/>
      <c r="R390" s="320"/>
      <c r="S390" s="320"/>
      <c r="T390" s="47"/>
      <c r="U390" s="48"/>
      <c r="V390" s="49"/>
      <c r="W390" s="47"/>
      <c r="X390" s="48"/>
      <c r="Y390" s="49"/>
      <c r="Z390" s="33"/>
      <c r="AA390" s="356"/>
    </row>
    <row r="391" spans="1:27" s="14" customFormat="1" ht="18.75" hidden="1" customHeight="1" thickBot="1" x14ac:dyDescent="0.25">
      <c r="A391" s="3343" t="s">
        <v>373</v>
      </c>
      <c r="B391" s="3344"/>
      <c r="C391" s="3344"/>
      <c r="D391" s="3344"/>
      <c r="E391" s="3344"/>
      <c r="F391" s="3344"/>
      <c r="G391" s="3344"/>
      <c r="H391" s="3344"/>
      <c r="I391" s="3344"/>
      <c r="J391" s="3344"/>
      <c r="K391" s="3344"/>
      <c r="L391" s="3344"/>
      <c r="M391" s="3344"/>
      <c r="N391" s="3344"/>
      <c r="O391" s="3344"/>
      <c r="P391" s="3344"/>
      <c r="Q391" s="3344"/>
      <c r="R391" s="3344"/>
      <c r="S391" s="3344"/>
      <c r="T391" s="3344"/>
      <c r="U391" s="3344"/>
      <c r="V391" s="3344"/>
      <c r="W391" s="3344"/>
      <c r="X391" s="3344"/>
      <c r="Y391" s="3345"/>
      <c r="Z391" s="33"/>
      <c r="AA391" s="356"/>
    </row>
    <row r="392" spans="1:27" s="14" customFormat="1" ht="24.75" hidden="1" customHeight="1" thickBot="1" x14ac:dyDescent="0.25">
      <c r="A392" s="3346" t="s">
        <v>370</v>
      </c>
      <c r="B392" s="3346"/>
      <c r="C392" s="3346"/>
      <c r="D392" s="3346"/>
      <c r="E392" s="3346"/>
      <c r="F392" s="3346"/>
      <c r="G392" s="910">
        <f>N401</f>
        <v>240</v>
      </c>
      <c r="H392" s="910">
        <f t="shared" ref="H392:V392" si="115">H83+H149+H158+H213+H360+H365+H93</f>
        <v>7200</v>
      </c>
      <c r="I392" s="910">
        <f t="shared" si="115"/>
        <v>3277</v>
      </c>
      <c r="J392" s="910">
        <f t="shared" si="115"/>
        <v>1589</v>
      </c>
      <c r="K392" s="910">
        <f t="shared" si="115"/>
        <v>461</v>
      </c>
      <c r="L392" s="910">
        <f t="shared" si="115"/>
        <v>1227</v>
      </c>
      <c r="M392" s="910">
        <f t="shared" si="115"/>
        <v>3293</v>
      </c>
      <c r="N392" s="910">
        <f t="shared" si="115"/>
        <v>29</v>
      </c>
      <c r="O392" s="910">
        <f t="shared" si="115"/>
        <v>27</v>
      </c>
      <c r="P392" s="910">
        <f t="shared" si="115"/>
        <v>27</v>
      </c>
      <c r="Q392" s="910">
        <f t="shared" si="115"/>
        <v>28</v>
      </c>
      <c r="R392" s="910">
        <f t="shared" si="115"/>
        <v>28</v>
      </c>
      <c r="S392" s="910">
        <f t="shared" si="115"/>
        <v>30</v>
      </c>
      <c r="T392" s="910">
        <f t="shared" si="115"/>
        <v>24</v>
      </c>
      <c r="U392" s="910">
        <f t="shared" si="115"/>
        <v>24</v>
      </c>
      <c r="V392" s="910">
        <f t="shared" si="115"/>
        <v>24</v>
      </c>
      <c r="W392" s="911">
        <f>W83+W149+W158+W213+W360+W365</f>
        <v>22</v>
      </c>
      <c r="X392" s="912">
        <f>X83+X149+X158+X213+X360+X365</f>
        <v>20</v>
      </c>
      <c r="Y392" s="913">
        <f>Y83+Y149+Y158+Y213+Y360+Y365</f>
        <v>15</v>
      </c>
      <c r="Z392" s="33"/>
      <c r="AA392" s="356"/>
    </row>
    <row r="393" spans="1:27" s="14" customFormat="1" ht="36" hidden="1" customHeight="1" thickBot="1" x14ac:dyDescent="0.25">
      <c r="A393" s="3347" t="s">
        <v>371</v>
      </c>
      <c r="B393" s="3348"/>
      <c r="C393" s="3348"/>
      <c r="D393" s="3348"/>
      <c r="E393" s="3348"/>
      <c r="F393" s="3349"/>
      <c r="G393" s="914">
        <f>N401</f>
        <v>240</v>
      </c>
      <c r="H393" s="914">
        <f t="shared" ref="H393:V393" si="116">H83+H150+H158+H214+H360+H365+H93</f>
        <v>7200</v>
      </c>
      <c r="I393" s="914">
        <f t="shared" si="116"/>
        <v>3277</v>
      </c>
      <c r="J393" s="914">
        <f t="shared" si="116"/>
        <v>1508</v>
      </c>
      <c r="K393" s="914">
        <f t="shared" si="116"/>
        <v>422</v>
      </c>
      <c r="L393" s="914">
        <f t="shared" si="116"/>
        <v>1347</v>
      </c>
      <c r="M393" s="914">
        <f t="shared" si="116"/>
        <v>3293</v>
      </c>
      <c r="N393" s="914">
        <f t="shared" si="116"/>
        <v>29</v>
      </c>
      <c r="O393" s="914">
        <f t="shared" si="116"/>
        <v>27</v>
      </c>
      <c r="P393" s="914">
        <f t="shared" si="116"/>
        <v>27</v>
      </c>
      <c r="Q393" s="914">
        <f t="shared" si="116"/>
        <v>28</v>
      </c>
      <c r="R393" s="914">
        <f t="shared" si="116"/>
        <v>28</v>
      </c>
      <c r="S393" s="914">
        <f t="shared" si="116"/>
        <v>30</v>
      </c>
      <c r="T393" s="914">
        <f t="shared" si="116"/>
        <v>24</v>
      </c>
      <c r="U393" s="914">
        <f t="shared" si="116"/>
        <v>24</v>
      </c>
      <c r="V393" s="914">
        <f t="shared" si="116"/>
        <v>24</v>
      </c>
      <c r="W393" s="911">
        <f>W83+W150+W158+W214+W360+W365</f>
        <v>22</v>
      </c>
      <c r="X393" s="912">
        <f>X83+X150+X158+X214+X360+X365</f>
        <v>20</v>
      </c>
      <c r="Y393" s="913">
        <f>Y83+Y150+Y158+Y214+Y360+Y365</f>
        <v>15</v>
      </c>
      <c r="Z393" s="33"/>
      <c r="AA393" s="356"/>
    </row>
    <row r="394" spans="1:27" s="14" customFormat="1" ht="18.75" hidden="1" customHeight="1" x14ac:dyDescent="0.2">
      <c r="A394" s="3326" t="s">
        <v>73</v>
      </c>
      <c r="B394" s="3327"/>
      <c r="C394" s="3327"/>
      <c r="D394" s="3327"/>
      <c r="E394" s="3327"/>
      <c r="F394" s="3327"/>
      <c r="G394" s="3327"/>
      <c r="H394" s="3327"/>
      <c r="I394" s="3327"/>
      <c r="J394" s="3327"/>
      <c r="K394" s="3327"/>
      <c r="L394" s="3327"/>
      <c r="M394" s="3328"/>
      <c r="N394" s="915">
        <f t="shared" ref="N394:Y394" si="117">N392</f>
        <v>29</v>
      </c>
      <c r="O394" s="916">
        <f t="shared" si="117"/>
        <v>27</v>
      </c>
      <c r="P394" s="917">
        <f t="shared" si="117"/>
        <v>27</v>
      </c>
      <c r="Q394" s="915">
        <f t="shared" si="117"/>
        <v>28</v>
      </c>
      <c r="R394" s="916">
        <f t="shared" si="117"/>
        <v>28</v>
      </c>
      <c r="S394" s="917">
        <f t="shared" si="117"/>
        <v>30</v>
      </c>
      <c r="T394" s="915">
        <f>T392</f>
        <v>24</v>
      </c>
      <c r="U394" s="918">
        <f t="shared" si="117"/>
        <v>24</v>
      </c>
      <c r="V394" s="919">
        <f t="shared" si="117"/>
        <v>24</v>
      </c>
      <c r="W394" s="920">
        <f t="shared" si="117"/>
        <v>22</v>
      </c>
      <c r="X394" s="918">
        <f t="shared" si="117"/>
        <v>20</v>
      </c>
      <c r="Y394" s="919">
        <f t="shared" si="117"/>
        <v>15</v>
      </c>
      <c r="Z394" s="33"/>
      <c r="AA394" s="356"/>
    </row>
    <row r="395" spans="1:27" s="14" customFormat="1" ht="18.75" hidden="1" customHeight="1" x14ac:dyDescent="0.2">
      <c r="A395" s="3329" t="s">
        <v>61</v>
      </c>
      <c r="B395" s="3330"/>
      <c r="C395" s="3330"/>
      <c r="D395" s="3330"/>
      <c r="E395" s="3330"/>
      <c r="F395" s="3330"/>
      <c r="G395" s="3330"/>
      <c r="H395" s="3330"/>
      <c r="I395" s="3330"/>
      <c r="J395" s="3330"/>
      <c r="K395" s="3330"/>
      <c r="L395" s="3330"/>
      <c r="M395" s="3331"/>
      <c r="N395" s="921">
        <v>3</v>
      </c>
      <c r="O395" s="922">
        <v>1</v>
      </c>
      <c r="P395" s="923">
        <v>3</v>
      </c>
      <c r="Q395" s="924">
        <v>4</v>
      </c>
      <c r="R395" s="922">
        <v>2</v>
      </c>
      <c r="S395" s="923">
        <v>3</v>
      </c>
      <c r="T395" s="924">
        <v>3</v>
      </c>
      <c r="U395" s="922">
        <v>2</v>
      </c>
      <c r="V395" s="923">
        <v>3</v>
      </c>
      <c r="W395" s="924">
        <v>3</v>
      </c>
      <c r="X395" s="922">
        <v>1</v>
      </c>
      <c r="Y395" s="923">
        <v>2</v>
      </c>
      <c r="Z395" s="33"/>
      <c r="AA395" s="356"/>
    </row>
    <row r="396" spans="1:27" s="14" customFormat="1" ht="18.75" hidden="1" customHeight="1" x14ac:dyDescent="0.2">
      <c r="A396" s="3250" t="s">
        <v>374</v>
      </c>
      <c r="B396" s="3261"/>
      <c r="C396" s="3261"/>
      <c r="D396" s="3261"/>
      <c r="E396" s="3261"/>
      <c r="F396" s="3261"/>
      <c r="G396" s="3261"/>
      <c r="H396" s="3261"/>
      <c r="I396" s="3261"/>
      <c r="J396" s="3261"/>
      <c r="K396" s="3261"/>
      <c r="L396" s="3261"/>
      <c r="M396" s="3262"/>
      <c r="N396" s="136">
        <v>5</v>
      </c>
      <c r="O396" s="468">
        <v>2</v>
      </c>
      <c r="P396" s="466" t="s">
        <v>377</v>
      </c>
      <c r="Q396" s="470">
        <v>3</v>
      </c>
      <c r="R396" s="468">
        <v>1</v>
      </c>
      <c r="S396" s="466" t="s">
        <v>448</v>
      </c>
      <c r="T396" s="470" t="s">
        <v>185</v>
      </c>
      <c r="U396" s="468"/>
      <c r="V396" s="466" t="s">
        <v>550</v>
      </c>
      <c r="W396" s="470">
        <v>4</v>
      </c>
      <c r="X396" s="468" t="s">
        <v>447</v>
      </c>
      <c r="Y396" s="466">
        <v>3</v>
      </c>
      <c r="Z396" s="33"/>
      <c r="AA396" s="356"/>
    </row>
    <row r="397" spans="1:27" s="14" customFormat="1" ht="18.75" hidden="1" customHeight="1" x14ac:dyDescent="0.2">
      <c r="A397" s="3250" t="s">
        <v>375</v>
      </c>
      <c r="B397" s="3261"/>
      <c r="C397" s="3261"/>
      <c r="D397" s="3261"/>
      <c r="E397" s="3261"/>
      <c r="F397" s="3261"/>
      <c r="G397" s="3261"/>
      <c r="H397" s="3261"/>
      <c r="I397" s="3261"/>
      <c r="J397" s="3261"/>
      <c r="K397" s="3261"/>
      <c r="L397" s="3261"/>
      <c r="M397" s="3262"/>
      <c r="N397" s="136">
        <v>5</v>
      </c>
      <c r="O397" s="468">
        <v>2</v>
      </c>
      <c r="P397" s="466" t="s">
        <v>377</v>
      </c>
      <c r="Q397" s="470">
        <v>3</v>
      </c>
      <c r="R397" s="468">
        <v>1</v>
      </c>
      <c r="S397" s="466" t="s">
        <v>448</v>
      </c>
      <c r="T397" s="470" t="s">
        <v>185</v>
      </c>
      <c r="U397" s="468"/>
      <c r="V397" s="466" t="s">
        <v>550</v>
      </c>
      <c r="W397" s="470">
        <v>3</v>
      </c>
      <c r="X397" s="468" t="s">
        <v>447</v>
      </c>
      <c r="Y397" s="466">
        <v>3</v>
      </c>
      <c r="Z397" s="33"/>
      <c r="AA397" s="356"/>
    </row>
    <row r="398" spans="1:27" s="14" customFormat="1" ht="18.75" hidden="1" customHeight="1" x14ac:dyDescent="0.2">
      <c r="A398" s="3250" t="s">
        <v>76</v>
      </c>
      <c r="B398" s="3261"/>
      <c r="C398" s="3261"/>
      <c r="D398" s="3261"/>
      <c r="E398" s="3261"/>
      <c r="F398" s="3261"/>
      <c r="G398" s="3261"/>
      <c r="H398" s="3261"/>
      <c r="I398" s="3261"/>
      <c r="J398" s="3261"/>
      <c r="K398" s="3261"/>
      <c r="L398" s="3261"/>
      <c r="M398" s="3262"/>
      <c r="N398" s="470"/>
      <c r="O398" s="468"/>
      <c r="P398" s="466"/>
      <c r="Q398" s="470"/>
      <c r="R398" s="468"/>
      <c r="S398" s="466"/>
      <c r="T398" s="470"/>
      <c r="U398" s="468"/>
      <c r="V398" s="466">
        <v>1</v>
      </c>
      <c r="W398" s="470">
        <v>1</v>
      </c>
      <c r="X398" s="468"/>
      <c r="Y398" s="466"/>
      <c r="Z398" s="33"/>
      <c r="AA398" s="356"/>
    </row>
    <row r="399" spans="1:27" s="14" customFormat="1" ht="18.75" hidden="1" customHeight="1" thickBot="1" x14ac:dyDescent="0.25">
      <c r="A399" s="3253" t="s">
        <v>75</v>
      </c>
      <c r="B399" s="3304"/>
      <c r="C399" s="3304"/>
      <c r="D399" s="3304"/>
      <c r="E399" s="3304"/>
      <c r="F399" s="3304"/>
      <c r="G399" s="3304"/>
      <c r="H399" s="3304"/>
      <c r="I399" s="3304"/>
      <c r="J399" s="3304"/>
      <c r="K399" s="3304"/>
      <c r="L399" s="3304"/>
      <c r="M399" s="3305"/>
      <c r="N399" s="503"/>
      <c r="O399" s="718"/>
      <c r="P399" s="505"/>
      <c r="Q399" s="503"/>
      <c r="R399" s="718"/>
      <c r="S399" s="505"/>
      <c r="T399" s="503">
        <v>1</v>
      </c>
      <c r="U399" s="718"/>
      <c r="V399" s="505">
        <v>1</v>
      </c>
      <c r="W399" s="503"/>
      <c r="X399" s="718">
        <v>1</v>
      </c>
      <c r="Y399" s="505"/>
      <c r="Z399" s="33"/>
      <c r="AA399" s="356"/>
    </row>
    <row r="400" spans="1:27" s="14" customFormat="1" ht="18.75" hidden="1" customHeight="1" thickBot="1" x14ac:dyDescent="0.25">
      <c r="A400" s="321"/>
      <c r="B400" s="321"/>
      <c r="C400" s="321"/>
      <c r="D400" s="321"/>
      <c r="E400" s="321"/>
      <c r="F400" s="321"/>
      <c r="G400" s="321"/>
      <c r="H400" s="321"/>
      <c r="I400" s="321"/>
      <c r="J400" s="321"/>
      <c r="K400" s="321"/>
      <c r="L400" s="321"/>
      <c r="M400" s="322"/>
      <c r="N400" s="3336">
        <f>G12+G13+G14+G17+G23+G24+G25+G36+G37+G38+G40+G51+G52+G53+G57+G58+G59+G65+G69+G78+G79+G81</f>
        <v>60</v>
      </c>
      <c r="O400" s="3336"/>
      <c r="P400" s="3336"/>
      <c r="Q400" s="3336">
        <f>G18+G19+G20+G26+G27+G28+G39+G46+G54+G61+G62+G63+G70+G71+G73+G74+G75+G76+G80+G203+G204+G354+G87+G88+G89</f>
        <v>60</v>
      </c>
      <c r="R400" s="3336"/>
      <c r="S400" s="3336"/>
      <c r="T400" s="3296">
        <f>G34+G41+G43+G44+G45+G48+G49+G129+G130+G131+G134+G135+G136+G141+G142+G198+G355+G356+G90+G91+G92</f>
        <v>60</v>
      </c>
      <c r="U400" s="3297"/>
      <c r="V400" s="3297"/>
      <c r="W400" s="3296">
        <f>G16+G55+G66+G67+G132+G138+G139+G143+G156+G157+G199+G200+G201+G206+G207+G208+G357+G359+G364</f>
        <v>60</v>
      </c>
      <c r="X400" s="3297"/>
      <c r="Y400" s="3297"/>
      <c r="Z400" s="33"/>
      <c r="AA400" s="33"/>
    </row>
    <row r="401" spans="1:38" s="14" customFormat="1" ht="18.75" hidden="1" customHeight="1" thickBot="1" x14ac:dyDescent="0.25">
      <c r="A401" s="317"/>
      <c r="B401" s="317"/>
      <c r="C401" s="317"/>
      <c r="D401" s="317"/>
      <c r="E401" s="317"/>
      <c r="F401" s="317"/>
      <c r="G401" s="317"/>
      <c r="H401" s="317"/>
      <c r="I401" s="317"/>
      <c r="J401" s="317"/>
      <c r="K401" s="317"/>
      <c r="L401" s="317"/>
      <c r="M401" s="317"/>
      <c r="N401" s="3320">
        <f>N400+Q400+T400+W400</f>
        <v>240</v>
      </c>
      <c r="O401" s="3321"/>
      <c r="P401" s="3321"/>
      <c r="Q401" s="3321"/>
      <c r="R401" s="3321"/>
      <c r="S401" s="3321"/>
      <c r="T401" s="3321"/>
      <c r="U401" s="3321"/>
      <c r="V401" s="3321"/>
      <c r="W401" s="3321"/>
      <c r="X401" s="3321"/>
      <c r="Y401" s="3322"/>
      <c r="Z401" s="33"/>
      <c r="AA401" s="33"/>
    </row>
    <row r="402" spans="1:38" s="14" customFormat="1" ht="18.75" hidden="1" customHeight="1" thickBot="1" x14ac:dyDescent="0.25">
      <c r="A402" s="323"/>
      <c r="B402" s="323"/>
      <c r="C402" s="323"/>
      <c r="D402" s="323"/>
      <c r="E402" s="323"/>
      <c r="F402" s="323"/>
      <c r="G402" s="323"/>
      <c r="H402" s="323"/>
      <c r="I402" s="323"/>
      <c r="J402" s="323"/>
      <c r="K402" s="323"/>
      <c r="L402" s="323"/>
      <c r="M402" s="323"/>
      <c r="N402" s="323"/>
      <c r="O402" s="323"/>
      <c r="P402" s="324"/>
      <c r="Q402" s="323"/>
      <c r="R402" s="323"/>
      <c r="S402" s="323"/>
      <c r="T402" s="324"/>
      <c r="U402" s="324"/>
      <c r="V402" s="324"/>
      <c r="W402" s="324"/>
      <c r="X402" s="324"/>
      <c r="Y402" s="324"/>
      <c r="Z402" s="33"/>
      <c r="AA402" s="356"/>
    </row>
    <row r="403" spans="1:38" s="14" customFormat="1" ht="18.75" hidden="1" customHeight="1" thickBot="1" x14ac:dyDescent="0.25">
      <c r="A403" s="3323" t="s">
        <v>376</v>
      </c>
      <c r="B403" s="3324"/>
      <c r="C403" s="3324"/>
      <c r="D403" s="3324"/>
      <c r="E403" s="3324"/>
      <c r="F403" s="3324"/>
      <c r="G403" s="3324"/>
      <c r="H403" s="3324"/>
      <c r="I403" s="3324"/>
      <c r="J403" s="3324"/>
      <c r="K403" s="3324"/>
      <c r="L403" s="3324"/>
      <c r="M403" s="3324"/>
      <c r="N403" s="3324"/>
      <c r="O403" s="3324"/>
      <c r="P403" s="3324"/>
      <c r="Q403" s="3324"/>
      <c r="R403" s="3324"/>
      <c r="S403" s="3324"/>
      <c r="T403" s="3324"/>
      <c r="U403" s="3324"/>
      <c r="V403" s="3324"/>
      <c r="W403" s="3324"/>
      <c r="X403" s="3324"/>
      <c r="Y403" s="3325"/>
      <c r="Z403" s="33"/>
      <c r="AA403" s="356"/>
    </row>
    <row r="404" spans="1:38" s="14" customFormat="1" ht="21.75" hidden="1" customHeight="1" thickBot="1" x14ac:dyDescent="0.25">
      <c r="A404" s="3309" t="s">
        <v>370</v>
      </c>
      <c r="B404" s="3309"/>
      <c r="C404" s="3309"/>
      <c r="D404" s="3309"/>
      <c r="E404" s="3309"/>
      <c r="F404" s="3309"/>
      <c r="G404" s="902">
        <f>N413</f>
        <v>239</v>
      </c>
      <c r="H404" s="902">
        <f t="shared" ref="H404:V404" si="118">H83+H149+H153+H158+H164+H225+H360+H365+H93</f>
        <v>7200</v>
      </c>
      <c r="I404" s="902">
        <f t="shared" si="118"/>
        <v>3267</v>
      </c>
      <c r="J404" s="902">
        <f t="shared" si="118"/>
        <v>1579</v>
      </c>
      <c r="K404" s="902">
        <f t="shared" si="118"/>
        <v>481</v>
      </c>
      <c r="L404" s="902">
        <f t="shared" si="118"/>
        <v>1207</v>
      </c>
      <c r="M404" s="902">
        <f t="shared" si="118"/>
        <v>3303</v>
      </c>
      <c r="N404" s="902">
        <f t="shared" si="118"/>
        <v>29</v>
      </c>
      <c r="O404" s="902">
        <f t="shared" si="118"/>
        <v>27</v>
      </c>
      <c r="P404" s="902">
        <f t="shared" si="118"/>
        <v>27</v>
      </c>
      <c r="Q404" s="902">
        <f t="shared" si="118"/>
        <v>28</v>
      </c>
      <c r="R404" s="902">
        <f t="shared" si="118"/>
        <v>28</v>
      </c>
      <c r="S404" s="902">
        <f t="shared" si="118"/>
        <v>29</v>
      </c>
      <c r="T404" s="902">
        <f t="shared" si="118"/>
        <v>24</v>
      </c>
      <c r="U404" s="902">
        <f t="shared" si="118"/>
        <v>24</v>
      </c>
      <c r="V404" s="902">
        <f t="shared" si="118"/>
        <v>24</v>
      </c>
      <c r="W404" s="884">
        <f>W83+W149+W153+W158+W164+W225+W360+W365</f>
        <v>22</v>
      </c>
      <c r="X404" s="885">
        <f>X83+X149+X153+X158+X164+X225+X360+X365</f>
        <v>20</v>
      </c>
      <c r="Y404" s="886">
        <f>Y83+Y149+Y153+Y158+Y164+Y225+Y360+Y365</f>
        <v>15</v>
      </c>
      <c r="Z404" s="33"/>
      <c r="AA404" s="356"/>
    </row>
    <row r="405" spans="1:38" s="14" customFormat="1" ht="38.25" hidden="1" customHeight="1" thickBot="1" x14ac:dyDescent="0.25">
      <c r="A405" s="3310" t="s">
        <v>371</v>
      </c>
      <c r="B405" s="3311"/>
      <c r="C405" s="3311"/>
      <c r="D405" s="3311"/>
      <c r="E405" s="3311"/>
      <c r="F405" s="3312"/>
      <c r="G405" s="902">
        <f>N413</f>
        <v>239</v>
      </c>
      <c r="H405" s="902">
        <f t="shared" ref="H405:V405" si="119">H83+H150+H153+H158+H164+H226+H360+H365+H93</f>
        <v>7200</v>
      </c>
      <c r="I405" s="902">
        <f t="shared" si="119"/>
        <v>3267</v>
      </c>
      <c r="J405" s="902">
        <f t="shared" si="119"/>
        <v>1498</v>
      </c>
      <c r="K405" s="902">
        <f t="shared" si="119"/>
        <v>442</v>
      </c>
      <c r="L405" s="902">
        <f t="shared" si="119"/>
        <v>1327</v>
      </c>
      <c r="M405" s="902">
        <f t="shared" si="119"/>
        <v>3303</v>
      </c>
      <c r="N405" s="902">
        <f t="shared" si="119"/>
        <v>29</v>
      </c>
      <c r="O405" s="902">
        <f t="shared" si="119"/>
        <v>27</v>
      </c>
      <c r="P405" s="902">
        <f t="shared" si="119"/>
        <v>27</v>
      </c>
      <c r="Q405" s="902">
        <f t="shared" si="119"/>
        <v>28</v>
      </c>
      <c r="R405" s="902">
        <f t="shared" si="119"/>
        <v>28</v>
      </c>
      <c r="S405" s="902">
        <f t="shared" si="119"/>
        <v>29</v>
      </c>
      <c r="T405" s="902">
        <f t="shared" si="119"/>
        <v>24</v>
      </c>
      <c r="U405" s="902">
        <f t="shared" si="119"/>
        <v>24</v>
      </c>
      <c r="V405" s="902">
        <f t="shared" si="119"/>
        <v>24</v>
      </c>
      <c r="W405" s="884">
        <f>W83+W150+W153+W158+W164+W226+W360+W365</f>
        <v>22</v>
      </c>
      <c r="X405" s="885">
        <f>X83+X150+X153+X158+X164+X226+X360+X365</f>
        <v>20</v>
      </c>
      <c r="Y405" s="886">
        <f>Y83+Y150+Y153+Y158+Y164+Y226+Y360+Y365</f>
        <v>15</v>
      </c>
      <c r="Z405" s="33"/>
      <c r="AA405" s="356"/>
    </row>
    <row r="406" spans="1:38" s="14" customFormat="1" ht="18.75" hidden="1" customHeight="1" x14ac:dyDescent="0.2">
      <c r="A406" s="3313" t="s">
        <v>73</v>
      </c>
      <c r="B406" s="3314"/>
      <c r="C406" s="3314"/>
      <c r="D406" s="3314"/>
      <c r="E406" s="3314"/>
      <c r="F406" s="3314"/>
      <c r="G406" s="3314"/>
      <c r="H406" s="3314"/>
      <c r="I406" s="3314"/>
      <c r="J406" s="3314"/>
      <c r="K406" s="3314"/>
      <c r="L406" s="3314"/>
      <c r="M406" s="3315"/>
      <c r="N406" s="903">
        <f t="shared" ref="N406:Y406" si="120">N404</f>
        <v>29</v>
      </c>
      <c r="O406" s="904">
        <f t="shared" si="120"/>
        <v>27</v>
      </c>
      <c r="P406" s="905">
        <f t="shared" si="120"/>
        <v>27</v>
      </c>
      <c r="Q406" s="906">
        <f t="shared" si="120"/>
        <v>28</v>
      </c>
      <c r="R406" s="907">
        <f t="shared" si="120"/>
        <v>28</v>
      </c>
      <c r="S406" s="908">
        <f t="shared" si="120"/>
        <v>29</v>
      </c>
      <c r="T406" s="906">
        <f t="shared" si="120"/>
        <v>24</v>
      </c>
      <c r="U406" s="907">
        <f t="shared" si="120"/>
        <v>24</v>
      </c>
      <c r="V406" s="908">
        <f t="shared" si="120"/>
        <v>24</v>
      </c>
      <c r="W406" s="909">
        <f t="shared" si="120"/>
        <v>22</v>
      </c>
      <c r="X406" s="904">
        <f t="shared" si="120"/>
        <v>20</v>
      </c>
      <c r="Y406" s="905">
        <f t="shared" si="120"/>
        <v>15</v>
      </c>
      <c r="Z406" s="33"/>
      <c r="AA406" s="356"/>
    </row>
    <row r="407" spans="1:38" s="14" customFormat="1" ht="18.75" hidden="1" customHeight="1" x14ac:dyDescent="0.2">
      <c r="A407" s="3277" t="s">
        <v>61</v>
      </c>
      <c r="B407" s="3278"/>
      <c r="C407" s="3278"/>
      <c r="D407" s="3278"/>
      <c r="E407" s="3278"/>
      <c r="F407" s="3278"/>
      <c r="G407" s="3278"/>
      <c r="H407" s="3278"/>
      <c r="I407" s="3278"/>
      <c r="J407" s="3278"/>
      <c r="K407" s="3278"/>
      <c r="L407" s="3278"/>
      <c r="M407" s="3279"/>
      <c r="N407" s="890">
        <v>3</v>
      </c>
      <c r="O407" s="891">
        <v>1</v>
      </c>
      <c r="P407" s="892">
        <v>3</v>
      </c>
      <c r="Q407" s="893">
        <v>4</v>
      </c>
      <c r="R407" s="891">
        <v>2</v>
      </c>
      <c r="S407" s="892">
        <v>3</v>
      </c>
      <c r="T407" s="893">
        <v>3</v>
      </c>
      <c r="U407" s="891">
        <v>2</v>
      </c>
      <c r="V407" s="892">
        <v>3</v>
      </c>
      <c r="W407" s="893">
        <v>3</v>
      </c>
      <c r="X407" s="891">
        <v>1</v>
      </c>
      <c r="Y407" s="892">
        <v>2</v>
      </c>
      <c r="Z407" s="33"/>
      <c r="AA407" s="356"/>
    </row>
    <row r="408" spans="1:38" s="14" customFormat="1" ht="18.75" hidden="1" customHeight="1" x14ac:dyDescent="0.2">
      <c r="A408" s="3277" t="s">
        <v>374</v>
      </c>
      <c r="B408" s="3278"/>
      <c r="C408" s="3278"/>
      <c r="D408" s="3278"/>
      <c r="E408" s="3278"/>
      <c r="F408" s="3278"/>
      <c r="G408" s="3278"/>
      <c r="H408" s="3278"/>
      <c r="I408" s="3278"/>
      <c r="J408" s="3278"/>
      <c r="K408" s="3278"/>
      <c r="L408" s="3278"/>
      <c r="M408" s="3279"/>
      <c r="N408" s="890">
        <v>5</v>
      </c>
      <c r="O408" s="891">
        <v>2</v>
      </c>
      <c r="P408" s="892" t="s">
        <v>377</v>
      </c>
      <c r="Q408" s="893">
        <v>3</v>
      </c>
      <c r="R408" s="891">
        <v>1</v>
      </c>
      <c r="S408" s="892" t="s">
        <v>551</v>
      </c>
      <c r="T408" s="893" t="s">
        <v>185</v>
      </c>
      <c r="U408" s="891"/>
      <c r="V408" s="892" t="s">
        <v>550</v>
      </c>
      <c r="W408" s="893">
        <v>4</v>
      </c>
      <c r="X408" s="891" t="s">
        <v>447</v>
      </c>
      <c r="Y408" s="892">
        <v>3</v>
      </c>
      <c r="Z408" s="33"/>
      <c r="AA408" s="356"/>
    </row>
    <row r="409" spans="1:38" s="14" customFormat="1" ht="18.75" hidden="1" customHeight="1" x14ac:dyDescent="0.2">
      <c r="A409" s="3277" t="s">
        <v>375</v>
      </c>
      <c r="B409" s="3278"/>
      <c r="C409" s="3278"/>
      <c r="D409" s="3278"/>
      <c r="E409" s="3278"/>
      <c r="F409" s="3278"/>
      <c r="G409" s="3278"/>
      <c r="H409" s="3278"/>
      <c r="I409" s="3278"/>
      <c r="J409" s="3278"/>
      <c r="K409" s="3278"/>
      <c r="L409" s="3278"/>
      <c r="M409" s="3279"/>
      <c r="N409" s="890">
        <v>5</v>
      </c>
      <c r="O409" s="891">
        <v>2</v>
      </c>
      <c r="P409" s="892" t="s">
        <v>377</v>
      </c>
      <c r="Q409" s="893">
        <v>3</v>
      </c>
      <c r="R409" s="891">
        <v>1</v>
      </c>
      <c r="S409" s="892" t="s">
        <v>551</v>
      </c>
      <c r="T409" s="893" t="s">
        <v>185</v>
      </c>
      <c r="U409" s="891"/>
      <c r="V409" s="892" t="s">
        <v>550</v>
      </c>
      <c r="W409" s="893">
        <v>3</v>
      </c>
      <c r="X409" s="891" t="s">
        <v>447</v>
      </c>
      <c r="Y409" s="892">
        <v>3</v>
      </c>
      <c r="Z409" s="33"/>
      <c r="AA409" s="356"/>
    </row>
    <row r="410" spans="1:38" s="14" customFormat="1" ht="18.75" hidden="1" customHeight="1" x14ac:dyDescent="0.2">
      <c r="A410" s="3280" t="s">
        <v>76</v>
      </c>
      <c r="B410" s="3278"/>
      <c r="C410" s="3278"/>
      <c r="D410" s="3278"/>
      <c r="E410" s="3278"/>
      <c r="F410" s="3278"/>
      <c r="G410" s="3278"/>
      <c r="H410" s="3278"/>
      <c r="I410" s="3278"/>
      <c r="J410" s="3278"/>
      <c r="K410" s="3278"/>
      <c r="L410" s="3278"/>
      <c r="M410" s="3279"/>
      <c r="N410" s="893"/>
      <c r="O410" s="891"/>
      <c r="P410" s="892"/>
      <c r="Q410" s="893"/>
      <c r="R410" s="891"/>
      <c r="S410" s="892"/>
      <c r="T410" s="893"/>
      <c r="U410" s="891"/>
      <c r="V410" s="892">
        <v>1</v>
      </c>
      <c r="W410" s="893">
        <v>1</v>
      </c>
      <c r="X410" s="891"/>
      <c r="Y410" s="892"/>
      <c r="Z410" s="33"/>
      <c r="AA410" s="356"/>
    </row>
    <row r="411" spans="1:38" s="14" customFormat="1" ht="18.75" hidden="1" customHeight="1" thickBot="1" x14ac:dyDescent="0.25">
      <c r="A411" s="3281" t="s">
        <v>75</v>
      </c>
      <c r="B411" s="3282"/>
      <c r="C411" s="3282"/>
      <c r="D411" s="3282"/>
      <c r="E411" s="3282"/>
      <c r="F411" s="3282"/>
      <c r="G411" s="3282"/>
      <c r="H411" s="3282"/>
      <c r="I411" s="3282"/>
      <c r="J411" s="3282"/>
      <c r="K411" s="3282"/>
      <c r="L411" s="3282"/>
      <c r="M411" s="3283"/>
      <c r="N411" s="897"/>
      <c r="O411" s="898"/>
      <c r="P411" s="899"/>
      <c r="Q411" s="897"/>
      <c r="R411" s="898"/>
      <c r="S411" s="899"/>
      <c r="T411" s="897">
        <v>1</v>
      </c>
      <c r="U411" s="898"/>
      <c r="V411" s="899">
        <v>1</v>
      </c>
      <c r="W411" s="897"/>
      <c r="X411" s="898">
        <v>1</v>
      </c>
      <c r="Y411" s="899"/>
      <c r="Z411" s="33"/>
      <c r="AA411" s="356"/>
    </row>
    <row r="412" spans="1:38" s="14" customFormat="1" ht="18.75" hidden="1" customHeight="1" thickBot="1" x14ac:dyDescent="0.25">
      <c r="A412" s="900"/>
      <c r="B412" s="901"/>
      <c r="C412" s="901"/>
      <c r="D412" s="901"/>
      <c r="E412" s="901"/>
      <c r="F412" s="901"/>
      <c r="G412" s="901"/>
      <c r="H412" s="901"/>
      <c r="I412" s="901"/>
      <c r="J412" s="901"/>
      <c r="K412" s="901"/>
      <c r="L412" s="901"/>
      <c r="M412" s="901"/>
      <c r="N412" s="3272">
        <f>G12+G13+G14+G17+G23+G24+G25+G36+G37+G38+G40+G51+G52+G53+G57+G58+G59+G65+G69+G78+G79+G81</f>
        <v>60</v>
      </c>
      <c r="O412" s="3272"/>
      <c r="P412" s="3272"/>
      <c r="Q412" s="3272">
        <f>G18+G19+G20+G26+G27+G28+G39+G46+G54+G61+G62+G63+G70+G71+G73+G74+G75+G76+G80+G152+G354+4</f>
        <v>60</v>
      </c>
      <c r="R412" s="3272"/>
      <c r="S412" s="3272"/>
      <c r="T412" s="3298">
        <f>G34+G41+G43+G44+G45+G48+G49+G129+G130+G131+G134+G135+G136+G141+G142+G161+G355+G356+6</f>
        <v>60</v>
      </c>
      <c r="U412" s="3299"/>
      <c r="V412" s="3299"/>
      <c r="W412" s="3298">
        <f>G16+G55+G66+G67+G132+G138+G139+G143+G156+G157+G162+G163+G216+G218+G219+G220+G358+G359+G364</f>
        <v>59</v>
      </c>
      <c r="X412" s="3299"/>
      <c r="Y412" s="3299"/>
      <c r="Z412" s="33"/>
      <c r="AA412" s="33"/>
      <c r="AB412" s="34"/>
    </row>
    <row r="413" spans="1:38" s="14" customFormat="1" ht="18.75" hidden="1" customHeight="1" thickBot="1" x14ac:dyDescent="0.25">
      <c r="A413" s="901"/>
      <c r="B413" s="901"/>
      <c r="C413" s="901"/>
      <c r="D413" s="901"/>
      <c r="E413" s="901"/>
      <c r="F413" s="901"/>
      <c r="G413" s="901"/>
      <c r="H413" s="901"/>
      <c r="I413" s="901"/>
      <c r="J413" s="901"/>
      <c r="K413" s="901"/>
      <c r="L413" s="901"/>
      <c r="M413" s="901"/>
      <c r="N413" s="3300">
        <f>N412+Q412+T412+W412</f>
        <v>239</v>
      </c>
      <c r="O413" s="3301"/>
      <c r="P413" s="3301"/>
      <c r="Q413" s="3301"/>
      <c r="R413" s="3301"/>
      <c r="S413" s="3301"/>
      <c r="T413" s="3301"/>
      <c r="U413" s="3301"/>
      <c r="V413" s="3301"/>
      <c r="W413" s="3301"/>
      <c r="X413" s="3301"/>
      <c r="Y413" s="3302"/>
      <c r="Z413" s="33"/>
      <c r="AA413" s="33"/>
      <c r="AB413" s="34"/>
    </row>
    <row r="414" spans="1:38" s="14" customFormat="1" ht="27.75" hidden="1" customHeight="1" thickBot="1" x14ac:dyDescent="0.25">
      <c r="A414" s="325"/>
      <c r="B414" s="325"/>
      <c r="C414" s="325"/>
      <c r="D414" s="325"/>
      <c r="E414" s="325"/>
      <c r="F414" s="325"/>
      <c r="G414" s="325"/>
      <c r="H414" s="325"/>
      <c r="I414" s="325"/>
      <c r="J414" s="325"/>
      <c r="K414" s="325"/>
      <c r="L414" s="325"/>
      <c r="M414" s="325"/>
      <c r="N414" s="326"/>
      <c r="O414" s="326"/>
      <c r="P414" s="315"/>
      <c r="Q414" s="314"/>
      <c r="R414" s="314"/>
      <c r="S414" s="314"/>
      <c r="T414" s="314"/>
      <c r="U414" s="314"/>
      <c r="V414" s="327"/>
      <c r="W414" s="314"/>
      <c r="X414" s="314"/>
      <c r="Y414" s="327"/>
      <c r="AC414" s="34"/>
      <c r="AD414" s="34"/>
      <c r="AE414" s="34"/>
      <c r="AF414" s="34"/>
    </row>
    <row r="415" spans="1:38" s="14" customFormat="1" ht="30" hidden="1" customHeight="1" thickBot="1" x14ac:dyDescent="0.25">
      <c r="A415" s="3293" t="s">
        <v>299</v>
      </c>
      <c r="B415" s="3294"/>
      <c r="C415" s="3294"/>
      <c r="D415" s="3294"/>
      <c r="E415" s="3294"/>
      <c r="F415" s="3294"/>
      <c r="G415" s="3294"/>
      <c r="H415" s="3294"/>
      <c r="I415" s="3294"/>
      <c r="J415" s="3294"/>
      <c r="K415" s="3294"/>
      <c r="L415" s="3294"/>
      <c r="M415" s="3294"/>
      <c r="N415" s="3294"/>
      <c r="O415" s="3294"/>
      <c r="P415" s="3294"/>
      <c r="Q415" s="3294"/>
      <c r="R415" s="3294"/>
      <c r="S415" s="3294"/>
      <c r="T415" s="3294"/>
      <c r="U415" s="3294"/>
      <c r="V415" s="3294"/>
      <c r="W415" s="3294"/>
      <c r="X415" s="3294"/>
      <c r="Y415" s="3295"/>
    </row>
    <row r="416" spans="1:38" s="42" customFormat="1" ht="16.5" hidden="1" thickBot="1" x14ac:dyDescent="0.25">
      <c r="A416" s="3316"/>
      <c r="B416" s="3316"/>
      <c r="C416" s="3316"/>
      <c r="D416" s="3316"/>
      <c r="E416" s="3316"/>
      <c r="F416" s="3316"/>
      <c r="G416" s="3316"/>
      <c r="H416" s="3316"/>
      <c r="I416" s="3316"/>
      <c r="J416" s="3316"/>
      <c r="K416" s="3316"/>
      <c r="L416" s="3316"/>
      <c r="M416" s="3316"/>
      <c r="N416" s="3316"/>
      <c r="O416" s="3316"/>
      <c r="P416" s="3316"/>
      <c r="Q416" s="3316"/>
      <c r="R416" s="3316"/>
      <c r="S416" s="3316"/>
      <c r="T416" s="3316"/>
      <c r="U416" s="3316"/>
      <c r="V416" s="3316"/>
      <c r="W416" s="3316"/>
      <c r="X416" s="3316"/>
      <c r="Y416" s="3316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</row>
    <row r="417" spans="1:27" s="804" customFormat="1" ht="15.75" hidden="1" customHeight="1" thickBot="1" x14ac:dyDescent="0.25">
      <c r="A417" s="3275" t="s">
        <v>74</v>
      </c>
      <c r="B417" s="3275"/>
      <c r="C417" s="3275"/>
      <c r="D417" s="3275"/>
      <c r="E417" s="3275"/>
      <c r="F417" s="3275"/>
      <c r="G417" s="1241">
        <f t="shared" ref="G417:M417" si="121">G83+G124+G272+G362+G365+G118+G93</f>
        <v>240</v>
      </c>
      <c r="H417" s="910">
        <f>H83+H124+H272+H362+H365+H118+H93</f>
        <v>7200</v>
      </c>
      <c r="I417" s="910">
        <f t="shared" si="121"/>
        <v>3299</v>
      </c>
      <c r="J417" s="910">
        <f t="shared" si="121"/>
        <v>1582</v>
      </c>
      <c r="K417" s="910">
        <f t="shared" si="121"/>
        <v>486</v>
      </c>
      <c r="L417" s="910">
        <f t="shared" si="121"/>
        <v>1231</v>
      </c>
      <c r="M417" s="910">
        <f t="shared" si="121"/>
        <v>3391</v>
      </c>
      <c r="N417" s="910">
        <f t="shared" ref="N417:S417" si="122">N83+N124+N272+N362+N365+N93</f>
        <v>29</v>
      </c>
      <c r="O417" s="910">
        <f t="shared" si="122"/>
        <v>27</v>
      </c>
      <c r="P417" s="910">
        <f t="shared" si="122"/>
        <v>27</v>
      </c>
      <c r="Q417" s="910">
        <f t="shared" si="122"/>
        <v>28</v>
      </c>
      <c r="R417" s="910">
        <f t="shared" si="122"/>
        <v>28</v>
      </c>
      <c r="S417" s="910">
        <f t="shared" si="122"/>
        <v>29</v>
      </c>
      <c r="T417" s="910">
        <f t="shared" ref="T417:Y417" si="123">T83+T124+T272+T362+T365+T93+T118</f>
        <v>25</v>
      </c>
      <c r="U417" s="910">
        <f t="shared" si="123"/>
        <v>26</v>
      </c>
      <c r="V417" s="910">
        <f t="shared" si="123"/>
        <v>23</v>
      </c>
      <c r="W417" s="910">
        <f t="shared" si="123"/>
        <v>28</v>
      </c>
      <c r="X417" s="910">
        <f t="shared" si="123"/>
        <v>29</v>
      </c>
      <c r="Y417" s="910">
        <f t="shared" si="123"/>
        <v>19</v>
      </c>
    </row>
    <row r="418" spans="1:27" s="14" customFormat="1" ht="15.75" hidden="1" customHeight="1" x14ac:dyDescent="0.2">
      <c r="A418" s="3306" t="s">
        <v>73</v>
      </c>
      <c r="B418" s="3307"/>
      <c r="C418" s="3307"/>
      <c r="D418" s="3307"/>
      <c r="E418" s="3307"/>
      <c r="F418" s="3307"/>
      <c r="G418" s="3307"/>
      <c r="H418" s="3307"/>
      <c r="I418" s="3307"/>
      <c r="J418" s="3307"/>
      <c r="K418" s="3307"/>
      <c r="L418" s="3307"/>
      <c r="M418" s="3308"/>
      <c r="N418" s="927">
        <f t="shared" ref="N418:Y418" si="124">N417</f>
        <v>29</v>
      </c>
      <c r="O418" s="928">
        <f t="shared" si="124"/>
        <v>27</v>
      </c>
      <c r="P418" s="929">
        <f t="shared" si="124"/>
        <v>27</v>
      </c>
      <c r="Q418" s="927">
        <f t="shared" si="124"/>
        <v>28</v>
      </c>
      <c r="R418" s="928">
        <f t="shared" si="124"/>
        <v>28</v>
      </c>
      <c r="S418" s="929">
        <f t="shared" si="124"/>
        <v>29</v>
      </c>
      <c r="T418" s="930">
        <f t="shared" si="124"/>
        <v>25</v>
      </c>
      <c r="U418" s="931">
        <f t="shared" si="124"/>
        <v>26</v>
      </c>
      <c r="V418" s="932">
        <f t="shared" si="124"/>
        <v>23</v>
      </c>
      <c r="W418" s="930">
        <f t="shared" si="124"/>
        <v>28</v>
      </c>
      <c r="X418" s="931">
        <f t="shared" si="124"/>
        <v>29</v>
      </c>
      <c r="Y418" s="932">
        <f t="shared" si="124"/>
        <v>19</v>
      </c>
    </row>
    <row r="419" spans="1:27" s="14" customFormat="1" ht="15.75" hidden="1" customHeight="1" x14ac:dyDescent="0.2">
      <c r="A419" s="3276" t="s">
        <v>61</v>
      </c>
      <c r="B419" s="3261"/>
      <c r="C419" s="3261"/>
      <c r="D419" s="3261"/>
      <c r="E419" s="3261"/>
      <c r="F419" s="3261"/>
      <c r="G419" s="3261"/>
      <c r="H419" s="3261"/>
      <c r="I419" s="3261"/>
      <c r="J419" s="3261"/>
      <c r="K419" s="3261"/>
      <c r="L419" s="3261"/>
      <c r="M419" s="3262"/>
      <c r="N419" s="933">
        <v>3</v>
      </c>
      <c r="O419" s="934">
        <v>1</v>
      </c>
      <c r="P419" s="935">
        <v>3</v>
      </c>
      <c r="Q419" s="936">
        <v>4</v>
      </c>
      <c r="R419" s="934">
        <v>2</v>
      </c>
      <c r="S419" s="935">
        <v>4</v>
      </c>
      <c r="T419" s="937">
        <v>2</v>
      </c>
      <c r="U419" s="938">
        <v>2</v>
      </c>
      <c r="V419" s="939">
        <v>2</v>
      </c>
      <c r="W419" s="940">
        <v>2</v>
      </c>
      <c r="X419" s="938">
        <v>3</v>
      </c>
      <c r="Y419" s="941">
        <v>2</v>
      </c>
    </row>
    <row r="420" spans="1:27" s="14" customFormat="1" ht="15.75" hidden="1" customHeight="1" x14ac:dyDescent="0.2">
      <c r="A420" s="3276" t="s">
        <v>62</v>
      </c>
      <c r="B420" s="3261"/>
      <c r="C420" s="3261"/>
      <c r="D420" s="3261"/>
      <c r="E420" s="3261"/>
      <c r="F420" s="3261"/>
      <c r="G420" s="3261"/>
      <c r="H420" s="3261"/>
      <c r="I420" s="3261"/>
      <c r="J420" s="3261"/>
      <c r="K420" s="3261"/>
      <c r="L420" s="3261"/>
      <c r="M420" s="3262"/>
      <c r="N420" s="933">
        <v>5</v>
      </c>
      <c r="O420" s="942">
        <v>2</v>
      </c>
      <c r="P420" s="943">
        <v>4</v>
      </c>
      <c r="Q420" s="944">
        <v>5</v>
      </c>
      <c r="R420" s="942">
        <v>1</v>
      </c>
      <c r="S420" s="943">
        <v>6</v>
      </c>
      <c r="T420" s="937" t="s">
        <v>298</v>
      </c>
      <c r="U420" s="938">
        <v>1</v>
      </c>
      <c r="V420" s="939" t="s">
        <v>400</v>
      </c>
      <c r="W420" s="940">
        <v>2</v>
      </c>
      <c r="X420" s="938" t="s">
        <v>185</v>
      </c>
      <c r="Y420" s="941">
        <v>4</v>
      </c>
    </row>
    <row r="421" spans="1:27" s="14" customFormat="1" ht="15.75" hidden="1" customHeight="1" x14ac:dyDescent="0.2">
      <c r="A421" s="3276" t="s">
        <v>76</v>
      </c>
      <c r="B421" s="3261"/>
      <c r="C421" s="3261"/>
      <c r="D421" s="3261"/>
      <c r="E421" s="3261"/>
      <c r="F421" s="3261"/>
      <c r="G421" s="3261"/>
      <c r="H421" s="3261"/>
      <c r="I421" s="3261"/>
      <c r="J421" s="3261"/>
      <c r="K421" s="3261"/>
      <c r="L421" s="3261"/>
      <c r="M421" s="3262"/>
      <c r="N421" s="944"/>
      <c r="O421" s="942"/>
      <c r="P421" s="943"/>
      <c r="Q421" s="944"/>
      <c r="R421" s="942"/>
      <c r="S421" s="943"/>
      <c r="T421" s="937"/>
      <c r="U421" s="938"/>
      <c r="V421" s="939">
        <v>1</v>
      </c>
      <c r="W421" s="940">
        <v>1</v>
      </c>
      <c r="X421" s="938"/>
      <c r="Y421" s="941">
        <v>1</v>
      </c>
    </row>
    <row r="422" spans="1:27" s="14" customFormat="1" ht="15.75" hidden="1" customHeight="1" thickBot="1" x14ac:dyDescent="0.25">
      <c r="A422" s="3303" t="s">
        <v>75</v>
      </c>
      <c r="B422" s="3304"/>
      <c r="C422" s="3304"/>
      <c r="D422" s="3304"/>
      <c r="E422" s="3304"/>
      <c r="F422" s="3304"/>
      <c r="G422" s="3304"/>
      <c r="H422" s="3304"/>
      <c r="I422" s="3304"/>
      <c r="J422" s="3304"/>
      <c r="K422" s="3304"/>
      <c r="L422" s="3304"/>
      <c r="M422" s="3305"/>
      <c r="N422" s="328"/>
      <c r="O422" s="329"/>
      <c r="P422" s="330"/>
      <c r="Q422" s="328"/>
      <c r="R422" s="329"/>
      <c r="S422" s="330"/>
      <c r="T422" s="44">
        <v>1</v>
      </c>
      <c r="U422" s="331">
        <v>1</v>
      </c>
      <c r="V422" s="332"/>
      <c r="W422" s="45"/>
      <c r="X422" s="331">
        <v>1</v>
      </c>
      <c r="Y422" s="333"/>
    </row>
    <row r="423" spans="1:27" s="14" customFormat="1" ht="15.75" hidden="1" customHeight="1" thickBot="1" x14ac:dyDescent="0.25">
      <c r="A423" s="316"/>
      <c r="B423" s="317"/>
      <c r="C423" s="317"/>
      <c r="D423" s="317"/>
      <c r="E423" s="317"/>
      <c r="F423" s="317"/>
      <c r="G423" s="317"/>
      <c r="H423" s="317"/>
      <c r="I423" s="317"/>
      <c r="J423" s="317"/>
      <c r="K423" s="317"/>
      <c r="L423" s="317"/>
      <c r="M423" s="317"/>
      <c r="N423" s="3234">
        <f>G12+G13+G14+G17+G23+G24+G25+G36+G37+G38+G40+G51+G52+G53+G57+G58+G59+G65+G69+G78+G79+G81</f>
        <v>60</v>
      </c>
      <c r="O423" s="3269"/>
      <c r="P423" s="3270"/>
      <c r="Q423" s="3271">
        <f>G354+G18+G19+G20+G26+G27+G28+G39+G46+G54+G61+G62+G63+G70+G71+G73+G74+G75+G76+G80+G248+G87+G88+G89</f>
        <v>60</v>
      </c>
      <c r="R423" s="3232"/>
      <c r="S423" s="3263"/>
      <c r="T423" s="3265">
        <f>G258+G259+G260+G263+G264+G34+G233+G41+G43+G44+G45+G48+G49+G247+G251++G123+G234+G356+G90+G91+G92+G117</f>
        <v>60</v>
      </c>
      <c r="U423" s="3266"/>
      <c r="V423" s="3267"/>
      <c r="W423" s="3265">
        <f>G16+G55+G66+G67+G229+G230+G235+G236+G237+G243+G244+G245+G246+G250+G254+G261+G265+G267+G269+G271+G357+G359+G365</f>
        <v>60</v>
      </c>
      <c r="X423" s="3266"/>
      <c r="Y423" s="3268"/>
      <c r="Z423" s="33"/>
      <c r="AA423" s="355"/>
    </row>
    <row r="424" spans="1:27" s="14" customFormat="1" ht="15.75" hidden="1" customHeight="1" thickBot="1" x14ac:dyDescent="0.25">
      <c r="A424" s="316"/>
      <c r="B424" s="317"/>
      <c r="C424" s="317"/>
      <c r="D424" s="317"/>
      <c r="E424" s="317"/>
      <c r="F424" s="317"/>
      <c r="G424" s="317"/>
      <c r="H424" s="317"/>
      <c r="I424" s="317"/>
      <c r="J424" s="317"/>
      <c r="K424" s="317"/>
      <c r="L424" s="317"/>
      <c r="M424" s="317"/>
      <c r="N424" s="3234">
        <f>N423+Q423+T423+W423</f>
        <v>240</v>
      </c>
      <c r="O424" s="3235"/>
      <c r="P424" s="3235"/>
      <c r="Q424" s="3235"/>
      <c r="R424" s="3235"/>
      <c r="S424" s="3235"/>
      <c r="T424" s="3235"/>
      <c r="U424" s="3235"/>
      <c r="V424" s="3235"/>
      <c r="W424" s="3235"/>
      <c r="X424" s="3235"/>
      <c r="Y424" s="3236"/>
      <c r="Z424" s="33"/>
      <c r="AA424" s="355"/>
    </row>
    <row r="425" spans="1:27" s="14" customFormat="1" ht="15.75" hidden="1" customHeight="1" thickBot="1" x14ac:dyDescent="0.25">
      <c r="A425" s="334"/>
      <c r="B425" s="335"/>
      <c r="C425" s="335"/>
      <c r="D425" s="335"/>
      <c r="E425" s="335"/>
      <c r="F425" s="335"/>
      <c r="G425" s="335"/>
      <c r="H425" s="335"/>
      <c r="I425" s="335"/>
      <c r="J425" s="335"/>
      <c r="K425" s="335"/>
      <c r="L425" s="335"/>
      <c r="M425" s="335"/>
      <c r="N425" s="336"/>
      <c r="O425" s="336"/>
      <c r="P425" s="336"/>
      <c r="Q425" s="336"/>
      <c r="R425" s="336"/>
      <c r="S425" s="336"/>
      <c r="T425" s="336"/>
      <c r="U425" s="336"/>
      <c r="V425" s="336"/>
      <c r="W425" s="336"/>
      <c r="X425" s="336"/>
      <c r="Y425" s="337"/>
    </row>
    <row r="426" spans="1:27" s="14" customFormat="1" ht="27.75" hidden="1" customHeight="1" thickBot="1" x14ac:dyDescent="0.25">
      <c r="A426" s="3290" t="s">
        <v>300</v>
      </c>
      <c r="B426" s="3291"/>
      <c r="C426" s="3291"/>
      <c r="D426" s="3291"/>
      <c r="E426" s="3291"/>
      <c r="F426" s="3291"/>
      <c r="G426" s="3291"/>
      <c r="H426" s="3291"/>
      <c r="I426" s="3291"/>
      <c r="J426" s="3291"/>
      <c r="K426" s="3291"/>
      <c r="L426" s="3291"/>
      <c r="M426" s="3291"/>
      <c r="N426" s="3291"/>
      <c r="O426" s="3291"/>
      <c r="P426" s="3291"/>
      <c r="Q426" s="3291"/>
      <c r="R426" s="3291"/>
      <c r="S426" s="3291"/>
      <c r="T426" s="3291"/>
      <c r="U426" s="3291"/>
      <c r="V426" s="3291"/>
      <c r="W426" s="3291"/>
      <c r="X426" s="3291"/>
      <c r="Y426" s="3292"/>
    </row>
    <row r="427" spans="1:27" s="14" customFormat="1" ht="15.75" hidden="1" customHeight="1" thickBot="1" x14ac:dyDescent="0.25">
      <c r="A427" s="3247" t="s">
        <v>74</v>
      </c>
      <c r="B427" s="3248"/>
      <c r="C427" s="3248"/>
      <c r="D427" s="3248"/>
      <c r="E427" s="3248"/>
      <c r="F427" s="3249"/>
      <c r="G427" s="945">
        <f>G83+G93+G121+G341+G361+G365</f>
        <v>240</v>
      </c>
      <c r="H427" s="945">
        <f>H83+H93+H121+H341+H361+H365</f>
        <v>7200</v>
      </c>
      <c r="I427" s="945">
        <f>I83+I93+I121+I341+I362+I365</f>
        <v>3348</v>
      </c>
      <c r="J427" s="945">
        <f>J83+J93+J121+J341+J362+J365</f>
        <v>1638</v>
      </c>
      <c r="K427" s="945">
        <f>K83+K93+K121+K341+K362+K365</f>
        <v>413</v>
      </c>
      <c r="L427" s="945">
        <f>L83+L93+L121+L341+L362+L365</f>
        <v>1277</v>
      </c>
      <c r="M427" s="945">
        <f>M83+M93+M121+M341+M362+M365</f>
        <v>3362</v>
      </c>
      <c r="N427" s="945">
        <f t="shared" ref="N427:Y427" si="125">N83+N93+N118+N121+N341+N362+N365</f>
        <v>29</v>
      </c>
      <c r="O427" s="945">
        <f t="shared" si="125"/>
        <v>27</v>
      </c>
      <c r="P427" s="945">
        <f t="shared" si="125"/>
        <v>27</v>
      </c>
      <c r="Q427" s="945">
        <f>Q83+Q93+Q118+Q121+Q341+Q362+Q365</f>
        <v>28</v>
      </c>
      <c r="R427" s="945">
        <f t="shared" si="125"/>
        <v>28</v>
      </c>
      <c r="S427" s="945">
        <f t="shared" si="125"/>
        <v>29</v>
      </c>
      <c r="T427" s="945">
        <f>T83+T93+T121+T341+T362+T365</f>
        <v>23</v>
      </c>
      <c r="U427" s="945">
        <f t="shared" si="125"/>
        <v>25</v>
      </c>
      <c r="V427" s="945">
        <f>V83+V93+V118+V121+V341+V362+V365</f>
        <v>26</v>
      </c>
      <c r="W427" s="945">
        <f>W83+W93+W118+W121+W341+W362+W365</f>
        <v>22</v>
      </c>
      <c r="X427" s="945">
        <f t="shared" si="125"/>
        <v>23</v>
      </c>
      <c r="Y427" s="945">
        <f t="shared" si="125"/>
        <v>18</v>
      </c>
    </row>
    <row r="428" spans="1:27" s="14" customFormat="1" ht="15.75" hidden="1" customHeight="1" thickBot="1" x14ac:dyDescent="0.25">
      <c r="A428" s="3317" t="s">
        <v>73</v>
      </c>
      <c r="B428" s="3318"/>
      <c r="C428" s="3318"/>
      <c r="D428" s="3318"/>
      <c r="E428" s="3318"/>
      <c r="F428" s="3318"/>
      <c r="G428" s="3318"/>
      <c r="H428" s="3318"/>
      <c r="I428" s="3318"/>
      <c r="J428" s="3318"/>
      <c r="K428" s="3318"/>
      <c r="L428" s="3318"/>
      <c r="M428" s="3319"/>
      <c r="N428" s="945">
        <f t="shared" ref="N428:X428" si="126">N427</f>
        <v>29</v>
      </c>
      <c r="O428" s="945">
        <f t="shared" si="126"/>
        <v>27</v>
      </c>
      <c r="P428" s="945">
        <f t="shared" si="126"/>
        <v>27</v>
      </c>
      <c r="Q428" s="945">
        <f t="shared" si="126"/>
        <v>28</v>
      </c>
      <c r="R428" s="945">
        <f t="shared" si="126"/>
        <v>28</v>
      </c>
      <c r="S428" s="945">
        <f t="shared" si="126"/>
        <v>29</v>
      </c>
      <c r="T428" s="947">
        <f t="shared" si="126"/>
        <v>23</v>
      </c>
      <c r="U428" s="947">
        <f t="shared" si="126"/>
        <v>25</v>
      </c>
      <c r="V428" s="947">
        <f t="shared" si="126"/>
        <v>26</v>
      </c>
      <c r="W428" s="947">
        <f t="shared" si="126"/>
        <v>22</v>
      </c>
      <c r="X428" s="947">
        <f t="shared" si="126"/>
        <v>23</v>
      </c>
      <c r="Y428" s="946">
        <v>18</v>
      </c>
    </row>
    <row r="429" spans="1:27" s="14" customFormat="1" ht="15.75" hidden="1" customHeight="1" thickBot="1" x14ac:dyDescent="0.25">
      <c r="A429" s="3250" t="s">
        <v>61</v>
      </c>
      <c r="B429" s="3251"/>
      <c r="C429" s="3251"/>
      <c r="D429" s="3251"/>
      <c r="E429" s="3251"/>
      <c r="F429" s="3251"/>
      <c r="G429" s="3251"/>
      <c r="H429" s="3251"/>
      <c r="I429" s="3251"/>
      <c r="J429" s="3251"/>
      <c r="K429" s="3251"/>
      <c r="L429" s="3251"/>
      <c r="M429" s="3252"/>
      <c r="N429" s="813">
        <v>3</v>
      </c>
      <c r="O429" s="814">
        <v>1</v>
      </c>
      <c r="P429" s="814">
        <v>3</v>
      </c>
      <c r="Q429" s="814">
        <v>4</v>
      </c>
      <c r="R429" s="814">
        <v>2</v>
      </c>
      <c r="S429" s="814">
        <v>3</v>
      </c>
      <c r="T429" s="814">
        <v>3</v>
      </c>
      <c r="U429" s="814">
        <v>1</v>
      </c>
      <c r="V429" s="815">
        <v>2</v>
      </c>
      <c r="W429" s="813">
        <v>3</v>
      </c>
      <c r="X429" s="814">
        <v>3</v>
      </c>
      <c r="Y429" s="814">
        <v>1</v>
      </c>
    </row>
    <row r="430" spans="1:27" s="14" customFormat="1" ht="15.75" hidden="1" customHeight="1" thickBot="1" x14ac:dyDescent="0.25">
      <c r="A430" s="3250" t="s">
        <v>62</v>
      </c>
      <c r="B430" s="3251"/>
      <c r="C430" s="3251"/>
      <c r="D430" s="3251"/>
      <c r="E430" s="3251"/>
      <c r="F430" s="3251"/>
      <c r="G430" s="3251"/>
      <c r="H430" s="3251"/>
      <c r="I430" s="3251"/>
      <c r="J430" s="3251"/>
      <c r="K430" s="3251"/>
      <c r="L430" s="3251"/>
      <c r="M430" s="3252"/>
      <c r="N430" s="813">
        <v>5</v>
      </c>
      <c r="O430" s="814">
        <v>2</v>
      </c>
      <c r="P430" s="814">
        <v>4</v>
      </c>
      <c r="Q430" s="814">
        <v>4</v>
      </c>
      <c r="R430" s="814">
        <v>1</v>
      </c>
      <c r="S430" s="814">
        <v>3</v>
      </c>
      <c r="T430" s="814" t="s">
        <v>246</v>
      </c>
      <c r="U430" s="814" t="s">
        <v>240</v>
      </c>
      <c r="V430" s="815" t="s">
        <v>630</v>
      </c>
      <c r="W430" s="813">
        <v>2</v>
      </c>
      <c r="X430" s="814" t="s">
        <v>248</v>
      </c>
      <c r="Y430" s="814">
        <v>4</v>
      </c>
    </row>
    <row r="431" spans="1:27" s="14" customFormat="1" ht="15.75" hidden="1" customHeight="1" thickBot="1" x14ac:dyDescent="0.25">
      <c r="A431" s="3250" t="s">
        <v>76</v>
      </c>
      <c r="B431" s="3251"/>
      <c r="C431" s="3251"/>
      <c r="D431" s="3251"/>
      <c r="E431" s="3251"/>
      <c r="F431" s="3251"/>
      <c r="G431" s="3251"/>
      <c r="H431" s="3251"/>
      <c r="I431" s="3251"/>
      <c r="J431" s="3251"/>
      <c r="K431" s="3251"/>
      <c r="L431" s="3251"/>
      <c r="M431" s="3252"/>
      <c r="N431" s="813"/>
      <c r="O431" s="814"/>
      <c r="P431" s="814"/>
      <c r="Q431" s="814"/>
      <c r="R431" s="814"/>
      <c r="S431" s="814"/>
      <c r="T431" s="814"/>
      <c r="U431" s="814"/>
      <c r="V431" s="815">
        <v>1</v>
      </c>
      <c r="W431" s="813">
        <v>1</v>
      </c>
      <c r="X431" s="814"/>
      <c r="Y431" s="814"/>
    </row>
    <row r="432" spans="1:27" s="14" customFormat="1" ht="15.75" hidden="1" customHeight="1" thickBot="1" x14ac:dyDescent="0.25">
      <c r="A432" s="3253" t="s">
        <v>75</v>
      </c>
      <c r="B432" s="3254"/>
      <c r="C432" s="3254"/>
      <c r="D432" s="3254"/>
      <c r="E432" s="3254"/>
      <c r="F432" s="3254"/>
      <c r="G432" s="3254"/>
      <c r="H432" s="3254"/>
      <c r="I432" s="3254"/>
      <c r="J432" s="3254"/>
      <c r="K432" s="3254"/>
      <c r="L432" s="3254"/>
      <c r="M432" s="3255"/>
      <c r="N432" s="816"/>
      <c r="O432" s="817"/>
      <c r="P432" s="817"/>
      <c r="Q432" s="817"/>
      <c r="R432" s="817"/>
      <c r="S432" s="817"/>
      <c r="T432" s="817"/>
      <c r="U432" s="817"/>
      <c r="V432" s="818"/>
      <c r="W432" s="816"/>
      <c r="X432" s="817"/>
      <c r="Y432" s="817"/>
    </row>
    <row r="433" spans="1:27" s="14" customFormat="1" ht="15.75" hidden="1" customHeight="1" thickBot="1" x14ac:dyDescent="0.25">
      <c r="A433" s="338"/>
      <c r="B433" s="339"/>
      <c r="C433" s="339"/>
      <c r="D433" s="339"/>
      <c r="E433" s="339"/>
      <c r="F433" s="339"/>
      <c r="G433" s="339"/>
      <c r="H433" s="339"/>
      <c r="I433" s="339"/>
      <c r="J433" s="339"/>
      <c r="K433" s="339"/>
      <c r="L433" s="339"/>
      <c r="M433" s="339"/>
      <c r="N433" s="3231">
        <f>G12+G13+G14+G17+G23+G24+G25+G36+G37+G38+G40+G51+G52+G53+G57+G58+G59+G65+G69+G78+G79+G81</f>
        <v>60</v>
      </c>
      <c r="O433" s="3232"/>
      <c r="P433" s="3263"/>
      <c r="Q433" s="3264">
        <f>G354+G18+G19+G20+G26+G27+G28+G39+G46+G54+G61+G62+G63+G70+G71+G73+G74+G75+G76+G80+4+G325</f>
        <v>60</v>
      </c>
      <c r="R433" s="3232"/>
      <c r="S433" s="3263"/>
      <c r="T433" s="3265">
        <f>G34+G41+G43+G45+G48+G49+G121+G309+G310+G312+G313+G318+G327+G334+G335+G337+G338+G356+6+G44+G331</f>
        <v>60</v>
      </c>
      <c r="U433" s="3266"/>
      <c r="V433" s="3267"/>
      <c r="W433" s="3265">
        <f>G16+G55+G66+G67+G307+G314+G315+G316+G319+G320+G321+G323+G324+G328+G329+G330+G336+G339+G358+G359+G365</f>
        <v>60</v>
      </c>
      <c r="X433" s="3266"/>
      <c r="Y433" s="3268"/>
      <c r="Z433" s="3184"/>
      <c r="AA433" s="3185"/>
    </row>
    <row r="434" spans="1:27" s="14" customFormat="1" ht="15.75" hidden="1" customHeight="1" thickBot="1" x14ac:dyDescent="0.25">
      <c r="A434" s="338"/>
      <c r="B434" s="339"/>
      <c r="C434" s="339"/>
      <c r="D434" s="339"/>
      <c r="E434" s="339"/>
      <c r="F434" s="339"/>
      <c r="G434" s="339"/>
      <c r="H434" s="339"/>
      <c r="I434" s="339"/>
      <c r="J434" s="339"/>
      <c r="K434" s="339"/>
      <c r="L434" s="339"/>
      <c r="M434" s="339"/>
      <c r="N434" s="3231">
        <f>N433+Q433+T433+W433</f>
        <v>240</v>
      </c>
      <c r="O434" s="3232"/>
      <c r="P434" s="3232"/>
      <c r="Q434" s="3232"/>
      <c r="R434" s="3232"/>
      <c r="S434" s="3232"/>
      <c r="T434" s="3232"/>
      <c r="U434" s="3232"/>
      <c r="V434" s="3232"/>
      <c r="W434" s="3232"/>
      <c r="X434" s="3232"/>
      <c r="Y434" s="3233"/>
    </row>
    <row r="435" spans="1:27" s="14" customFormat="1" ht="15.75" hidden="1" customHeight="1" x14ac:dyDescent="0.2">
      <c r="A435" s="338"/>
      <c r="B435" s="339"/>
      <c r="C435" s="339"/>
      <c r="D435" s="339"/>
      <c r="E435" s="339"/>
      <c r="F435" s="339"/>
      <c r="G435" s="339"/>
      <c r="H435" s="339"/>
      <c r="I435" s="339"/>
      <c r="J435" s="339"/>
      <c r="K435" s="339"/>
      <c r="L435" s="339"/>
      <c r="M435" s="339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340"/>
    </row>
    <row r="436" spans="1:27" s="14" customFormat="1" hidden="1" x14ac:dyDescent="0.2">
      <c r="A436" s="341"/>
      <c r="B436" s="342" t="s">
        <v>187</v>
      </c>
      <c r="C436" s="339"/>
      <c r="D436" s="3243" t="s">
        <v>186</v>
      </c>
      <c r="E436" s="3244"/>
      <c r="F436" s="3244"/>
      <c r="G436" s="339"/>
      <c r="H436" s="3245" t="s">
        <v>542</v>
      </c>
      <c r="I436" s="3246"/>
      <c r="J436" s="3246"/>
      <c r="Y436" s="343"/>
    </row>
    <row r="437" spans="1:27" s="14" customFormat="1" hidden="1" x14ac:dyDescent="0.2">
      <c r="A437" s="341"/>
      <c r="B437" s="342"/>
      <c r="C437" s="339"/>
      <c r="D437" s="339"/>
      <c r="E437" s="139"/>
      <c r="F437" s="139"/>
      <c r="G437" s="339"/>
      <c r="H437" s="342"/>
      <c r="I437" s="138"/>
      <c r="J437" s="138"/>
      <c r="Y437" s="343"/>
    </row>
    <row r="438" spans="1:27" s="14" customFormat="1" hidden="1" x14ac:dyDescent="0.2">
      <c r="A438" s="341"/>
      <c r="B438" s="342" t="s">
        <v>450</v>
      </c>
      <c r="C438" s="339"/>
      <c r="D438" s="3243" t="s">
        <v>186</v>
      </c>
      <c r="E438" s="3244"/>
      <c r="F438" s="3244"/>
      <c r="G438" s="339"/>
      <c r="H438" s="3245" t="s">
        <v>452</v>
      </c>
      <c r="I438" s="3246"/>
      <c r="J438" s="3246"/>
      <c r="Y438" s="343"/>
    </row>
    <row r="439" spans="1:27" s="14" customFormat="1" hidden="1" x14ac:dyDescent="0.2">
      <c r="A439" s="341"/>
      <c r="B439" s="342"/>
      <c r="C439" s="339"/>
      <c r="D439" s="339"/>
      <c r="E439" s="139"/>
      <c r="F439" s="139"/>
      <c r="G439" s="339"/>
      <c r="H439" s="342"/>
      <c r="I439" s="138"/>
      <c r="J439" s="138"/>
      <c r="Y439" s="343"/>
    </row>
    <row r="440" spans="1:27" s="14" customFormat="1" hidden="1" x14ac:dyDescent="0.2">
      <c r="A440" s="341"/>
      <c r="B440" s="342" t="s">
        <v>451</v>
      </c>
      <c r="C440" s="339"/>
      <c r="D440" s="3243" t="s">
        <v>186</v>
      </c>
      <c r="E440" s="3244"/>
      <c r="F440" s="3244"/>
      <c r="G440" s="339"/>
      <c r="H440" s="3245" t="s">
        <v>453</v>
      </c>
      <c r="I440" s="3246"/>
      <c r="J440" s="3246"/>
      <c r="Y440" s="343"/>
    </row>
    <row r="441" spans="1:27" s="14" customFormat="1" hidden="1" x14ac:dyDescent="0.2">
      <c r="A441" s="341"/>
      <c r="B441" s="339"/>
      <c r="C441" s="339"/>
      <c r="D441" s="339"/>
      <c r="E441" s="339"/>
      <c r="F441" s="339"/>
      <c r="G441" s="339"/>
      <c r="H441" s="339"/>
      <c r="I441" s="339"/>
      <c r="J441" s="339"/>
      <c r="Y441" s="343"/>
    </row>
    <row r="442" spans="1:27" s="14" customFormat="1" ht="16.5" hidden="1" thickBot="1" x14ac:dyDescent="0.25">
      <c r="A442" s="344"/>
      <c r="B442" s="313" t="s">
        <v>183</v>
      </c>
      <c r="C442" s="313"/>
      <c r="D442" s="3239" t="s">
        <v>186</v>
      </c>
      <c r="E442" s="3240"/>
      <c r="F442" s="3240"/>
      <c r="G442" s="313"/>
      <c r="H442" s="3241" t="s">
        <v>184</v>
      </c>
      <c r="I442" s="3242"/>
      <c r="J442" s="3242"/>
      <c r="K442" s="345"/>
      <c r="L442" s="345"/>
      <c r="M442" s="345"/>
      <c r="N442" s="345"/>
      <c r="O442" s="345"/>
      <c r="P442" s="345"/>
      <c r="Q442" s="345"/>
      <c r="R442" s="345"/>
      <c r="S442" s="345"/>
      <c r="T442" s="345"/>
      <c r="U442" s="345"/>
      <c r="V442" s="345"/>
      <c r="W442" s="345"/>
      <c r="X442" s="345"/>
      <c r="Y442" s="346"/>
    </row>
    <row r="443" spans="1:27" s="14" customFormat="1" x14ac:dyDescent="0.2">
      <c r="A443" s="10"/>
    </row>
    <row r="444" spans="1:27" s="14" customFormat="1" ht="22.5" x14ac:dyDescent="0.2">
      <c r="A444" s="10"/>
      <c r="B444" s="347"/>
      <c r="J444" s="14" t="s">
        <v>596</v>
      </c>
      <c r="N444" s="1475">
        <v>1</v>
      </c>
      <c r="O444" s="1475">
        <v>2</v>
      </c>
      <c r="P444" s="1475">
        <v>3</v>
      </c>
      <c r="Q444" s="1475">
        <v>4</v>
      </c>
      <c r="R444" s="1475">
        <v>5</v>
      </c>
      <c r="S444" s="1475">
        <v>6</v>
      </c>
      <c r="T444" s="1475">
        <v>7</v>
      </c>
      <c r="U444" s="1475">
        <v>8</v>
      </c>
      <c r="V444" s="1475">
        <v>9</v>
      </c>
      <c r="W444" s="1475">
        <v>10</v>
      </c>
      <c r="X444" s="1475">
        <v>11</v>
      </c>
      <c r="Y444" s="1476">
        <v>12</v>
      </c>
    </row>
    <row r="445" spans="1:27" x14ac:dyDescent="0.2">
      <c r="S445" s="11">
        <v>1</v>
      </c>
      <c r="T445" s="11">
        <v>1</v>
      </c>
      <c r="V445" s="11">
        <v>1</v>
      </c>
      <c r="Y445" s="11">
        <v>1</v>
      </c>
    </row>
    <row r="446" spans="1:27" ht="20.25" x14ac:dyDescent="0.2">
      <c r="A446" s="3237" t="s">
        <v>645</v>
      </c>
      <c r="B446" s="3238"/>
      <c r="C446" s="3238"/>
      <c r="D446" s="3238"/>
      <c r="E446" s="3238"/>
      <c r="F446" s="3238"/>
      <c r="G446" s="3238"/>
      <c r="H446" s="3238"/>
      <c r="I446" s="3238"/>
      <c r="J446" s="3238"/>
      <c r="K446" s="3238"/>
      <c r="L446" s="3238"/>
      <c r="M446" s="3238"/>
      <c r="N446" s="3238"/>
      <c r="O446" s="3238"/>
      <c r="P446" s="3238"/>
      <c r="Q446" s="3238"/>
      <c r="R446" s="3238"/>
      <c r="S446" s="3238"/>
      <c r="T446" s="3238"/>
      <c r="U446" s="3238"/>
      <c r="V446" s="3238"/>
      <c r="W446" s="3238"/>
      <c r="X446" s="3238"/>
      <c r="Y446" s="3238"/>
      <c r="Z446" s="3238"/>
    </row>
    <row r="448" spans="1:27" ht="16.5" thickBot="1" x14ac:dyDescent="0.25"/>
    <row r="449" spans="12:25" x14ac:dyDescent="0.2">
      <c r="N449" s="3220" t="s">
        <v>33</v>
      </c>
      <c r="O449" s="3221"/>
      <c r="P449" s="3222"/>
      <c r="Q449" s="3220" t="s">
        <v>34</v>
      </c>
      <c r="R449" s="3226"/>
      <c r="S449" s="3227"/>
      <c r="T449" s="3220" t="s">
        <v>35</v>
      </c>
      <c r="U449" s="3226"/>
      <c r="V449" s="3227"/>
      <c r="W449" s="3220" t="s">
        <v>36</v>
      </c>
      <c r="X449" s="3226"/>
      <c r="Y449" s="3227"/>
    </row>
    <row r="450" spans="12:25" ht="16.5" thickBot="1" x14ac:dyDescent="0.25">
      <c r="N450" s="3223"/>
      <c r="O450" s="3224"/>
      <c r="P450" s="3225"/>
      <c r="Q450" s="3228"/>
      <c r="R450" s="3229"/>
      <c r="S450" s="3230"/>
      <c r="T450" s="3228"/>
      <c r="U450" s="3229"/>
      <c r="V450" s="3230"/>
      <c r="W450" s="3228"/>
      <c r="X450" s="3229"/>
      <c r="Y450" s="3230"/>
    </row>
    <row r="451" spans="12:25" x14ac:dyDescent="0.2">
      <c r="N451" s="1475">
        <v>1</v>
      </c>
      <c r="O451" s="1475">
        <v>2</v>
      </c>
      <c r="P451" s="1475">
        <v>3</v>
      </c>
      <c r="Q451" s="1475">
        <v>4</v>
      </c>
      <c r="R451" s="1475">
        <v>5</v>
      </c>
      <c r="S451" s="1475">
        <v>6</v>
      </c>
      <c r="T451" s="1475">
        <v>7</v>
      </c>
      <c r="U451" s="1475">
        <v>8</v>
      </c>
      <c r="V451" s="1475">
        <v>9</v>
      </c>
      <c r="W451" s="1475">
        <v>10</v>
      </c>
      <c r="X451" s="1475">
        <v>11</v>
      </c>
      <c r="Y451" s="1476">
        <v>12</v>
      </c>
    </row>
    <row r="452" spans="12:25" x14ac:dyDescent="0.2">
      <c r="L452" s="11" t="s">
        <v>631</v>
      </c>
      <c r="N452" s="1478">
        <f>AB98+AB132+AC169</f>
        <v>3</v>
      </c>
      <c r="O452" s="1478">
        <f t="shared" ref="O452:Y452" si="127">AC98+AC132+AD169</f>
        <v>1</v>
      </c>
      <c r="P452" s="1478">
        <f t="shared" si="127"/>
        <v>3</v>
      </c>
      <c r="Q452" s="1478">
        <f t="shared" si="127"/>
        <v>4</v>
      </c>
      <c r="R452" s="1478">
        <f t="shared" si="127"/>
        <v>2</v>
      </c>
      <c r="S452" s="1478">
        <f t="shared" si="127"/>
        <v>3</v>
      </c>
      <c r="T452" s="1478">
        <f t="shared" si="127"/>
        <v>3</v>
      </c>
      <c r="U452" s="1478">
        <f t="shared" si="127"/>
        <v>2</v>
      </c>
      <c r="V452" s="1478">
        <f t="shared" si="127"/>
        <v>3</v>
      </c>
      <c r="W452" s="1478">
        <f t="shared" si="127"/>
        <v>3</v>
      </c>
      <c r="X452" s="1478">
        <f t="shared" si="127"/>
        <v>1</v>
      </c>
      <c r="Y452" s="1478">
        <f t="shared" si="127"/>
        <v>2</v>
      </c>
    </row>
    <row r="453" spans="12:25" x14ac:dyDescent="0.2">
      <c r="L453" s="11" t="s">
        <v>632</v>
      </c>
      <c r="N453" s="1478">
        <f t="shared" ref="N453:Y453" si="128">AB99+AB133+AC170+N445+AB153</f>
        <v>5</v>
      </c>
      <c r="O453" s="1478">
        <f t="shared" si="128"/>
        <v>2</v>
      </c>
      <c r="P453" s="1478">
        <f t="shared" si="128"/>
        <v>4</v>
      </c>
      <c r="Q453" s="1478">
        <f t="shared" si="128"/>
        <v>4</v>
      </c>
      <c r="R453" s="1478">
        <f t="shared" si="128"/>
        <v>2</v>
      </c>
      <c r="S453" s="1478">
        <f t="shared" si="128"/>
        <v>6</v>
      </c>
      <c r="T453" s="1478">
        <f t="shared" si="128"/>
        <v>4</v>
      </c>
      <c r="U453" s="1478">
        <f t="shared" si="128"/>
        <v>1</v>
      </c>
      <c r="V453" s="1478">
        <f t="shared" si="128"/>
        <v>3</v>
      </c>
      <c r="W453" s="1478">
        <f t="shared" si="128"/>
        <v>4</v>
      </c>
      <c r="X453" s="1478">
        <f t="shared" si="128"/>
        <v>1</v>
      </c>
      <c r="Y453" s="1478">
        <f t="shared" si="128"/>
        <v>3</v>
      </c>
    </row>
    <row r="454" spans="12:25" x14ac:dyDescent="0.2">
      <c r="L454" s="11" t="s">
        <v>646</v>
      </c>
      <c r="N454" s="1478"/>
      <c r="O454" s="1478"/>
      <c r="P454" s="1478"/>
      <c r="Q454" s="1478"/>
      <c r="R454" s="1478"/>
      <c r="S454" s="1478"/>
      <c r="T454" s="1478"/>
      <c r="U454" s="1478"/>
      <c r="V454" s="1478">
        <v>1</v>
      </c>
      <c r="W454" s="1478">
        <v>1</v>
      </c>
      <c r="X454" s="1478"/>
      <c r="Y454" s="1478"/>
    </row>
    <row r="455" spans="12:25" x14ac:dyDescent="0.2">
      <c r="L455" s="11" t="s">
        <v>647</v>
      </c>
      <c r="N455" s="1478"/>
      <c r="O455" s="1478"/>
      <c r="P455" s="1478"/>
      <c r="Q455" s="1478"/>
      <c r="R455" s="1478"/>
      <c r="S455" s="1478"/>
      <c r="T455" s="1478">
        <v>1</v>
      </c>
      <c r="U455" s="1478"/>
      <c r="V455" s="1478">
        <v>1</v>
      </c>
      <c r="W455" s="1478"/>
      <c r="X455" s="1478">
        <v>1</v>
      </c>
      <c r="Y455" s="1478"/>
    </row>
    <row r="458" spans="12:25" x14ac:dyDescent="0.2">
      <c r="N458" s="1479" t="s">
        <v>648</v>
      </c>
    </row>
    <row r="459" spans="12:25" x14ac:dyDescent="0.2">
      <c r="N459" s="1475">
        <v>1</v>
      </c>
      <c r="O459" s="1475">
        <v>2</v>
      </c>
      <c r="P459" s="1475">
        <v>3</v>
      </c>
      <c r="Q459" s="1475">
        <v>4</v>
      </c>
      <c r="R459" s="1475">
        <v>5</v>
      </c>
      <c r="S459" s="1475">
        <v>6</v>
      </c>
      <c r="T459" s="1475">
        <v>7</v>
      </c>
      <c r="U459" s="1475">
        <v>8</v>
      </c>
      <c r="V459" s="1475">
        <v>9</v>
      </c>
      <c r="W459" s="1475">
        <v>10</v>
      </c>
      <c r="X459" s="1475">
        <v>11</v>
      </c>
      <c r="Y459" s="1476">
        <v>12</v>
      </c>
    </row>
    <row r="460" spans="12:25" x14ac:dyDescent="0.2">
      <c r="L460" s="11" t="s">
        <v>631</v>
      </c>
      <c r="N460" s="1478">
        <f>AB98+AB132+AB164+AB188</f>
        <v>3</v>
      </c>
      <c r="O460" s="1478">
        <f t="shared" ref="O460:Y460" si="129">AC98+AC132+AC164+AC188</f>
        <v>1</v>
      </c>
      <c r="P460" s="1478">
        <f t="shared" si="129"/>
        <v>3</v>
      </c>
      <c r="Q460" s="1478">
        <f t="shared" si="129"/>
        <v>4</v>
      </c>
      <c r="R460" s="1478">
        <f t="shared" si="129"/>
        <v>2</v>
      </c>
      <c r="S460" s="1478">
        <f t="shared" si="129"/>
        <v>3</v>
      </c>
      <c r="T460" s="1478">
        <f t="shared" si="129"/>
        <v>3</v>
      </c>
      <c r="U460" s="1478">
        <f t="shared" si="129"/>
        <v>2</v>
      </c>
      <c r="V460" s="1478">
        <f t="shared" si="129"/>
        <v>3</v>
      </c>
      <c r="W460" s="1478">
        <f t="shared" si="129"/>
        <v>3</v>
      </c>
      <c r="X460" s="1478">
        <f t="shared" si="129"/>
        <v>1</v>
      </c>
      <c r="Y460" s="1478">
        <f t="shared" si="129"/>
        <v>2</v>
      </c>
    </row>
    <row r="461" spans="12:25" x14ac:dyDescent="0.2">
      <c r="L461" s="11" t="s">
        <v>632</v>
      </c>
      <c r="N461" s="1478">
        <f>AB99+AB133+AB153+AB158+AB165+AB189+N445</f>
        <v>5</v>
      </c>
      <c r="O461" s="1478">
        <f t="shared" ref="O461:Y461" si="130">AC99+AC133+AC153+AC158+AC165+AC189+O445</f>
        <v>2</v>
      </c>
      <c r="P461" s="1478">
        <f t="shared" si="130"/>
        <v>4</v>
      </c>
      <c r="Q461" s="1478">
        <f t="shared" si="130"/>
        <v>4</v>
      </c>
      <c r="R461" s="1478">
        <f t="shared" si="130"/>
        <v>2</v>
      </c>
      <c r="S461" s="1478">
        <f t="shared" si="130"/>
        <v>6</v>
      </c>
      <c r="T461" s="1478">
        <f t="shared" si="130"/>
        <v>4</v>
      </c>
      <c r="U461" s="1478">
        <f t="shared" si="130"/>
        <v>1</v>
      </c>
      <c r="V461" s="1478">
        <f t="shared" si="130"/>
        <v>3</v>
      </c>
      <c r="W461" s="1478">
        <f t="shared" si="130"/>
        <v>4</v>
      </c>
      <c r="X461" s="1478">
        <f t="shared" si="130"/>
        <v>2</v>
      </c>
      <c r="Y461" s="1478">
        <f t="shared" si="130"/>
        <v>3</v>
      </c>
    </row>
    <row r="462" spans="12:25" x14ac:dyDescent="0.2">
      <c r="L462" s="11" t="s">
        <v>646</v>
      </c>
      <c r="N462" s="1478"/>
      <c r="O462" s="1478"/>
      <c r="P462" s="1478"/>
      <c r="Q462" s="1478"/>
      <c r="R462" s="1478"/>
      <c r="S462" s="1478"/>
      <c r="T462" s="1478"/>
      <c r="U462" s="1478"/>
      <c r="V462" s="1478">
        <v>1</v>
      </c>
      <c r="W462" s="1478">
        <v>1</v>
      </c>
      <c r="X462" s="1478"/>
      <c r="Y462" s="1478"/>
    </row>
    <row r="463" spans="12:25" x14ac:dyDescent="0.2">
      <c r="L463" s="11" t="s">
        <v>647</v>
      </c>
      <c r="N463" s="1478"/>
      <c r="O463" s="1478"/>
      <c r="P463" s="1478"/>
      <c r="Q463" s="1478"/>
      <c r="R463" s="1478"/>
      <c r="S463" s="1478"/>
      <c r="T463" s="1478">
        <v>1</v>
      </c>
      <c r="U463" s="1478"/>
      <c r="V463" s="1478">
        <v>1</v>
      </c>
      <c r="W463" s="1478"/>
      <c r="X463" s="1478">
        <v>1</v>
      </c>
      <c r="Y463" s="1478"/>
    </row>
    <row r="467" spans="12:25" x14ac:dyDescent="0.2">
      <c r="N467" s="1479" t="s">
        <v>649</v>
      </c>
    </row>
    <row r="469" spans="12:25" ht="16.5" thickBot="1" x14ac:dyDescent="0.25"/>
    <row r="470" spans="12:25" x14ac:dyDescent="0.2">
      <c r="N470" s="3220" t="s">
        <v>33</v>
      </c>
      <c r="O470" s="3221"/>
      <c r="P470" s="3222"/>
      <c r="Q470" s="3220" t="s">
        <v>34</v>
      </c>
      <c r="R470" s="3226"/>
      <c r="S470" s="3227"/>
      <c r="T470" s="3220" t="s">
        <v>35</v>
      </c>
      <c r="U470" s="3226"/>
      <c r="V470" s="3227"/>
      <c r="W470" s="3220" t="s">
        <v>36</v>
      </c>
      <c r="X470" s="3226"/>
      <c r="Y470" s="3227"/>
    </row>
    <row r="471" spans="12:25" ht="16.5" thickBot="1" x14ac:dyDescent="0.25">
      <c r="N471" s="3223"/>
      <c r="O471" s="3224"/>
      <c r="P471" s="3225"/>
      <c r="Q471" s="3228"/>
      <c r="R471" s="3229"/>
      <c r="S471" s="3230"/>
      <c r="T471" s="3228"/>
      <c r="U471" s="3229"/>
      <c r="V471" s="3230"/>
      <c r="W471" s="3228"/>
      <c r="X471" s="3229"/>
      <c r="Y471" s="3230"/>
    </row>
    <row r="472" spans="12:25" x14ac:dyDescent="0.2">
      <c r="N472" s="1475">
        <v>1</v>
      </c>
      <c r="O472" s="1475">
        <v>2</v>
      </c>
      <c r="P472" s="1475">
        <v>3</v>
      </c>
      <c r="Q472" s="1475">
        <v>4</v>
      </c>
      <c r="R472" s="1475">
        <v>5</v>
      </c>
      <c r="S472" s="1475">
        <v>6</v>
      </c>
      <c r="T472" s="1475">
        <v>7</v>
      </c>
      <c r="U472" s="1475">
        <v>8</v>
      </c>
      <c r="V472" s="1475">
        <v>9</v>
      </c>
      <c r="W472" s="1475">
        <v>10</v>
      </c>
      <c r="X472" s="1475">
        <v>11</v>
      </c>
      <c r="Y472" s="1476">
        <v>12</v>
      </c>
    </row>
    <row r="473" spans="12:25" x14ac:dyDescent="0.2">
      <c r="L473" s="11" t="s">
        <v>631</v>
      </c>
      <c r="N473" s="1478">
        <f>AB98+AB132+AB219+AB164</f>
        <v>3</v>
      </c>
      <c r="O473" s="1478">
        <f t="shared" ref="O473:Y473" si="131">AC98+AC132+AC219+AC164</f>
        <v>1</v>
      </c>
      <c r="P473" s="1478">
        <f t="shared" si="131"/>
        <v>3</v>
      </c>
      <c r="Q473" s="1478">
        <f t="shared" si="131"/>
        <v>4</v>
      </c>
      <c r="R473" s="1478">
        <f t="shared" si="131"/>
        <v>2</v>
      </c>
      <c r="S473" s="1478">
        <f t="shared" si="131"/>
        <v>3</v>
      </c>
      <c r="T473" s="1478">
        <f t="shared" si="131"/>
        <v>3</v>
      </c>
      <c r="U473" s="1478">
        <f t="shared" si="131"/>
        <v>2</v>
      </c>
      <c r="V473" s="1478">
        <f t="shared" si="131"/>
        <v>3</v>
      </c>
      <c r="W473" s="1478">
        <f t="shared" si="131"/>
        <v>3</v>
      </c>
      <c r="X473" s="1478">
        <f t="shared" si="131"/>
        <v>1</v>
      </c>
      <c r="Y473" s="1478">
        <f t="shared" si="131"/>
        <v>2</v>
      </c>
    </row>
    <row r="474" spans="12:25" x14ac:dyDescent="0.2">
      <c r="L474" s="11" t="s">
        <v>632</v>
      </c>
      <c r="N474" s="1478">
        <f t="shared" ref="N474:Y474" si="132">AB99+AB133+AB153+AB158+AB165+AB220+N445</f>
        <v>5</v>
      </c>
      <c r="O474" s="1478">
        <f t="shared" si="132"/>
        <v>2</v>
      </c>
      <c r="P474" s="1478">
        <f t="shared" si="132"/>
        <v>4</v>
      </c>
      <c r="Q474" s="1478">
        <f t="shared" si="132"/>
        <v>4</v>
      </c>
      <c r="R474" s="1478">
        <f t="shared" si="132"/>
        <v>2</v>
      </c>
      <c r="S474" s="1478">
        <f t="shared" si="132"/>
        <v>6</v>
      </c>
      <c r="T474" s="1478">
        <f t="shared" si="132"/>
        <v>4</v>
      </c>
      <c r="U474" s="1478">
        <f t="shared" si="132"/>
        <v>1</v>
      </c>
      <c r="V474" s="1478">
        <f t="shared" si="132"/>
        <v>3</v>
      </c>
      <c r="W474" s="1478">
        <f t="shared" si="132"/>
        <v>4</v>
      </c>
      <c r="X474" s="1478">
        <f t="shared" si="132"/>
        <v>2</v>
      </c>
      <c r="Y474" s="1478">
        <f t="shared" si="132"/>
        <v>3</v>
      </c>
    </row>
    <row r="475" spans="12:25" x14ac:dyDescent="0.2">
      <c r="L475" s="11" t="s">
        <v>646</v>
      </c>
      <c r="N475" s="1478"/>
      <c r="O475" s="1478"/>
      <c r="P475" s="1478"/>
      <c r="Q475" s="1478"/>
      <c r="R475" s="1478"/>
      <c r="S475" s="1478"/>
      <c r="T475" s="1478"/>
      <c r="U475" s="1478"/>
      <c r="V475" s="1478">
        <v>1</v>
      </c>
      <c r="W475" s="1478">
        <v>1</v>
      </c>
      <c r="X475" s="1478"/>
      <c r="Y475" s="1478"/>
    </row>
    <row r="476" spans="12:25" x14ac:dyDescent="0.2">
      <c r="L476" s="11" t="s">
        <v>647</v>
      </c>
      <c r="N476" s="1478"/>
      <c r="O476" s="1478"/>
      <c r="P476" s="1478"/>
      <c r="Q476" s="1478"/>
      <c r="R476" s="1478"/>
      <c r="S476" s="1478"/>
      <c r="T476" s="1478">
        <v>1</v>
      </c>
      <c r="U476" s="1478"/>
      <c r="V476" s="1478">
        <v>1</v>
      </c>
      <c r="W476" s="1478"/>
      <c r="X476" s="1478">
        <v>1</v>
      </c>
      <c r="Y476" s="1478"/>
    </row>
  </sheetData>
  <sheetProtection selectLockedCells="1" selectUnlockedCells="1"/>
  <mergeCells count="269">
    <mergeCell ref="AB185:AD186"/>
    <mergeCell ref="AE185:AG186"/>
    <mergeCell ref="AH185:AJ186"/>
    <mergeCell ref="AK185:AM186"/>
    <mergeCell ref="AB197:AD198"/>
    <mergeCell ref="A223:Y223"/>
    <mergeCell ref="A194:F194"/>
    <mergeCell ref="AK197:AM198"/>
    <mergeCell ref="AH216:AJ217"/>
    <mergeCell ref="AH197:AJ198"/>
    <mergeCell ref="AK216:AM217"/>
    <mergeCell ref="AE216:AG217"/>
    <mergeCell ref="A255:F255"/>
    <mergeCell ref="A306:Y306"/>
    <mergeCell ref="A273:Y273"/>
    <mergeCell ref="A289:F289"/>
    <mergeCell ref="A361:F361"/>
    <mergeCell ref="AL266:AN267"/>
    <mergeCell ref="AC229:AE230"/>
    <mergeCell ref="AE197:AG198"/>
    <mergeCell ref="A211:Y211"/>
    <mergeCell ref="A226:F226"/>
    <mergeCell ref="A227:Y227"/>
    <mergeCell ref="A221:Y221"/>
    <mergeCell ref="AB216:AD217"/>
    <mergeCell ref="A213:F213"/>
    <mergeCell ref="A214:F214"/>
    <mergeCell ref="A252:F252"/>
    <mergeCell ref="A253:Y253"/>
    <mergeCell ref="AF229:AH230"/>
    <mergeCell ref="AI229:AK230"/>
    <mergeCell ref="AL229:AN230"/>
    <mergeCell ref="AC256:AE257"/>
    <mergeCell ref="AF256:AH257"/>
    <mergeCell ref="AI256:AK257"/>
    <mergeCell ref="AL256:AN257"/>
    <mergeCell ref="N3:P4"/>
    <mergeCell ref="J4:L4"/>
    <mergeCell ref="L5:L7"/>
    <mergeCell ref="J5:J7"/>
    <mergeCell ref="K5:K7"/>
    <mergeCell ref="A1:Y1"/>
    <mergeCell ref="A2:A7"/>
    <mergeCell ref="B2:B7"/>
    <mergeCell ref="C2:F3"/>
    <mergeCell ref="G2:G7"/>
    <mergeCell ref="N6:Y6"/>
    <mergeCell ref="Q3:S4"/>
    <mergeCell ref="T3:V4"/>
    <mergeCell ref="H2:M2"/>
    <mergeCell ref="N2:Y2"/>
    <mergeCell ref="A32:Y32"/>
    <mergeCell ref="A33:Y33"/>
    <mergeCell ref="A82:F82"/>
    <mergeCell ref="A83:F83"/>
    <mergeCell ref="A93:F93"/>
    <mergeCell ref="A115:Y115"/>
    <mergeCell ref="A86:Y86"/>
    <mergeCell ref="A9:Y9"/>
    <mergeCell ref="C4:C7"/>
    <mergeCell ref="D4:D7"/>
    <mergeCell ref="E4:F4"/>
    <mergeCell ref="F5:F7"/>
    <mergeCell ref="M3:M7"/>
    <mergeCell ref="H3:H7"/>
    <mergeCell ref="I3:L3"/>
    <mergeCell ref="W3:Y4"/>
    <mergeCell ref="I4:I7"/>
    <mergeCell ref="A85:Y85"/>
    <mergeCell ref="A10:Y10"/>
    <mergeCell ref="A21:F21"/>
    <mergeCell ref="A30:F30"/>
    <mergeCell ref="A31:F31"/>
    <mergeCell ref="A84:Y84"/>
    <mergeCell ref="E5:E7"/>
    <mergeCell ref="A158:F158"/>
    <mergeCell ref="A159:Y159"/>
    <mergeCell ref="A164:F164"/>
    <mergeCell ref="A116:Y116"/>
    <mergeCell ref="A147:Y147"/>
    <mergeCell ref="A149:F149"/>
    <mergeCell ref="A150:F150"/>
    <mergeCell ref="A151:Y151"/>
    <mergeCell ref="A153:F153"/>
    <mergeCell ref="A118:F118"/>
    <mergeCell ref="A119:Y119"/>
    <mergeCell ref="A144:Y144"/>
    <mergeCell ref="A122:Y122"/>
    <mergeCell ref="A154:Y154"/>
    <mergeCell ref="A126:Y126"/>
    <mergeCell ref="A127:Y127"/>
    <mergeCell ref="A121:F121"/>
    <mergeCell ref="A124:F124"/>
    <mergeCell ref="A125:Y125"/>
    <mergeCell ref="A184:Y184"/>
    <mergeCell ref="A190:Y190"/>
    <mergeCell ref="A365:F365"/>
    <mergeCell ref="A165:Y165"/>
    <mergeCell ref="A178:Y178"/>
    <mergeCell ref="A180:Y180"/>
    <mergeCell ref="A256:Y256"/>
    <mergeCell ref="A272:F272"/>
    <mergeCell ref="A195:F195"/>
    <mergeCell ref="A196:Y196"/>
    <mergeCell ref="A192:Y192"/>
    <mergeCell ref="A225:F225"/>
    <mergeCell ref="A182:F182"/>
    <mergeCell ref="A363:Y363"/>
    <mergeCell ref="A183:F183"/>
    <mergeCell ref="A209:Y209"/>
    <mergeCell ref="A228:Y228"/>
    <mergeCell ref="A362:F362"/>
    <mergeCell ref="A290:Y290"/>
    <mergeCell ref="A305:Y305"/>
    <mergeCell ref="A353:Y353"/>
    <mergeCell ref="B333:Y333"/>
    <mergeCell ref="A304:F304"/>
    <mergeCell ref="A215:Y215"/>
    <mergeCell ref="T376:V376"/>
    <mergeCell ref="W376:Y376"/>
    <mergeCell ref="A373:M373"/>
    <mergeCell ref="A374:M374"/>
    <mergeCell ref="N376:P376"/>
    <mergeCell ref="Q376:S376"/>
    <mergeCell ref="A375:M375"/>
    <mergeCell ref="A376:M376"/>
    <mergeCell ref="A360:F360"/>
    <mergeCell ref="A371:M371"/>
    <mergeCell ref="A367:Y367"/>
    <mergeCell ref="A368:F368"/>
    <mergeCell ref="A369:F369"/>
    <mergeCell ref="A370:M370"/>
    <mergeCell ref="A377:M377"/>
    <mergeCell ref="N377:Y377"/>
    <mergeCell ref="A379:Y379"/>
    <mergeCell ref="T400:V400"/>
    <mergeCell ref="A386:M386"/>
    <mergeCell ref="A387:M387"/>
    <mergeCell ref="A391:Y391"/>
    <mergeCell ref="A392:F392"/>
    <mergeCell ref="A393:F393"/>
    <mergeCell ref="Q400:S400"/>
    <mergeCell ref="A380:F380"/>
    <mergeCell ref="A385:M385"/>
    <mergeCell ref="A396:M396"/>
    <mergeCell ref="A382:M382"/>
    <mergeCell ref="A397:M397"/>
    <mergeCell ref="A398:M398"/>
    <mergeCell ref="A384:M384"/>
    <mergeCell ref="A381:F381"/>
    <mergeCell ref="A383:M383"/>
    <mergeCell ref="A406:M406"/>
    <mergeCell ref="A416:Y416"/>
    <mergeCell ref="A428:M428"/>
    <mergeCell ref="A421:M421"/>
    <mergeCell ref="N401:Y401"/>
    <mergeCell ref="A403:Y403"/>
    <mergeCell ref="A394:M394"/>
    <mergeCell ref="A395:M395"/>
    <mergeCell ref="T388:V388"/>
    <mergeCell ref="W388:Y388"/>
    <mergeCell ref="N389:Y389"/>
    <mergeCell ref="N400:P400"/>
    <mergeCell ref="A399:M399"/>
    <mergeCell ref="AA154:AY154"/>
    <mergeCell ref="AE150:AG151"/>
    <mergeCell ref="AK11:AM12"/>
    <mergeCell ref="A426:Y426"/>
    <mergeCell ref="A415:Y415"/>
    <mergeCell ref="AH129:AJ130"/>
    <mergeCell ref="AB129:AD130"/>
    <mergeCell ref="AE129:AG130"/>
    <mergeCell ref="AI266:AK267"/>
    <mergeCell ref="W400:Y400"/>
    <mergeCell ref="T412:V412"/>
    <mergeCell ref="N413:Y413"/>
    <mergeCell ref="A422:M422"/>
    <mergeCell ref="AE87:AG88"/>
    <mergeCell ref="AB118:AD119"/>
    <mergeCell ref="AE118:AG119"/>
    <mergeCell ref="AB150:AD151"/>
    <mergeCell ref="W412:Y412"/>
    <mergeCell ref="A418:M418"/>
    <mergeCell ref="Q412:S412"/>
    <mergeCell ref="A407:M407"/>
    <mergeCell ref="A408:M408"/>
    <mergeCell ref="A404:F404"/>
    <mergeCell ref="A405:F405"/>
    <mergeCell ref="AH11:AJ12"/>
    <mergeCell ref="AH95:AJ96"/>
    <mergeCell ref="AK95:AM96"/>
    <mergeCell ref="AH118:AJ119"/>
    <mergeCell ref="AB155:AD156"/>
    <mergeCell ref="AE155:AG156"/>
    <mergeCell ref="AH155:AJ156"/>
    <mergeCell ref="AK155:AM156"/>
    <mergeCell ref="AH150:AJ151"/>
    <mergeCell ref="AK150:AM151"/>
    <mergeCell ref="AB34:AD35"/>
    <mergeCell ref="AE34:AG35"/>
    <mergeCell ref="AH34:AJ35"/>
    <mergeCell ref="AK34:AM35"/>
    <mergeCell ref="AK118:AM119"/>
    <mergeCell ref="AH87:AJ88"/>
    <mergeCell ref="AK87:AM88"/>
    <mergeCell ref="AB95:AD96"/>
    <mergeCell ref="AE95:AG96"/>
    <mergeCell ref="AK129:AM130"/>
    <mergeCell ref="AB11:AD12"/>
    <mergeCell ref="AE11:AG12"/>
    <mergeCell ref="AB87:AD88"/>
    <mergeCell ref="AB148:AZ148"/>
    <mergeCell ref="AL166:AN167"/>
    <mergeCell ref="AA160:AY160"/>
    <mergeCell ref="AB161:AD162"/>
    <mergeCell ref="AE161:AG162"/>
    <mergeCell ref="AH161:AJ162"/>
    <mergeCell ref="AC166:AE167"/>
    <mergeCell ref="AK161:AM162"/>
    <mergeCell ref="AI166:AK167"/>
    <mergeCell ref="AF166:AH167"/>
    <mergeCell ref="Z376:AA376"/>
    <mergeCell ref="A342:Y342"/>
    <mergeCell ref="A372:M372"/>
    <mergeCell ref="AC266:AE267"/>
    <mergeCell ref="AF266:AH267"/>
    <mergeCell ref="N433:P433"/>
    <mergeCell ref="Q433:S433"/>
    <mergeCell ref="T433:V433"/>
    <mergeCell ref="W433:Y433"/>
    <mergeCell ref="Z433:AA433"/>
    <mergeCell ref="N423:P423"/>
    <mergeCell ref="Q423:S423"/>
    <mergeCell ref="T423:V423"/>
    <mergeCell ref="Z388:AA388"/>
    <mergeCell ref="N412:P412"/>
    <mergeCell ref="W423:Y423"/>
    <mergeCell ref="N388:P388"/>
    <mergeCell ref="Q388:S388"/>
    <mergeCell ref="A417:F417"/>
    <mergeCell ref="A419:M419"/>
    <mergeCell ref="A420:M420"/>
    <mergeCell ref="A409:M409"/>
    <mergeCell ref="A410:M410"/>
    <mergeCell ref="A411:M411"/>
    <mergeCell ref="N470:P471"/>
    <mergeCell ref="Q470:S471"/>
    <mergeCell ref="T470:V471"/>
    <mergeCell ref="W470:Y471"/>
    <mergeCell ref="N434:Y434"/>
    <mergeCell ref="N424:Y424"/>
    <mergeCell ref="W449:Y450"/>
    <mergeCell ref="N449:P450"/>
    <mergeCell ref="Q449:S450"/>
    <mergeCell ref="A446:Z446"/>
    <mergeCell ref="T449:V450"/>
    <mergeCell ref="D442:F442"/>
    <mergeCell ref="H442:J442"/>
    <mergeCell ref="D438:F438"/>
    <mergeCell ref="H438:J438"/>
    <mergeCell ref="D440:F440"/>
    <mergeCell ref="H440:J440"/>
    <mergeCell ref="D436:F436"/>
    <mergeCell ref="H436:J436"/>
    <mergeCell ref="A427:F427"/>
    <mergeCell ref="A429:M429"/>
    <mergeCell ref="A430:M430"/>
    <mergeCell ref="A431:M431"/>
    <mergeCell ref="A432:M432"/>
  </mergeCells>
  <phoneticPr fontId="15" type="noConversion"/>
  <conditionalFormatting sqref="B237:E245">
    <cfRule type="cellIs" dxfId="3" priority="1" stopIfTrue="1" operator="lessThan">
      <formula>0</formula>
    </cfRule>
    <cfRule type="cellIs" dxfId="2" priority="2" stopIfTrue="1" operator="equal">
      <formula>0</formula>
    </cfRule>
  </conditionalFormatting>
  <conditionalFormatting sqref="B229:F229 B233:F236 B246:F250 B254:F254 B257:E257 F257:F261 D258:E259 B258:B271 C260:C261 D261:E261 C262:F271 B274:F283 C284:F284 B284:B288 C285 F285 C286:F288 B291:F291 D292:E293 B292:B295 F292:F302 C294:C295 D295:E295 B296:E302 B303:F303">
    <cfRule type="cellIs" dxfId="1" priority="5" stopIfTrue="1" operator="lessThan">
      <formula>0</formula>
    </cfRule>
    <cfRule type="cellIs" dxfId="0" priority="6" stopIfTrue="1" operator="equal">
      <formula>0</formula>
    </cfRule>
  </conditionalFormatting>
  <printOptions horizontalCentered="1"/>
  <pageMargins left="0.39370078740157483" right="0.39370078740157483" top="0.59055118110236227" bottom="0.39370078740157483" header="0" footer="0"/>
  <pageSetup paperSize="9" scale="54" firstPageNumber="0" fitToHeight="11" orientation="landscape" r:id="rId1"/>
  <headerFooter alignWithMargins="0"/>
  <rowBreaks count="13" manualBreakCount="13">
    <brk id="32" max="16383" man="1"/>
    <brk id="59" max="16383" man="1"/>
    <brk id="121" max="24" man="1"/>
    <brk id="143" max="16383" man="1"/>
    <brk id="179" max="24" man="1"/>
    <brk id="200" max="24" man="1"/>
    <brk id="214" max="16383" man="1"/>
    <brk id="231" max="24" man="1"/>
    <brk id="272" max="16383" man="1"/>
    <brk id="298" max="24" man="1"/>
    <brk id="318" max="16383" man="1"/>
    <brk id="377" max="16383" man="1"/>
    <brk id="424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K39" sqref="K39"/>
    </sheetView>
  </sheetViews>
  <sheetFormatPr defaultRowHeight="12.75" x14ac:dyDescent="0.2"/>
  <cols>
    <col min="1" max="1" width="28.5703125" customWidth="1"/>
  </cols>
  <sheetData>
    <row r="1" spans="1:6" x14ac:dyDescent="0.2">
      <c r="B1" t="s">
        <v>580</v>
      </c>
      <c r="C1" t="s">
        <v>33</v>
      </c>
      <c r="D1" t="s">
        <v>34</v>
      </c>
      <c r="E1" t="s">
        <v>35</v>
      </c>
      <c r="F1" t="s">
        <v>36</v>
      </c>
    </row>
    <row r="2" spans="1:6" x14ac:dyDescent="0.2">
      <c r="A2" t="s">
        <v>581</v>
      </c>
      <c r="B2">
        <v>31.5</v>
      </c>
      <c r="C2">
        <v>16</v>
      </c>
      <c r="D2" t="e">
        <f>План!#REF!+План!#REF!+План!#REF!+План!#REF!+План!#REF!+План!#REF!</f>
        <v>#REF!</v>
      </c>
      <c r="F2" t="e">
        <f>План!#REF!</f>
        <v>#REF!</v>
      </c>
    </row>
    <row r="4" spans="1:6" x14ac:dyDescent="0.2">
      <c r="A4" t="s">
        <v>582</v>
      </c>
      <c r="B4" t="e">
        <f>План!#REF!</f>
        <v>#REF!</v>
      </c>
      <c r="C4">
        <v>44</v>
      </c>
      <c r="D4">
        <v>37</v>
      </c>
      <c r="E4" t="e">
        <f>План!#REF!+План!#REF!+План!#REF!+План!#REF!+План!#REF!+План!#REF!+План!#REF!</f>
        <v>#REF!</v>
      </c>
      <c r="F4" t="e">
        <f>План!#REF!+План!#REF!+План!#REF!</f>
        <v>#REF!</v>
      </c>
    </row>
    <row r="6" spans="1:6" x14ac:dyDescent="0.2">
      <c r="A6">
        <v>2.1</v>
      </c>
      <c r="B6">
        <v>10.5</v>
      </c>
      <c r="C6">
        <v>0</v>
      </c>
      <c r="D6">
        <v>4</v>
      </c>
      <c r="E6">
        <v>6</v>
      </c>
      <c r="F6">
        <v>0</v>
      </c>
    </row>
    <row r="8" spans="1:6" x14ac:dyDescent="0.2">
      <c r="A8" t="s">
        <v>583</v>
      </c>
      <c r="B8" t="e">
        <f>SUM(B2:B7)</f>
        <v>#REF!</v>
      </c>
      <c r="C8">
        <f>SUM(C2:C7)</f>
        <v>60</v>
      </c>
      <c r="D8" t="e">
        <f>SUM(D2:D7)</f>
        <v>#REF!</v>
      </c>
      <c r="E8" t="e">
        <f>SUM(E2:E7)</f>
        <v>#REF!</v>
      </c>
      <c r="F8" t="e">
        <f>SUM(F2:F7)</f>
        <v>#REF!</v>
      </c>
    </row>
    <row r="10" spans="1:6" x14ac:dyDescent="0.2">
      <c r="A10" t="s">
        <v>584</v>
      </c>
    </row>
    <row r="11" spans="1:6" x14ac:dyDescent="0.2">
      <c r="A11" t="s">
        <v>585</v>
      </c>
      <c r="E11">
        <v>1</v>
      </c>
    </row>
    <row r="12" spans="1:6" x14ac:dyDescent="0.2">
      <c r="A12" t="s">
        <v>586</v>
      </c>
      <c r="E12">
        <v>1</v>
      </c>
    </row>
    <row r="13" spans="1:6" x14ac:dyDescent="0.2">
      <c r="A13" t="s">
        <v>588</v>
      </c>
    </row>
    <row r="14" spans="1:6" x14ac:dyDescent="0.2">
      <c r="A14" t="s">
        <v>587</v>
      </c>
      <c r="B14">
        <v>36.5</v>
      </c>
      <c r="D14">
        <v>3</v>
      </c>
      <c r="E14" t="e">
        <f>План!#REF!+План!#REF!+План!#REF!+План!#REF!</f>
        <v>#REF!</v>
      </c>
      <c r="F14" t="e">
        <f>План!#REF!+План!#REF!+План!#REF!+План!#REF!+План!#REF!+План!#REF!+План!#REF!+План!#REF!+План!#REF!+План!#REF!</f>
        <v>#REF!</v>
      </c>
    </row>
    <row r="16" spans="1:6" x14ac:dyDescent="0.2">
      <c r="A16" t="s">
        <v>589</v>
      </c>
      <c r="B16" t="e">
        <f>SUM(B8:B15)</f>
        <v>#REF!</v>
      </c>
      <c r="C16">
        <f>SUM(C8:C15)</f>
        <v>60</v>
      </c>
      <c r="D16" t="e">
        <f>SUM(D8:D15)</f>
        <v>#REF!</v>
      </c>
      <c r="E16" t="e">
        <f>SUM(E8:E15)</f>
        <v>#REF!</v>
      </c>
      <c r="F16" t="e">
        <f>SUM(F8:F15)</f>
        <v>#REF!</v>
      </c>
    </row>
    <row r="18" spans="1:6" x14ac:dyDescent="0.2">
      <c r="A18" s="881" t="s">
        <v>590</v>
      </c>
    </row>
    <row r="19" spans="1:6" x14ac:dyDescent="0.2">
      <c r="F19">
        <v>2.5</v>
      </c>
    </row>
    <row r="20" spans="1:6" x14ac:dyDescent="0.2">
      <c r="E20" t="e">
        <f>План!#REF!+План!#REF!+План!#REF!+План!#REF!+План!#REF!</f>
        <v>#REF!</v>
      </c>
      <c r="F20" t="e">
        <f>План!#REF!+План!#REF!+План!#REF!+План!#REF!+План!#REF!</f>
        <v>#REF!</v>
      </c>
    </row>
    <row r="21" spans="1:6" s="881" customFormat="1" x14ac:dyDescent="0.2">
      <c r="A21" s="881" t="s">
        <v>591</v>
      </c>
      <c r="B21" s="881" t="e">
        <f>E21+F21</f>
        <v>#REF!</v>
      </c>
      <c r="E21" s="881" t="e">
        <f>SUM(E19:E20)</f>
        <v>#REF!</v>
      </c>
      <c r="F21" s="881" t="e">
        <f>SUM(F19:F20)</f>
        <v>#REF!</v>
      </c>
    </row>
    <row r="22" spans="1:6" x14ac:dyDescent="0.2">
      <c r="A22" t="s">
        <v>595</v>
      </c>
      <c r="E22" t="e">
        <f>E21+E16</f>
        <v>#REF!</v>
      </c>
      <c r="F22" t="e">
        <f>F21+F16</f>
        <v>#REF!</v>
      </c>
    </row>
    <row r="24" spans="1:6" x14ac:dyDescent="0.2">
      <c r="A24" s="881" t="s">
        <v>592</v>
      </c>
    </row>
    <row r="25" spans="1:6" x14ac:dyDescent="0.2">
      <c r="F25">
        <f>F19</f>
        <v>2.5</v>
      </c>
    </row>
    <row r="26" spans="1:6" x14ac:dyDescent="0.2">
      <c r="E26" t="e">
        <f>План!#REF!+План!#REF!+План!#REF!+План!#REF!+План!#REF!</f>
        <v>#REF!</v>
      </c>
      <c r="F26" t="e">
        <f>План!#REF!+План!#REF!+План!#REF!+План!#REF!+План!#REF!</f>
        <v>#REF!</v>
      </c>
    </row>
    <row r="27" spans="1:6" s="881" customFormat="1" x14ac:dyDescent="0.2">
      <c r="A27" s="881" t="s">
        <v>593</v>
      </c>
      <c r="E27" s="881" t="e">
        <f>SUM(E25:E26)</f>
        <v>#REF!</v>
      </c>
      <c r="F27" s="881" t="e">
        <f>SUM(F25:F26)</f>
        <v>#REF!</v>
      </c>
    </row>
    <row r="28" spans="1:6" x14ac:dyDescent="0.2">
      <c r="A28" t="s">
        <v>595</v>
      </c>
      <c r="E28" t="e">
        <f>E27+E16</f>
        <v>#REF!</v>
      </c>
      <c r="F28" t="e">
        <f>F27+F16</f>
        <v>#REF!</v>
      </c>
    </row>
    <row r="30" spans="1:6" x14ac:dyDescent="0.2">
      <c r="A30" s="881" t="s">
        <v>594</v>
      </c>
      <c r="E30" t="e">
        <f>План!#REF!+План!#REF!+План!#REF!+План!#REF!+План!#REF!</f>
        <v>#REF!</v>
      </c>
      <c r="F30" t="e">
        <f>План!#REF!+План!#REF!+План!#REF!+План!#REF!+План!#REF!+План!#REF!+План!#REF!</f>
        <v>#REF!</v>
      </c>
    </row>
    <row r="31" spans="1:6" x14ac:dyDescent="0.2">
      <c r="A31" t="s">
        <v>595</v>
      </c>
      <c r="E31" t="e">
        <f>E30+E16</f>
        <v>#REF!</v>
      </c>
      <c r="F31" t="e">
        <f>F30+F16</f>
        <v>#REF!</v>
      </c>
    </row>
    <row r="33" spans="1:11" x14ac:dyDescent="0.2">
      <c r="A33" t="s">
        <v>596</v>
      </c>
      <c r="D33">
        <v>2</v>
      </c>
      <c r="E33">
        <v>2</v>
      </c>
      <c r="F33">
        <f>11.5+1.5</f>
        <v>13</v>
      </c>
    </row>
    <row r="35" spans="1:11" x14ac:dyDescent="0.2">
      <c r="A35" s="881" t="s">
        <v>590</v>
      </c>
      <c r="D35" s="882" t="e">
        <f>D33+D16</f>
        <v>#REF!</v>
      </c>
      <c r="E35" s="882" t="e">
        <f>E33+E22</f>
        <v>#REF!</v>
      </c>
      <c r="F35" s="882" t="e">
        <f>F33+F22</f>
        <v>#REF!</v>
      </c>
    </row>
    <row r="36" spans="1:11" x14ac:dyDescent="0.2">
      <c r="A36" s="881" t="s">
        <v>592</v>
      </c>
      <c r="D36" s="882">
        <v>60</v>
      </c>
      <c r="E36" s="882" t="e">
        <f>E28+E33</f>
        <v>#REF!</v>
      </c>
      <c r="F36" s="882" t="e">
        <f>F28+F33</f>
        <v>#REF!</v>
      </c>
    </row>
    <row r="37" spans="1:11" x14ac:dyDescent="0.2">
      <c r="A37" s="881" t="s">
        <v>594</v>
      </c>
      <c r="D37" s="882">
        <v>60</v>
      </c>
      <c r="E37" s="882" t="e">
        <f>E33+E31</f>
        <v>#REF!</v>
      </c>
      <c r="F37" s="882" t="e">
        <f>F33+F31</f>
        <v>#REF!</v>
      </c>
    </row>
    <row r="39" spans="1:11" x14ac:dyDescent="0.2">
      <c r="K39">
        <f>16*30</f>
        <v>480</v>
      </c>
    </row>
  </sheetData>
  <phoneticPr fontId="1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1"/>
  <sheetViews>
    <sheetView topLeftCell="B29" zoomScale="90" zoomScaleNormal="90" workbookViewId="0">
      <selection activeCell="O59" sqref="O59"/>
    </sheetView>
  </sheetViews>
  <sheetFormatPr defaultRowHeight="12.75" x14ac:dyDescent="0.2"/>
  <cols>
    <col min="1" max="1" width="13" customWidth="1"/>
    <col min="2" max="2" width="58.7109375" customWidth="1"/>
    <col min="3" max="13" width="8.7109375" customWidth="1"/>
    <col min="14" max="21" width="7.28515625" customWidth="1"/>
  </cols>
  <sheetData>
    <row r="1" spans="1:42" ht="13.5" thickBot="1" x14ac:dyDescent="0.25"/>
    <row r="2" spans="1:42" s="14" customFormat="1" ht="22.5" customHeight="1" thickBot="1" x14ac:dyDescent="0.25">
      <c r="A2" s="3117" t="s">
        <v>658</v>
      </c>
      <c r="B2" s="3513" t="s">
        <v>106</v>
      </c>
      <c r="C2" s="3484" t="s">
        <v>651</v>
      </c>
      <c r="D2" s="3485"/>
      <c r="E2" s="3485"/>
      <c r="F2" s="3516"/>
      <c r="G2" s="3518" t="s">
        <v>168</v>
      </c>
      <c r="H2" s="3498" t="s">
        <v>113</v>
      </c>
      <c r="I2" s="3499"/>
      <c r="J2" s="3499"/>
      <c r="K2" s="3499"/>
      <c r="L2" s="3499"/>
      <c r="M2" s="3521"/>
      <c r="N2" s="3531" t="s">
        <v>650</v>
      </c>
      <c r="O2" s="3532"/>
      <c r="P2" s="3532"/>
      <c r="Q2" s="3532"/>
      <c r="R2" s="3532"/>
      <c r="S2" s="3532"/>
      <c r="T2" s="3532"/>
      <c r="U2" s="3533"/>
      <c r="V2" s="24"/>
      <c r="AP2" s="2000"/>
    </row>
    <row r="3" spans="1:42" s="14" customFormat="1" ht="22.5" customHeight="1" x14ac:dyDescent="0.2">
      <c r="A3" s="3118"/>
      <c r="B3" s="3514"/>
      <c r="C3" s="3488"/>
      <c r="D3" s="3489"/>
      <c r="E3" s="3489"/>
      <c r="F3" s="3517"/>
      <c r="G3" s="3519"/>
      <c r="H3" s="3534" t="s">
        <v>114</v>
      </c>
      <c r="I3" s="3535" t="s">
        <v>117</v>
      </c>
      <c r="J3" s="3457"/>
      <c r="K3" s="3457"/>
      <c r="L3" s="3458"/>
      <c r="M3" s="3453" t="s">
        <v>120</v>
      </c>
      <c r="N3" s="3459" t="s">
        <v>33</v>
      </c>
      <c r="O3" s="3460"/>
      <c r="P3" s="3461"/>
      <c r="Q3" s="3459" t="s">
        <v>34</v>
      </c>
      <c r="R3" s="3460"/>
      <c r="S3" s="3461"/>
      <c r="T3" s="3459" t="s">
        <v>35</v>
      </c>
      <c r="U3" s="3461"/>
      <c r="AP3" s="2000"/>
    </row>
    <row r="4" spans="1:42" s="14" customFormat="1" ht="22.5" customHeight="1" x14ac:dyDescent="0.2">
      <c r="A4" s="3118"/>
      <c r="B4" s="3514"/>
      <c r="C4" s="3446" t="s">
        <v>108</v>
      </c>
      <c r="D4" s="3448" t="s">
        <v>109</v>
      </c>
      <c r="E4" s="3449" t="s">
        <v>110</v>
      </c>
      <c r="F4" s="3524"/>
      <c r="G4" s="3519"/>
      <c r="H4" s="3519"/>
      <c r="I4" s="3446" t="s">
        <v>115</v>
      </c>
      <c r="J4" s="3449" t="s">
        <v>116</v>
      </c>
      <c r="K4" s="3525"/>
      <c r="L4" s="3526"/>
      <c r="M4" s="3454"/>
      <c r="N4" s="3462"/>
      <c r="O4" s="3463"/>
      <c r="P4" s="3464"/>
      <c r="Q4" s="3462"/>
      <c r="R4" s="3463"/>
      <c r="S4" s="3464"/>
      <c r="T4" s="3462"/>
      <c r="U4" s="3464"/>
      <c r="AP4" s="2000"/>
    </row>
    <row r="5" spans="1:42" s="14" customFormat="1" ht="22.5" customHeight="1" thickBot="1" x14ac:dyDescent="0.25">
      <c r="A5" s="3118"/>
      <c r="B5" s="3514"/>
      <c r="C5" s="3455"/>
      <c r="D5" s="3465"/>
      <c r="E5" s="3471" t="s">
        <v>664</v>
      </c>
      <c r="F5" s="3451" t="s">
        <v>112</v>
      </c>
      <c r="G5" s="3519"/>
      <c r="H5" s="3519"/>
      <c r="I5" s="3455"/>
      <c r="J5" s="3448" t="s">
        <v>32</v>
      </c>
      <c r="K5" s="3448" t="s">
        <v>118</v>
      </c>
      <c r="L5" s="3448" t="s">
        <v>119</v>
      </c>
      <c r="M5" s="3454"/>
      <c r="N5" s="359">
        <v>1</v>
      </c>
      <c r="O5" s="1806" t="s">
        <v>652</v>
      </c>
      <c r="P5" s="361" t="s">
        <v>653</v>
      </c>
      <c r="Q5" s="359">
        <v>3</v>
      </c>
      <c r="R5" s="1806" t="s">
        <v>654</v>
      </c>
      <c r="S5" s="361" t="s">
        <v>655</v>
      </c>
      <c r="T5" s="359">
        <v>5</v>
      </c>
      <c r="U5" s="361">
        <v>6</v>
      </c>
      <c r="AP5" s="2000"/>
    </row>
    <row r="6" spans="1:42" s="14" customFormat="1" ht="22.5" customHeight="1" thickBot="1" x14ac:dyDescent="0.25">
      <c r="A6" s="3118"/>
      <c r="B6" s="3514"/>
      <c r="C6" s="3455"/>
      <c r="D6" s="3465"/>
      <c r="E6" s="3527"/>
      <c r="F6" s="3529"/>
      <c r="G6" s="3519"/>
      <c r="H6" s="3519"/>
      <c r="I6" s="3455"/>
      <c r="J6" s="3465"/>
      <c r="K6" s="3465"/>
      <c r="L6" s="3465"/>
      <c r="M6" s="3454"/>
      <c r="N6" s="3495" t="s">
        <v>657</v>
      </c>
      <c r="O6" s="3496"/>
      <c r="P6" s="3496"/>
      <c r="Q6" s="3496"/>
      <c r="R6" s="3496"/>
      <c r="S6" s="3496"/>
      <c r="T6" s="3496"/>
      <c r="U6" s="3497"/>
      <c r="AP6" s="2000"/>
    </row>
    <row r="7" spans="1:42" s="14" customFormat="1" ht="37.5" customHeight="1" thickBot="1" x14ac:dyDescent="0.25">
      <c r="A7" s="3119"/>
      <c r="B7" s="3515"/>
      <c r="C7" s="3522"/>
      <c r="D7" s="3523"/>
      <c r="E7" s="3528"/>
      <c r="F7" s="3530"/>
      <c r="G7" s="3520"/>
      <c r="H7" s="3520"/>
      <c r="I7" s="3522"/>
      <c r="J7" s="3523"/>
      <c r="K7" s="3523"/>
      <c r="L7" s="3523"/>
      <c r="M7" s="3536"/>
      <c r="N7" s="1807">
        <v>15</v>
      </c>
      <c r="O7" s="1808">
        <v>9</v>
      </c>
      <c r="P7" s="1809">
        <v>9</v>
      </c>
      <c r="Q7" s="1807">
        <v>15</v>
      </c>
      <c r="R7" s="1808">
        <v>9</v>
      </c>
      <c r="S7" s="1809">
        <v>9</v>
      </c>
      <c r="T7" s="1807">
        <v>15</v>
      </c>
      <c r="U7" s="1810">
        <v>13</v>
      </c>
      <c r="AP7" s="2000"/>
    </row>
    <row r="8" spans="1:42" s="14" customFormat="1" ht="18.75" customHeight="1" thickBot="1" x14ac:dyDescent="0.25">
      <c r="A8" s="1811">
        <v>1</v>
      </c>
      <c r="B8" s="1812" t="s">
        <v>561</v>
      </c>
      <c r="C8" s="368">
        <v>3</v>
      </c>
      <c r="D8" s="369">
        <v>4</v>
      </c>
      <c r="E8" s="369">
        <v>5</v>
      </c>
      <c r="F8" s="370">
        <v>6</v>
      </c>
      <c r="G8" s="371">
        <v>7</v>
      </c>
      <c r="H8" s="371">
        <v>8</v>
      </c>
      <c r="I8" s="372">
        <v>9</v>
      </c>
      <c r="J8" s="369">
        <v>10</v>
      </c>
      <c r="K8" s="369">
        <v>11</v>
      </c>
      <c r="L8" s="369">
        <v>12</v>
      </c>
      <c r="M8" s="370">
        <v>13</v>
      </c>
      <c r="N8" s="368">
        <v>14</v>
      </c>
      <c r="O8" s="1813">
        <v>15</v>
      </c>
      <c r="P8" s="370">
        <v>16</v>
      </c>
      <c r="Q8" s="368">
        <v>17</v>
      </c>
      <c r="R8" s="1813">
        <v>18</v>
      </c>
      <c r="S8" s="370">
        <v>19</v>
      </c>
      <c r="T8" s="372">
        <v>20</v>
      </c>
      <c r="U8" s="370">
        <v>21</v>
      </c>
      <c r="AP8" s="2000"/>
    </row>
    <row r="10" spans="1:42" ht="31.5" x14ac:dyDescent="0.2">
      <c r="A10" s="1704" t="s">
        <v>131</v>
      </c>
      <c r="B10" s="1652" t="s">
        <v>738</v>
      </c>
      <c r="C10" s="437"/>
      <c r="D10" s="157"/>
      <c r="E10" s="157"/>
      <c r="F10" s="1654"/>
      <c r="G10" s="1625">
        <f>G11+G12</f>
        <v>3</v>
      </c>
      <c r="H10" s="1650">
        <f>H11+H12</f>
        <v>90</v>
      </c>
      <c r="I10" s="171"/>
      <c r="J10" s="146"/>
      <c r="K10" s="146"/>
      <c r="L10" s="146"/>
      <c r="M10" s="162"/>
      <c r="N10" s="2004"/>
    </row>
    <row r="11" spans="1:42" ht="15.75" x14ac:dyDescent="0.2">
      <c r="A11" s="1706"/>
      <c r="B11" s="1655" t="s">
        <v>730</v>
      </c>
      <c r="C11" s="437"/>
      <c r="D11" s="157"/>
      <c r="E11" s="157"/>
      <c r="F11" s="1654"/>
      <c r="G11" s="1626">
        <v>1.5</v>
      </c>
      <c r="H11" s="1656">
        <f>G11*30</f>
        <v>45</v>
      </c>
      <c r="I11" s="1657"/>
      <c r="J11" s="1658"/>
      <c r="K11" s="1658"/>
      <c r="L11" s="1658"/>
      <c r="M11" s="1659"/>
      <c r="N11" s="2005"/>
    </row>
    <row r="12" spans="1:42" ht="15.75" x14ac:dyDescent="0.2">
      <c r="A12" s="1706" t="s">
        <v>707</v>
      </c>
      <c r="B12" s="1660" t="s">
        <v>731</v>
      </c>
      <c r="C12" s="1726">
        <v>1</v>
      </c>
      <c r="D12" s="157"/>
      <c r="E12" s="157"/>
      <c r="F12" s="1654"/>
      <c r="G12" s="1661">
        <v>1.5</v>
      </c>
      <c r="H12" s="1662">
        <f>G12*30</f>
        <v>45</v>
      </c>
      <c r="I12" s="1663">
        <f>J12+K12+L12</f>
        <v>15</v>
      </c>
      <c r="J12" s="1664">
        <v>15</v>
      </c>
      <c r="K12" s="1664"/>
      <c r="L12" s="1664"/>
      <c r="M12" s="1665">
        <f>H12-I12</f>
        <v>30</v>
      </c>
      <c r="N12" s="2006">
        <v>1</v>
      </c>
    </row>
    <row r="13" spans="1:42" ht="15.75" x14ac:dyDescent="0.2">
      <c r="A13" s="1707" t="s">
        <v>700</v>
      </c>
      <c r="B13" s="1669" t="s">
        <v>741</v>
      </c>
      <c r="C13" s="1667"/>
      <c r="D13" s="297"/>
      <c r="E13" s="297"/>
      <c r="F13" s="1653"/>
      <c r="G13" s="1625">
        <f>G14+G15</f>
        <v>12.5</v>
      </c>
      <c r="H13" s="1647">
        <f>H14+H15</f>
        <v>375</v>
      </c>
      <c r="I13" s="1638"/>
      <c r="J13" s="85"/>
      <c r="K13" s="85"/>
      <c r="L13" s="85"/>
      <c r="M13" s="86"/>
      <c r="N13" s="2009"/>
    </row>
    <row r="14" spans="1:42" ht="15.75" x14ac:dyDescent="0.2">
      <c r="A14" s="1705"/>
      <c r="B14" s="1643" t="s">
        <v>730</v>
      </c>
      <c r="C14" s="1667"/>
      <c r="D14" s="297"/>
      <c r="E14" s="297"/>
      <c r="F14" s="1653"/>
      <c r="G14" s="1672">
        <v>6.5</v>
      </c>
      <c r="H14" s="1673">
        <f t="shared" ref="H14:H18" si="0">G14*30</f>
        <v>195</v>
      </c>
      <c r="I14" s="1638"/>
      <c r="J14" s="85"/>
      <c r="K14" s="85"/>
      <c r="L14" s="85"/>
      <c r="M14" s="86"/>
      <c r="N14" s="2007"/>
    </row>
    <row r="15" spans="1:42" ht="15.75" x14ac:dyDescent="0.2">
      <c r="A15" s="1707" t="s">
        <v>778</v>
      </c>
      <c r="B15" s="1643" t="s">
        <v>731</v>
      </c>
      <c r="C15" s="1726">
        <v>1</v>
      </c>
      <c r="D15" s="297"/>
      <c r="E15" s="297"/>
      <c r="F15" s="1653"/>
      <c r="G15" s="1674">
        <v>6</v>
      </c>
      <c r="H15" s="1672">
        <f t="shared" si="0"/>
        <v>180</v>
      </c>
      <c r="I15" s="1638">
        <f>J15+K15+L15</f>
        <v>90</v>
      </c>
      <c r="J15" s="85">
        <v>30</v>
      </c>
      <c r="K15" s="85"/>
      <c r="L15" s="85">
        <v>60</v>
      </c>
      <c r="M15" s="86">
        <f>H15-I15</f>
        <v>90</v>
      </c>
      <c r="N15" s="2007">
        <v>6</v>
      </c>
    </row>
    <row r="16" spans="1:42" ht="15.75" x14ac:dyDescent="0.2">
      <c r="A16" s="1707" t="s">
        <v>691</v>
      </c>
      <c r="B16" s="1666" t="s">
        <v>758</v>
      </c>
      <c r="C16" s="1667"/>
      <c r="D16" s="297"/>
      <c r="E16" s="297"/>
      <c r="F16" s="1653"/>
      <c r="G16" s="1674">
        <v>3</v>
      </c>
      <c r="H16" s="1672">
        <f t="shared" si="0"/>
        <v>90</v>
      </c>
      <c r="I16" s="1675"/>
      <c r="J16" s="1676"/>
      <c r="K16" s="1676"/>
      <c r="L16" s="1676"/>
      <c r="M16" s="1649"/>
      <c r="N16" s="1677"/>
    </row>
    <row r="17" spans="1:14" ht="15.75" x14ac:dyDescent="0.2">
      <c r="A17" s="1705"/>
      <c r="B17" s="1643" t="s">
        <v>730</v>
      </c>
      <c r="C17" s="1667"/>
      <c r="D17" s="297"/>
      <c r="E17" s="297"/>
      <c r="F17" s="1653"/>
      <c r="G17" s="1672">
        <v>2</v>
      </c>
      <c r="H17" s="1672">
        <f t="shared" si="0"/>
        <v>60</v>
      </c>
      <c r="I17" s="1678"/>
      <c r="J17" s="1676"/>
      <c r="K17" s="1676"/>
      <c r="L17" s="1676"/>
      <c r="M17" s="1679"/>
      <c r="N17" s="1677"/>
    </row>
    <row r="18" spans="1:14" ht="15.75" x14ac:dyDescent="0.2">
      <c r="A18" s="1705" t="s">
        <v>760</v>
      </c>
      <c r="B18" s="1643" t="s">
        <v>731</v>
      </c>
      <c r="C18" s="1667"/>
      <c r="D18" s="1727">
        <v>1</v>
      </c>
      <c r="E18" s="297"/>
      <c r="F18" s="1653"/>
      <c r="G18" s="1674">
        <v>1</v>
      </c>
      <c r="H18" s="1672">
        <f t="shared" si="0"/>
        <v>30</v>
      </c>
      <c r="I18" s="1677">
        <f>J18+K18+L18</f>
        <v>14</v>
      </c>
      <c r="J18" s="1676">
        <v>8</v>
      </c>
      <c r="K18" s="1676"/>
      <c r="L18" s="1676">
        <v>6</v>
      </c>
      <c r="M18" s="1649">
        <f>H18-I18</f>
        <v>16</v>
      </c>
      <c r="N18" s="1678">
        <v>1</v>
      </c>
    </row>
    <row r="19" spans="1:14" ht="15.75" x14ac:dyDescent="0.2">
      <c r="A19" s="1705" t="s">
        <v>761</v>
      </c>
      <c r="B19" s="1666" t="s">
        <v>759</v>
      </c>
      <c r="C19" s="1667"/>
      <c r="D19" s="297"/>
      <c r="E19" s="297"/>
      <c r="F19" s="1653"/>
      <c r="G19" s="1625">
        <f>G20+G21</f>
        <v>7.5</v>
      </c>
      <c r="H19" s="1647">
        <f>H20+H21</f>
        <v>225</v>
      </c>
      <c r="I19" s="1638"/>
      <c r="J19" s="85"/>
      <c r="K19" s="85"/>
      <c r="L19" s="85"/>
      <c r="M19" s="86"/>
      <c r="N19" s="60"/>
    </row>
    <row r="20" spans="1:14" ht="15.75" x14ac:dyDescent="0.2">
      <c r="A20" s="1704"/>
      <c r="B20" s="1643" t="s">
        <v>730</v>
      </c>
      <c r="C20" s="1667"/>
      <c r="D20" s="297"/>
      <c r="E20" s="297"/>
      <c r="F20" s="1653"/>
      <c r="G20" s="1645">
        <v>4.5</v>
      </c>
      <c r="H20" s="1646">
        <f>G20*30</f>
        <v>135</v>
      </c>
      <c r="I20" s="1638"/>
      <c r="J20" s="85"/>
      <c r="K20" s="85"/>
      <c r="L20" s="85"/>
      <c r="M20" s="86"/>
      <c r="N20" s="60"/>
    </row>
    <row r="21" spans="1:14" ht="15.75" x14ac:dyDescent="0.2">
      <c r="A21" s="1704" t="s">
        <v>762</v>
      </c>
      <c r="B21" s="1643" t="s">
        <v>731</v>
      </c>
      <c r="C21" s="1726">
        <v>1</v>
      </c>
      <c r="D21" s="297"/>
      <c r="E21" s="297"/>
      <c r="F21" s="1653"/>
      <c r="G21" s="1625">
        <v>3</v>
      </c>
      <c r="H21" s="1647">
        <f>G21*30</f>
        <v>90</v>
      </c>
      <c r="I21" s="1638">
        <f>J21+K21+L21</f>
        <v>45</v>
      </c>
      <c r="J21" s="85">
        <v>15</v>
      </c>
      <c r="K21" s="85">
        <v>30</v>
      </c>
      <c r="L21" s="85"/>
      <c r="M21" s="86">
        <f>H21-I21</f>
        <v>45</v>
      </c>
      <c r="N21" s="60">
        <v>3</v>
      </c>
    </row>
    <row r="22" spans="1:14" ht="31.5" x14ac:dyDescent="0.2">
      <c r="A22" s="1704" t="s">
        <v>763</v>
      </c>
      <c r="B22" s="1669" t="s">
        <v>773</v>
      </c>
      <c r="C22" s="1667"/>
      <c r="D22" s="1627"/>
      <c r="E22" s="1627"/>
      <c r="F22" s="1680"/>
      <c r="G22" s="1625">
        <f>G23+G24</f>
        <v>6.5</v>
      </c>
      <c r="H22" s="1645">
        <f>H23+H24</f>
        <v>195</v>
      </c>
      <c r="I22" s="1681"/>
      <c r="J22" s="1682"/>
      <c r="K22" s="1682"/>
      <c r="L22" s="1682"/>
      <c r="M22" s="1683"/>
      <c r="N22" s="55"/>
    </row>
    <row r="23" spans="1:14" ht="15.75" x14ac:dyDescent="0.2">
      <c r="A23" s="1704"/>
      <c r="B23" s="1643" t="s">
        <v>730</v>
      </c>
      <c r="C23" s="1667"/>
      <c r="D23" s="1627"/>
      <c r="E23" s="1627"/>
      <c r="F23" s="1680"/>
      <c r="G23" s="1645">
        <v>3.5</v>
      </c>
      <c r="H23" s="1645">
        <f>G23*30</f>
        <v>105</v>
      </c>
      <c r="I23" s="1681"/>
      <c r="J23" s="1682"/>
      <c r="K23" s="1682"/>
      <c r="L23" s="1682"/>
      <c r="M23" s="1683"/>
      <c r="N23" s="55"/>
    </row>
    <row r="24" spans="1:14" ht="15.75" x14ac:dyDescent="0.2">
      <c r="A24" s="1704" t="s">
        <v>764</v>
      </c>
      <c r="B24" s="1643" t="s">
        <v>731</v>
      </c>
      <c r="C24" s="1667"/>
      <c r="D24" s="1727">
        <v>1</v>
      </c>
      <c r="E24" s="1627"/>
      <c r="F24" s="1680"/>
      <c r="G24" s="1625">
        <v>3</v>
      </c>
      <c r="H24" s="1645">
        <f>G24*30</f>
        <v>90</v>
      </c>
      <c r="I24" s="1681">
        <f>J24+K24+L24</f>
        <v>45</v>
      </c>
      <c r="J24" s="1682">
        <v>30</v>
      </c>
      <c r="K24" s="1682"/>
      <c r="L24" s="1682">
        <v>15</v>
      </c>
      <c r="M24" s="1683">
        <f>H24-I24</f>
        <v>45</v>
      </c>
      <c r="N24" s="55">
        <v>3</v>
      </c>
    </row>
    <row r="25" spans="1:14" ht="15.75" x14ac:dyDescent="0.2">
      <c r="A25" s="1705" t="s">
        <v>779</v>
      </c>
      <c r="B25" s="1652" t="s">
        <v>742</v>
      </c>
      <c r="C25" s="437"/>
      <c r="D25" s="157"/>
      <c r="E25" s="157"/>
      <c r="F25" s="1653"/>
      <c r="G25" s="1625">
        <f>G26+G27</f>
        <v>11</v>
      </c>
      <c r="H25" s="1647">
        <f>H26+H27</f>
        <v>330</v>
      </c>
      <c r="I25" s="1638"/>
      <c r="J25" s="85"/>
      <c r="K25" s="85"/>
      <c r="L25" s="85"/>
      <c r="M25" s="86"/>
      <c r="N25" s="63"/>
    </row>
    <row r="26" spans="1:14" ht="15.75" x14ac:dyDescent="0.2">
      <c r="A26" s="1705"/>
      <c r="B26" s="1643" t="s">
        <v>730</v>
      </c>
      <c r="C26" s="437"/>
      <c r="D26" s="157"/>
      <c r="E26" s="157"/>
      <c r="F26" s="1653"/>
      <c r="G26" s="1645">
        <v>5.5</v>
      </c>
      <c r="H26" s="1646">
        <f>G26*30</f>
        <v>165</v>
      </c>
      <c r="I26" s="1638"/>
      <c r="J26" s="85"/>
      <c r="K26" s="85"/>
      <c r="L26" s="85"/>
      <c r="M26" s="86"/>
      <c r="N26" s="63"/>
    </row>
    <row r="27" spans="1:14" ht="15.75" x14ac:dyDescent="0.2">
      <c r="A27" s="1705" t="s">
        <v>780</v>
      </c>
      <c r="B27" s="1643" t="s">
        <v>731</v>
      </c>
      <c r="C27" s="1726">
        <v>1</v>
      </c>
      <c r="D27" s="157"/>
      <c r="E27" s="157"/>
      <c r="F27" s="1653"/>
      <c r="G27" s="1625">
        <v>5.5</v>
      </c>
      <c r="H27" s="1647">
        <f>G27*30</f>
        <v>165</v>
      </c>
      <c r="I27" s="1638">
        <f>J27+K27+L27</f>
        <v>60</v>
      </c>
      <c r="J27" s="85">
        <v>30</v>
      </c>
      <c r="K27" s="85">
        <v>15</v>
      </c>
      <c r="L27" s="85">
        <v>15</v>
      </c>
      <c r="M27" s="86">
        <f>H27-I27</f>
        <v>105</v>
      </c>
      <c r="N27" s="63">
        <v>4</v>
      </c>
    </row>
    <row r="28" spans="1:14" ht="15.75" x14ac:dyDescent="0.2">
      <c r="A28" s="1705" t="s">
        <v>781</v>
      </c>
      <c r="B28" s="1652" t="s">
        <v>743</v>
      </c>
      <c r="C28" s="437"/>
      <c r="D28" s="157"/>
      <c r="E28" s="157"/>
      <c r="F28" s="1653"/>
      <c r="G28" s="1625">
        <f>G29+G31</f>
        <v>27.5</v>
      </c>
      <c r="H28" s="1650">
        <f>H29+H31</f>
        <v>120</v>
      </c>
      <c r="I28" s="171"/>
      <c r="J28" s="146"/>
      <c r="K28" s="146"/>
      <c r="L28" s="146"/>
      <c r="M28" s="162"/>
      <c r="N28" s="63"/>
    </row>
    <row r="29" spans="1:14" ht="15.75" x14ac:dyDescent="0.2">
      <c r="A29" s="1705"/>
      <c r="B29" s="1643" t="s">
        <v>730</v>
      </c>
      <c r="C29" s="437"/>
      <c r="D29" s="157"/>
      <c r="E29" s="157"/>
      <c r="F29" s="438"/>
      <c r="G29" s="1645">
        <v>4</v>
      </c>
      <c r="H29" s="1650">
        <f>G29*30</f>
        <v>120</v>
      </c>
      <c r="I29" s="171"/>
      <c r="J29" s="146"/>
      <c r="K29" s="146"/>
      <c r="L29" s="146"/>
      <c r="M29" s="162"/>
      <c r="N29" s="63"/>
    </row>
    <row r="30" spans="1:14" ht="15.75" x14ac:dyDescent="0.2">
      <c r="A30" s="2020" t="s">
        <v>782</v>
      </c>
      <c r="B30" s="2024" t="s">
        <v>731</v>
      </c>
      <c r="C30" s="2025">
        <v>1</v>
      </c>
      <c r="D30" s="2021"/>
      <c r="E30" s="2021"/>
      <c r="F30" s="2022"/>
      <c r="G30" s="2026">
        <v>3.5</v>
      </c>
      <c r="H30" s="2023">
        <f>G30*30</f>
        <v>105</v>
      </c>
      <c r="I30" s="222">
        <f>J30+K30+L30</f>
        <v>60</v>
      </c>
      <c r="J30" s="188">
        <v>30</v>
      </c>
      <c r="K30" s="188">
        <v>15</v>
      </c>
      <c r="L30" s="188">
        <v>15</v>
      </c>
      <c r="M30" s="192">
        <f>H30-I30</f>
        <v>45</v>
      </c>
      <c r="N30" s="78">
        <v>4</v>
      </c>
    </row>
    <row r="31" spans="1:14" ht="15.75" x14ac:dyDescent="0.2">
      <c r="B31" s="2067" t="s">
        <v>888</v>
      </c>
      <c r="G31" s="2068">
        <f>G12+G15+G18+G21+G24+G27+G30</f>
        <v>23.5</v>
      </c>
      <c r="N31">
        <f>SUM(N10:N30)</f>
        <v>22</v>
      </c>
    </row>
    <row r="36" spans="1:16" ht="31.5" x14ac:dyDescent="0.2">
      <c r="A36" s="1704" t="s">
        <v>765</v>
      </c>
      <c r="B36" s="1669" t="s">
        <v>774</v>
      </c>
      <c r="C36" s="1667"/>
      <c r="D36" s="271"/>
      <c r="E36" s="1627"/>
      <c r="F36" s="1684"/>
      <c r="G36" s="1628">
        <f>G37+G38</f>
        <v>4</v>
      </c>
      <c r="H36" s="1685">
        <f>G36*30</f>
        <v>120</v>
      </c>
      <c r="I36" s="1686"/>
      <c r="J36" s="1687"/>
      <c r="K36" s="271"/>
      <c r="L36" s="1687"/>
      <c r="M36" s="1688"/>
      <c r="N36" s="2010"/>
      <c r="O36" s="1624"/>
    </row>
    <row r="37" spans="1:16" ht="15.75" x14ac:dyDescent="0.2">
      <c r="A37" s="1704"/>
      <c r="B37" s="1643" t="s">
        <v>730</v>
      </c>
      <c r="C37" s="1667"/>
      <c r="D37" s="271"/>
      <c r="E37" s="1627"/>
      <c r="F37" s="1684"/>
      <c r="G37" s="1672">
        <v>2</v>
      </c>
      <c r="H37" s="1690">
        <f>G37*30</f>
        <v>60</v>
      </c>
      <c r="I37" s="1686"/>
      <c r="J37" s="1687"/>
      <c r="K37" s="271"/>
      <c r="L37" s="1687"/>
      <c r="M37" s="1688"/>
      <c r="N37" s="2010"/>
      <c r="O37" s="1624"/>
    </row>
    <row r="38" spans="1:16" ht="15.75" x14ac:dyDescent="0.2">
      <c r="A38" s="1705" t="s">
        <v>766</v>
      </c>
      <c r="B38" s="1643" t="s">
        <v>731</v>
      </c>
      <c r="C38" s="1726" t="s">
        <v>652</v>
      </c>
      <c r="D38" s="271"/>
      <c r="E38" s="1627"/>
      <c r="F38" s="1684"/>
      <c r="G38" s="1674">
        <v>2</v>
      </c>
      <c r="H38" s="1685">
        <f>G38*30</f>
        <v>60</v>
      </c>
      <c r="I38" s="1686">
        <f>J38+K38+L38</f>
        <v>45</v>
      </c>
      <c r="J38" s="271">
        <v>27</v>
      </c>
      <c r="K38" s="271">
        <v>9</v>
      </c>
      <c r="L38" s="1629" t="s">
        <v>793</v>
      </c>
      <c r="M38" s="1688">
        <f>H38-I38</f>
        <v>15</v>
      </c>
      <c r="N38" s="2010"/>
      <c r="O38" s="2011">
        <v>5</v>
      </c>
    </row>
    <row r="39" spans="1:16" ht="32.25" thickBot="1" x14ac:dyDescent="0.25">
      <c r="A39" s="2027" t="s">
        <v>876</v>
      </c>
      <c r="B39" s="2028" t="s">
        <v>877</v>
      </c>
      <c r="C39" s="2029"/>
      <c r="D39" s="2030" t="s">
        <v>887</v>
      </c>
      <c r="E39" s="2030"/>
      <c r="F39" s="2031"/>
      <c r="G39" s="2032">
        <v>3</v>
      </c>
      <c r="H39" s="2033">
        <f>G39*30</f>
        <v>90</v>
      </c>
      <c r="I39" s="2034">
        <f>J39+K39+L39</f>
        <v>60</v>
      </c>
      <c r="J39" s="2035">
        <v>36</v>
      </c>
      <c r="K39" s="2035"/>
      <c r="L39" s="2035">
        <v>24</v>
      </c>
      <c r="M39" s="2036">
        <v>30</v>
      </c>
      <c r="N39" s="2037"/>
      <c r="O39" s="2075">
        <v>5</v>
      </c>
      <c r="P39" s="2076">
        <v>5</v>
      </c>
    </row>
    <row r="40" spans="1:16" ht="31.5" x14ac:dyDescent="0.25">
      <c r="A40" s="1713" t="s">
        <v>144</v>
      </c>
      <c r="B40" s="1700" t="s">
        <v>775</v>
      </c>
      <c r="C40" s="1697"/>
      <c r="D40" s="157"/>
      <c r="E40" s="157"/>
      <c r="F40" s="1701"/>
      <c r="G40" s="1717">
        <f>G41+G42+G43</f>
        <v>6</v>
      </c>
      <c r="H40" s="1685">
        <f t="shared" ref="H40:H51" si="1">G40*30</f>
        <v>180</v>
      </c>
      <c r="I40" s="1697"/>
      <c r="J40" s="158"/>
      <c r="K40" s="158"/>
      <c r="L40" s="158"/>
      <c r="M40" s="1701"/>
      <c r="N40" s="1697"/>
      <c r="O40" s="2015"/>
      <c r="P40" s="1711"/>
    </row>
    <row r="41" spans="1:16" ht="15.75" x14ac:dyDescent="0.2">
      <c r="A41" s="1684"/>
      <c r="B41" s="1699" t="s">
        <v>730</v>
      </c>
      <c r="C41" s="1630"/>
      <c r="D41" s="157"/>
      <c r="E41" s="157"/>
      <c r="F41" s="1692"/>
      <c r="G41" s="1788">
        <v>2.5</v>
      </c>
      <c r="H41" s="1698">
        <f t="shared" si="1"/>
        <v>75</v>
      </c>
      <c r="I41" s="1630"/>
      <c r="J41" s="157"/>
      <c r="K41" s="157"/>
      <c r="L41" s="157"/>
      <c r="M41" s="1631"/>
      <c r="N41" s="1693"/>
      <c r="O41" s="2011"/>
      <c r="P41" s="2019"/>
    </row>
    <row r="42" spans="1:16" ht="15.75" x14ac:dyDescent="0.2">
      <c r="A42" s="1684" t="s">
        <v>844</v>
      </c>
      <c r="B42" s="1699" t="s">
        <v>731</v>
      </c>
      <c r="C42" s="1630"/>
      <c r="D42" s="157"/>
      <c r="E42" s="157"/>
      <c r="F42" s="1692"/>
      <c r="G42" s="1717">
        <v>2</v>
      </c>
      <c r="H42" s="1719">
        <f t="shared" si="1"/>
        <v>60</v>
      </c>
      <c r="I42" s="1718">
        <f>J42+K42+L42</f>
        <v>36</v>
      </c>
      <c r="J42" s="1624">
        <v>18</v>
      </c>
      <c r="K42" s="271">
        <v>9</v>
      </c>
      <c r="L42" s="271">
        <v>9</v>
      </c>
      <c r="M42" s="1688">
        <f>H42-I42</f>
        <v>24</v>
      </c>
      <c r="N42" s="1693"/>
      <c r="O42" s="298">
        <v>4</v>
      </c>
      <c r="P42" s="2019"/>
    </row>
    <row r="43" spans="1:16" ht="15.75" x14ac:dyDescent="0.25">
      <c r="A43" s="1684" t="s">
        <v>845</v>
      </c>
      <c r="B43" s="1699" t="s">
        <v>731</v>
      </c>
      <c r="C43" s="1697" t="s">
        <v>653</v>
      </c>
      <c r="D43" s="157"/>
      <c r="E43" s="157"/>
      <c r="F43" s="1692"/>
      <c r="G43" s="1717">
        <v>1.5</v>
      </c>
      <c r="H43" s="1719">
        <f>G43*30</f>
        <v>45</v>
      </c>
      <c r="I43" s="1718">
        <f>J43+K43+L43</f>
        <v>27</v>
      </c>
      <c r="J43" s="1624">
        <v>9</v>
      </c>
      <c r="K43" s="271">
        <v>9</v>
      </c>
      <c r="L43" s="271">
        <v>9</v>
      </c>
      <c r="M43" s="1688">
        <f>H43-I43</f>
        <v>18</v>
      </c>
      <c r="N43" s="1693"/>
      <c r="O43" s="2011"/>
      <c r="P43" s="1701">
        <v>3</v>
      </c>
    </row>
    <row r="44" spans="1:16" ht="15.75" x14ac:dyDescent="0.25">
      <c r="A44" s="1684" t="s">
        <v>145</v>
      </c>
      <c r="B44" s="1700" t="s">
        <v>776</v>
      </c>
      <c r="C44" s="1694"/>
      <c r="D44" s="158"/>
      <c r="E44" s="158"/>
      <c r="F44" s="1695"/>
      <c r="G44" s="1789">
        <f>G47+G46+G45</f>
        <v>8</v>
      </c>
      <c r="H44" s="1708">
        <f t="shared" si="1"/>
        <v>240</v>
      </c>
      <c r="I44" s="1630"/>
      <c r="J44" s="157"/>
      <c r="K44" s="157"/>
      <c r="L44" s="157"/>
      <c r="M44" s="1701"/>
      <c r="N44" s="1697"/>
      <c r="O44" s="1696"/>
      <c r="P44" s="1701"/>
    </row>
    <row r="45" spans="1:16" ht="15.75" x14ac:dyDescent="0.25">
      <c r="A45" s="1701"/>
      <c r="B45" s="1699" t="s">
        <v>730</v>
      </c>
      <c r="C45" s="1630"/>
      <c r="D45" s="157"/>
      <c r="E45" s="157"/>
      <c r="F45" s="1692"/>
      <c r="G45" s="1788">
        <v>3</v>
      </c>
      <c r="H45" s="1698">
        <f t="shared" si="1"/>
        <v>90</v>
      </c>
      <c r="I45" s="1694"/>
      <c r="J45" s="158"/>
      <c r="K45" s="158"/>
      <c r="L45" s="158"/>
      <c r="M45" s="1701"/>
      <c r="N45" s="1697"/>
      <c r="O45" s="157"/>
      <c r="P45" s="1701"/>
    </row>
    <row r="46" spans="1:16" ht="15.75" x14ac:dyDescent="0.25">
      <c r="A46" s="1701" t="s">
        <v>458</v>
      </c>
      <c r="B46" s="1699" t="s">
        <v>731</v>
      </c>
      <c r="C46" s="1694"/>
      <c r="D46" s="158"/>
      <c r="E46" s="158"/>
      <c r="F46" s="1695"/>
      <c r="G46" s="1789">
        <v>2.5</v>
      </c>
      <c r="H46" s="1708">
        <f>G46*30</f>
        <v>75</v>
      </c>
      <c r="I46" s="1731">
        <f>J46+K46+L46</f>
        <v>45</v>
      </c>
      <c r="J46" s="1624">
        <v>27</v>
      </c>
      <c r="K46" s="271">
        <v>18</v>
      </c>
      <c r="L46" s="271"/>
      <c r="M46" s="1688">
        <f>H46-I46</f>
        <v>30</v>
      </c>
      <c r="N46" s="1697"/>
      <c r="O46" s="157">
        <v>5</v>
      </c>
      <c r="P46" s="1701"/>
    </row>
    <row r="47" spans="1:16" ht="15.75" x14ac:dyDescent="0.25">
      <c r="A47" s="1701" t="s">
        <v>459</v>
      </c>
      <c r="B47" s="1699" t="s">
        <v>731</v>
      </c>
      <c r="C47" s="1697" t="s">
        <v>653</v>
      </c>
      <c r="D47" s="158"/>
      <c r="E47" s="158"/>
      <c r="F47" s="1695"/>
      <c r="G47" s="1789">
        <v>2.5</v>
      </c>
      <c r="H47" s="1708">
        <f>G47*30</f>
        <v>75</v>
      </c>
      <c r="I47" s="1731">
        <f>J47+K47+L47</f>
        <v>45</v>
      </c>
      <c r="J47" s="1624">
        <v>27</v>
      </c>
      <c r="K47" s="271">
        <v>18</v>
      </c>
      <c r="L47" s="271"/>
      <c r="M47" s="1688">
        <f>H47-I47</f>
        <v>30</v>
      </c>
      <c r="N47" s="1697"/>
      <c r="O47" s="157"/>
      <c r="P47" s="1701">
        <v>5</v>
      </c>
    </row>
    <row r="48" spans="1:16" ht="15.75" x14ac:dyDescent="0.25">
      <c r="A48" s="1713" t="s">
        <v>146</v>
      </c>
      <c r="B48" s="1715" t="s">
        <v>777</v>
      </c>
      <c r="C48" s="1630"/>
      <c r="D48" s="157"/>
      <c r="E48" s="157"/>
      <c r="F48" s="1692"/>
      <c r="G48" s="1717">
        <f>G49+G50</f>
        <v>3</v>
      </c>
      <c r="H48" s="1719">
        <f t="shared" si="1"/>
        <v>90</v>
      </c>
      <c r="I48" s="1694"/>
      <c r="J48" s="158"/>
      <c r="K48" s="158"/>
      <c r="L48" s="158"/>
      <c r="M48" s="1701"/>
      <c r="N48" s="1697"/>
      <c r="O48" s="157"/>
      <c r="P48" s="1701"/>
    </row>
    <row r="49" spans="1:16" ht="15.75" x14ac:dyDescent="0.25">
      <c r="A49" s="1701"/>
      <c r="B49" s="1699" t="s">
        <v>730</v>
      </c>
      <c r="C49" s="1630"/>
      <c r="D49" s="157"/>
      <c r="E49" s="157"/>
      <c r="F49" s="1692"/>
      <c r="G49" s="1788">
        <v>1.5</v>
      </c>
      <c r="H49" s="1698">
        <f t="shared" si="1"/>
        <v>45</v>
      </c>
      <c r="I49" s="1694"/>
      <c r="J49" s="158"/>
      <c r="K49" s="158"/>
      <c r="L49" s="158"/>
      <c r="M49" s="1701"/>
      <c r="N49" s="1697"/>
      <c r="O49" s="157"/>
      <c r="P49" s="1701"/>
    </row>
    <row r="50" spans="1:16" ht="15.75" x14ac:dyDescent="0.25">
      <c r="A50" s="1701" t="s">
        <v>846</v>
      </c>
      <c r="B50" s="1699" t="s">
        <v>731</v>
      </c>
      <c r="C50" s="1697" t="s">
        <v>652</v>
      </c>
      <c r="D50" s="157"/>
      <c r="E50" s="157"/>
      <c r="F50" s="1692"/>
      <c r="G50" s="1789">
        <v>1.5</v>
      </c>
      <c r="H50" s="1708">
        <f t="shared" si="1"/>
        <v>45</v>
      </c>
      <c r="I50" s="1731">
        <f>J50+K50+L50</f>
        <v>27</v>
      </c>
      <c r="J50" s="2078">
        <v>18</v>
      </c>
      <c r="K50" s="1732"/>
      <c r="L50" s="2079">
        <v>9</v>
      </c>
      <c r="M50" s="1721">
        <f>H50-I50</f>
        <v>18</v>
      </c>
      <c r="N50" s="1712"/>
      <c r="O50" s="2080">
        <v>3</v>
      </c>
      <c r="P50" s="1701"/>
    </row>
    <row r="51" spans="1:16" ht="15.75" x14ac:dyDescent="0.25">
      <c r="A51" s="1713" t="s">
        <v>147</v>
      </c>
      <c r="B51" s="1715" t="s">
        <v>808</v>
      </c>
      <c r="C51" s="1697"/>
      <c r="D51" s="1696" t="s">
        <v>652</v>
      </c>
      <c r="E51" s="1696"/>
      <c r="F51" s="1701"/>
      <c r="G51" s="1789">
        <v>3</v>
      </c>
      <c r="H51" s="1708">
        <f t="shared" si="1"/>
        <v>90</v>
      </c>
      <c r="I51" s="1731">
        <f>J51+K51+L51</f>
        <v>36</v>
      </c>
      <c r="J51" s="1732">
        <v>27</v>
      </c>
      <c r="K51" s="1732"/>
      <c r="L51" s="1732">
        <v>9</v>
      </c>
      <c r="M51" s="1721">
        <f>H51-I51</f>
        <v>54</v>
      </c>
      <c r="N51" s="1712"/>
      <c r="O51" s="1696">
        <v>4</v>
      </c>
      <c r="P51" s="1711"/>
    </row>
    <row r="52" spans="1:16" ht="15.75" x14ac:dyDescent="0.25">
      <c r="A52" s="1713" t="s">
        <v>150</v>
      </c>
      <c r="B52" s="1821" t="s">
        <v>867</v>
      </c>
      <c r="C52" s="1722"/>
      <c r="D52" s="1696"/>
      <c r="E52" s="157"/>
      <c r="F52" s="1701"/>
      <c r="G52" s="1789">
        <f>SUM(G53:G55)</f>
        <v>5</v>
      </c>
      <c r="H52" s="1708">
        <f>PRODUCT(G52,30)</f>
        <v>150</v>
      </c>
      <c r="I52" s="1731">
        <f>SUM(I53:I55)</f>
        <v>63</v>
      </c>
      <c r="J52" s="1731">
        <f t="shared" ref="J52:M52" si="2">SUM(J53:J55)</f>
        <v>36</v>
      </c>
      <c r="K52" s="1731"/>
      <c r="L52" s="1731">
        <f t="shared" si="2"/>
        <v>27</v>
      </c>
      <c r="M52" s="1721">
        <f t="shared" si="2"/>
        <v>87</v>
      </c>
      <c r="N52" s="1693"/>
      <c r="O52" s="298"/>
      <c r="P52" s="1701"/>
    </row>
    <row r="53" spans="1:16" ht="15.75" x14ac:dyDescent="0.25">
      <c r="A53" s="1822" t="s">
        <v>870</v>
      </c>
      <c r="B53" s="1823" t="s">
        <v>867</v>
      </c>
      <c r="C53" s="1697"/>
      <c r="D53" s="1696"/>
      <c r="E53" s="157"/>
      <c r="F53" s="1701"/>
      <c r="G53" s="1824">
        <v>2</v>
      </c>
      <c r="H53" s="1708">
        <f>PRODUCT(G53,30)</f>
        <v>60</v>
      </c>
      <c r="I53" s="1731">
        <f>SUM(J53+K53+L53)</f>
        <v>27</v>
      </c>
      <c r="J53" s="1732">
        <v>18</v>
      </c>
      <c r="K53" s="1732"/>
      <c r="L53" s="1732">
        <v>9</v>
      </c>
      <c r="M53" s="1721">
        <f>H53-I53</f>
        <v>33</v>
      </c>
      <c r="N53" s="1693"/>
      <c r="O53" s="298">
        <v>3</v>
      </c>
      <c r="P53" s="1701"/>
    </row>
    <row r="54" spans="1:16" ht="15.75" x14ac:dyDescent="0.25">
      <c r="A54" s="1822" t="s">
        <v>847</v>
      </c>
      <c r="B54" s="1823" t="s">
        <v>867</v>
      </c>
      <c r="C54" s="1697" t="s">
        <v>653</v>
      </c>
      <c r="D54" s="1696"/>
      <c r="E54" s="157"/>
      <c r="F54" s="1701"/>
      <c r="G54" s="1717">
        <v>2</v>
      </c>
      <c r="H54" s="1685">
        <f>PRODUCT(G54,30)</f>
        <v>60</v>
      </c>
      <c r="I54" s="1731">
        <f>SUM(J54+K54+L54)</f>
        <v>27</v>
      </c>
      <c r="J54" s="1732">
        <v>18</v>
      </c>
      <c r="K54" s="1732"/>
      <c r="L54" s="1732">
        <v>9</v>
      </c>
      <c r="M54" s="1721">
        <f>H54-I54</f>
        <v>33</v>
      </c>
      <c r="N54" s="1693"/>
      <c r="O54" s="298"/>
      <c r="P54" s="1701">
        <v>3</v>
      </c>
    </row>
    <row r="55" spans="1:16" ht="15.75" x14ac:dyDescent="0.25">
      <c r="A55" s="1822" t="s">
        <v>848</v>
      </c>
      <c r="B55" s="1823" t="s">
        <v>868</v>
      </c>
      <c r="C55" s="1697"/>
      <c r="D55" s="1696"/>
      <c r="E55" s="157" t="s">
        <v>653</v>
      </c>
      <c r="F55" s="1701"/>
      <c r="G55" s="1789">
        <v>1</v>
      </c>
      <c r="H55" s="1708">
        <f>PRODUCT(G55,30)</f>
        <v>30</v>
      </c>
      <c r="I55" s="1731">
        <f>SUM(J55+K55+L55)</f>
        <v>9</v>
      </c>
      <c r="J55" s="1732"/>
      <c r="K55" s="1732"/>
      <c r="L55" s="1732">
        <v>9</v>
      </c>
      <c r="M55" s="1721">
        <f>H55-I55</f>
        <v>21</v>
      </c>
      <c r="N55" s="1693"/>
      <c r="O55" s="298"/>
      <c r="P55" s="1701">
        <v>1</v>
      </c>
    </row>
    <row r="56" spans="1:16" ht="15.75" x14ac:dyDescent="0.25">
      <c r="A56" s="1822"/>
      <c r="B56" s="1825"/>
      <c r="C56" s="1697"/>
      <c r="D56" s="1696"/>
      <c r="E56" s="157"/>
      <c r="F56" s="1701"/>
      <c r="G56" s="1789"/>
      <c r="H56" s="1708"/>
      <c r="I56" s="1731"/>
      <c r="J56" s="1731"/>
      <c r="K56" s="1731"/>
      <c r="L56" s="1731"/>
      <c r="M56" s="1721"/>
      <c r="N56" s="1693"/>
      <c r="O56" s="298"/>
      <c r="P56" s="1701"/>
    </row>
    <row r="57" spans="1:16" ht="31.5" x14ac:dyDescent="0.2">
      <c r="A57" s="1684" t="s">
        <v>154</v>
      </c>
      <c r="B57" s="1827" t="s">
        <v>807</v>
      </c>
      <c r="C57" s="1630"/>
      <c r="D57" s="181"/>
      <c r="E57" s="181"/>
      <c r="F57" s="1680"/>
      <c r="G57" s="1717">
        <f>G58+G59+G60</f>
        <v>9</v>
      </c>
      <c r="H57" s="1685">
        <f>H58+H59+H60</f>
        <v>270</v>
      </c>
      <c r="I57" s="1718"/>
      <c r="J57" s="1624"/>
      <c r="K57" s="271"/>
      <c r="L57" s="271"/>
      <c r="M57" s="1688"/>
      <c r="N57" s="1630"/>
      <c r="O57" s="157"/>
      <c r="P57" s="438"/>
    </row>
    <row r="58" spans="1:16" ht="15.75" x14ac:dyDescent="0.25">
      <c r="A58" s="1711"/>
      <c r="B58" s="1823" t="s">
        <v>730</v>
      </c>
      <c r="C58" s="1630"/>
      <c r="D58" s="181"/>
      <c r="E58" s="181"/>
      <c r="F58" s="1680"/>
      <c r="G58" s="1828">
        <v>1.5</v>
      </c>
      <c r="H58" s="1828">
        <f t="shared" ref="H58:H61" si="3">G58*30</f>
        <v>45</v>
      </c>
      <c r="I58" s="1718"/>
      <c r="J58" s="1624"/>
      <c r="K58" s="271"/>
      <c r="L58" s="271"/>
      <c r="M58" s="1688"/>
      <c r="N58" s="1630"/>
      <c r="O58" s="157"/>
      <c r="P58" s="438"/>
    </row>
    <row r="59" spans="1:16" ht="31.5" x14ac:dyDescent="0.2">
      <c r="A59" s="1680" t="s">
        <v>849</v>
      </c>
      <c r="B59" s="1829" t="s">
        <v>814</v>
      </c>
      <c r="C59" s="1630"/>
      <c r="D59" s="157" t="s">
        <v>652</v>
      </c>
      <c r="E59" s="158"/>
      <c r="F59" s="1720"/>
      <c r="G59" s="1826">
        <v>3</v>
      </c>
      <c r="H59" s="1826">
        <f t="shared" si="3"/>
        <v>90</v>
      </c>
      <c r="I59" s="1694">
        <f>J59+K59+L59</f>
        <v>45</v>
      </c>
      <c r="J59" s="2065">
        <v>36</v>
      </c>
      <c r="K59" s="2066">
        <v>4</v>
      </c>
      <c r="L59" s="2066">
        <v>5</v>
      </c>
      <c r="M59" s="1688">
        <f>H59-I59</f>
        <v>45</v>
      </c>
      <c r="N59" s="1630"/>
      <c r="O59" s="157">
        <v>5</v>
      </c>
      <c r="P59" s="438"/>
    </row>
    <row r="60" spans="1:16" ht="31.5" x14ac:dyDescent="0.2">
      <c r="A60" s="1680" t="s">
        <v>850</v>
      </c>
      <c r="B60" s="1830" t="s">
        <v>815</v>
      </c>
      <c r="C60" s="1630" t="s">
        <v>653</v>
      </c>
      <c r="D60" s="157"/>
      <c r="E60" s="158"/>
      <c r="F60" s="1720"/>
      <c r="G60" s="1826">
        <v>4.5</v>
      </c>
      <c r="H60" s="1826">
        <f t="shared" si="3"/>
        <v>135</v>
      </c>
      <c r="I60" s="1718">
        <f>J60+K60+L60</f>
        <v>72</v>
      </c>
      <c r="J60" s="2065">
        <v>45</v>
      </c>
      <c r="K60" s="2066">
        <v>9</v>
      </c>
      <c r="L60" s="158">
        <v>18</v>
      </c>
      <c r="M60" s="1688">
        <f>H60-I60</f>
        <v>63</v>
      </c>
      <c r="N60" s="1630"/>
      <c r="O60" s="157"/>
      <c r="P60" s="438">
        <v>8</v>
      </c>
    </row>
    <row r="61" spans="1:16" ht="15.75" x14ac:dyDescent="0.25">
      <c r="A61" s="1680" t="s">
        <v>308</v>
      </c>
      <c r="B61" s="1831" t="s">
        <v>869</v>
      </c>
      <c r="C61" s="1697" t="s">
        <v>653</v>
      </c>
      <c r="D61" s="181"/>
      <c r="E61" s="181"/>
      <c r="F61" s="1680"/>
      <c r="G61" s="1789">
        <v>6</v>
      </c>
      <c r="H61" s="1708">
        <f t="shared" si="3"/>
        <v>180</v>
      </c>
      <c r="I61" s="1731">
        <f>J61+K61+L61</f>
        <v>63</v>
      </c>
      <c r="J61" s="1732">
        <v>45</v>
      </c>
      <c r="K61" s="1732">
        <v>9</v>
      </c>
      <c r="L61" s="1732">
        <v>9</v>
      </c>
      <c r="M61" s="1721">
        <f t="shared" ref="M61" si="4">H61-I61</f>
        <v>117</v>
      </c>
      <c r="N61" s="1712"/>
      <c r="O61" s="2015"/>
      <c r="P61" s="1701">
        <v>7</v>
      </c>
    </row>
    <row r="63" spans="1:16" x14ac:dyDescent="0.2">
      <c r="B63" t="s">
        <v>888</v>
      </c>
      <c r="G63" s="2068">
        <f>G38+G39+G42+G43+G46+G47+G50+G51+G52+G59+G60+G61</f>
        <v>36.5</v>
      </c>
      <c r="O63" s="2069">
        <f>SUM(O36:O60)</f>
        <v>34</v>
      </c>
      <c r="P63">
        <f>SUM(P36:P61)</f>
        <v>32</v>
      </c>
    </row>
    <row r="70" spans="2:16" x14ac:dyDescent="0.2">
      <c r="B70" t="s">
        <v>888</v>
      </c>
      <c r="G70" s="2068">
        <f>G31+G63</f>
        <v>60</v>
      </c>
      <c r="N70">
        <f>N31</f>
        <v>22</v>
      </c>
      <c r="O70" s="2069">
        <f>O63</f>
        <v>34</v>
      </c>
      <c r="P70">
        <f>P63</f>
        <v>32</v>
      </c>
    </row>
    <row r="71" spans="2:16" x14ac:dyDescent="0.2">
      <c r="B71" t="s">
        <v>889</v>
      </c>
      <c r="G71">
        <v>0</v>
      </c>
    </row>
  </sheetData>
  <mergeCells count="23">
    <mergeCell ref="N2:U2"/>
    <mergeCell ref="H3:H7"/>
    <mergeCell ref="I3:L3"/>
    <mergeCell ref="M3:M7"/>
    <mergeCell ref="N3:P4"/>
    <mergeCell ref="N6:U6"/>
    <mergeCell ref="Q3:S4"/>
    <mergeCell ref="T3:U4"/>
    <mergeCell ref="A2:A7"/>
    <mergeCell ref="B2:B7"/>
    <mergeCell ref="C2:F3"/>
    <mergeCell ref="G2:G7"/>
    <mergeCell ref="H2:M2"/>
    <mergeCell ref="C4:C7"/>
    <mergeCell ref="D4:D7"/>
    <mergeCell ref="E4:F4"/>
    <mergeCell ref="I4:I7"/>
    <mergeCell ref="J4:L4"/>
    <mergeCell ref="E5:E7"/>
    <mergeCell ref="F5:F7"/>
    <mergeCell ref="J5:J7"/>
    <mergeCell ref="K5:K7"/>
    <mergeCell ref="L5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5"/>
  <sheetViews>
    <sheetView zoomScale="90" zoomScaleNormal="90" workbookViewId="0">
      <selection activeCell="S48" sqref="S48"/>
    </sheetView>
  </sheetViews>
  <sheetFormatPr defaultRowHeight="12.75" x14ac:dyDescent="0.2"/>
  <cols>
    <col min="1" max="1" width="13" customWidth="1"/>
    <col min="2" max="2" width="58.7109375" customWidth="1"/>
    <col min="3" max="13" width="8.7109375" customWidth="1"/>
    <col min="14" max="21" width="7.28515625" customWidth="1"/>
  </cols>
  <sheetData>
    <row r="1" spans="1:42" ht="13.5" thickBot="1" x14ac:dyDescent="0.25"/>
    <row r="2" spans="1:42" s="14" customFormat="1" ht="22.5" customHeight="1" thickBot="1" x14ac:dyDescent="0.25">
      <c r="A2" s="3117" t="s">
        <v>658</v>
      </c>
      <c r="B2" s="3513" t="s">
        <v>106</v>
      </c>
      <c r="C2" s="3484" t="s">
        <v>651</v>
      </c>
      <c r="D2" s="3485"/>
      <c r="E2" s="3485"/>
      <c r="F2" s="3516"/>
      <c r="G2" s="3518" t="s">
        <v>168</v>
      </c>
      <c r="H2" s="3498" t="s">
        <v>113</v>
      </c>
      <c r="I2" s="3499"/>
      <c r="J2" s="3499"/>
      <c r="K2" s="3499"/>
      <c r="L2" s="3499"/>
      <c r="M2" s="3521"/>
      <c r="N2" s="3531" t="s">
        <v>650</v>
      </c>
      <c r="O2" s="3532"/>
      <c r="P2" s="3532"/>
      <c r="Q2" s="3532"/>
      <c r="R2" s="3532"/>
      <c r="S2" s="3532"/>
      <c r="T2" s="3532"/>
      <c r="U2" s="3533"/>
      <c r="V2" s="24"/>
      <c r="AP2" s="2000"/>
    </row>
    <row r="3" spans="1:42" s="14" customFormat="1" ht="22.5" customHeight="1" x14ac:dyDescent="0.2">
      <c r="A3" s="3118"/>
      <c r="B3" s="3514"/>
      <c r="C3" s="3488"/>
      <c r="D3" s="3489"/>
      <c r="E3" s="3489"/>
      <c r="F3" s="3517"/>
      <c r="G3" s="3519"/>
      <c r="H3" s="3534" t="s">
        <v>114</v>
      </c>
      <c r="I3" s="3535" t="s">
        <v>117</v>
      </c>
      <c r="J3" s="3457"/>
      <c r="K3" s="3457"/>
      <c r="L3" s="3458"/>
      <c r="M3" s="3453" t="s">
        <v>120</v>
      </c>
      <c r="N3" s="3459" t="s">
        <v>33</v>
      </c>
      <c r="O3" s="3460"/>
      <c r="P3" s="3461"/>
      <c r="Q3" s="3459" t="s">
        <v>34</v>
      </c>
      <c r="R3" s="3460"/>
      <c r="S3" s="3461"/>
      <c r="T3" s="3459" t="s">
        <v>35</v>
      </c>
      <c r="U3" s="3461"/>
      <c r="AP3" s="2000"/>
    </row>
    <row r="4" spans="1:42" s="14" customFormat="1" ht="22.5" customHeight="1" x14ac:dyDescent="0.2">
      <c r="A4" s="3118"/>
      <c r="B4" s="3514"/>
      <c r="C4" s="3446" t="s">
        <v>108</v>
      </c>
      <c r="D4" s="3448" t="s">
        <v>109</v>
      </c>
      <c r="E4" s="3449" t="s">
        <v>110</v>
      </c>
      <c r="F4" s="3524"/>
      <c r="G4" s="3519"/>
      <c r="H4" s="3519"/>
      <c r="I4" s="3446" t="s">
        <v>115</v>
      </c>
      <c r="J4" s="3449" t="s">
        <v>116</v>
      </c>
      <c r="K4" s="3525"/>
      <c r="L4" s="3526"/>
      <c r="M4" s="3454"/>
      <c r="N4" s="3462"/>
      <c r="O4" s="3463"/>
      <c r="P4" s="3464"/>
      <c r="Q4" s="3462"/>
      <c r="R4" s="3463"/>
      <c r="S4" s="3464"/>
      <c r="T4" s="3462"/>
      <c r="U4" s="3464"/>
      <c r="AP4" s="2000"/>
    </row>
    <row r="5" spans="1:42" s="14" customFormat="1" ht="22.5" customHeight="1" thickBot="1" x14ac:dyDescent="0.25">
      <c r="A5" s="3118"/>
      <c r="B5" s="3514"/>
      <c r="C5" s="3455"/>
      <c r="D5" s="3465"/>
      <c r="E5" s="3471" t="s">
        <v>664</v>
      </c>
      <c r="F5" s="3451" t="s">
        <v>112</v>
      </c>
      <c r="G5" s="3519"/>
      <c r="H5" s="3519"/>
      <c r="I5" s="3455"/>
      <c r="J5" s="3448" t="s">
        <v>32</v>
      </c>
      <c r="K5" s="3448" t="s">
        <v>118</v>
      </c>
      <c r="L5" s="3448" t="s">
        <v>119</v>
      </c>
      <c r="M5" s="3454"/>
      <c r="N5" s="359">
        <v>1</v>
      </c>
      <c r="O5" s="1806" t="s">
        <v>652</v>
      </c>
      <c r="P5" s="361" t="s">
        <v>653</v>
      </c>
      <c r="Q5" s="359">
        <v>3</v>
      </c>
      <c r="R5" s="1806" t="s">
        <v>654</v>
      </c>
      <c r="S5" s="361" t="s">
        <v>655</v>
      </c>
      <c r="T5" s="359">
        <v>5</v>
      </c>
      <c r="U5" s="361">
        <v>6</v>
      </c>
      <c r="AP5" s="2000"/>
    </row>
    <row r="6" spans="1:42" s="14" customFormat="1" ht="22.5" customHeight="1" thickBot="1" x14ac:dyDescent="0.25">
      <c r="A6" s="3118"/>
      <c r="B6" s="3514"/>
      <c r="C6" s="3455"/>
      <c r="D6" s="3465"/>
      <c r="E6" s="3527"/>
      <c r="F6" s="3529"/>
      <c r="G6" s="3519"/>
      <c r="H6" s="3519"/>
      <c r="I6" s="3455"/>
      <c r="J6" s="3465"/>
      <c r="K6" s="3465"/>
      <c r="L6" s="3465"/>
      <c r="M6" s="3454"/>
      <c r="N6" s="3495" t="s">
        <v>657</v>
      </c>
      <c r="O6" s="3496"/>
      <c r="P6" s="3496"/>
      <c r="Q6" s="3496"/>
      <c r="R6" s="3496"/>
      <c r="S6" s="3496"/>
      <c r="T6" s="3496"/>
      <c r="U6" s="3497"/>
      <c r="AP6" s="2000"/>
    </row>
    <row r="7" spans="1:42" s="14" customFormat="1" ht="37.5" customHeight="1" thickBot="1" x14ac:dyDescent="0.25">
      <c r="A7" s="3119"/>
      <c r="B7" s="3515"/>
      <c r="C7" s="3522"/>
      <c r="D7" s="3523"/>
      <c r="E7" s="3528"/>
      <c r="F7" s="3530"/>
      <c r="G7" s="3520"/>
      <c r="H7" s="3520"/>
      <c r="I7" s="3522"/>
      <c r="J7" s="3523"/>
      <c r="K7" s="3523"/>
      <c r="L7" s="3523"/>
      <c r="M7" s="3536"/>
      <c r="N7" s="1807">
        <v>15</v>
      </c>
      <c r="O7" s="1808">
        <v>9</v>
      </c>
      <c r="P7" s="1809">
        <v>9</v>
      </c>
      <c r="Q7" s="1807">
        <v>15</v>
      </c>
      <c r="R7" s="1808">
        <v>9</v>
      </c>
      <c r="S7" s="1809">
        <v>9</v>
      </c>
      <c r="T7" s="1807">
        <v>15</v>
      </c>
      <c r="U7" s="1810">
        <v>13</v>
      </c>
      <c r="AP7" s="2000"/>
    </row>
    <row r="8" spans="1:42" s="14" customFormat="1" ht="18.75" customHeight="1" thickBot="1" x14ac:dyDescent="0.25">
      <c r="A8" s="1811">
        <v>1</v>
      </c>
      <c r="B8" s="1812" t="s">
        <v>561</v>
      </c>
      <c r="C8" s="368">
        <v>3</v>
      </c>
      <c r="D8" s="369">
        <v>4</v>
      </c>
      <c r="E8" s="369">
        <v>5</v>
      </c>
      <c r="F8" s="370">
        <v>6</v>
      </c>
      <c r="G8" s="371">
        <v>7</v>
      </c>
      <c r="H8" s="371">
        <v>8</v>
      </c>
      <c r="I8" s="372">
        <v>9</v>
      </c>
      <c r="J8" s="369">
        <v>10</v>
      </c>
      <c r="K8" s="369">
        <v>11</v>
      </c>
      <c r="L8" s="369">
        <v>12</v>
      </c>
      <c r="M8" s="370">
        <v>13</v>
      </c>
      <c r="N8" s="368">
        <v>14</v>
      </c>
      <c r="O8" s="1813">
        <v>15</v>
      </c>
      <c r="P8" s="370">
        <v>16</v>
      </c>
      <c r="Q8" s="368">
        <v>17</v>
      </c>
      <c r="R8" s="1813">
        <v>18</v>
      </c>
      <c r="S8" s="370">
        <v>19</v>
      </c>
      <c r="T8" s="372">
        <v>20</v>
      </c>
      <c r="U8" s="370">
        <v>21</v>
      </c>
      <c r="AP8" s="2000"/>
    </row>
    <row r="9" spans="1:42" ht="13.5" thickBot="1" x14ac:dyDescent="0.25"/>
    <row r="10" spans="1:42" ht="15.75" x14ac:dyDescent="0.25">
      <c r="A10" s="1814" t="s">
        <v>141</v>
      </c>
      <c r="B10" s="1815" t="s">
        <v>810</v>
      </c>
      <c r="C10" s="1728"/>
      <c r="D10" s="1729"/>
      <c r="E10" s="1729"/>
      <c r="F10" s="1730"/>
      <c r="G10" s="1816"/>
      <c r="H10" s="1817"/>
      <c r="I10" s="1818"/>
      <c r="J10" s="1819"/>
      <c r="K10" s="1819"/>
      <c r="L10" s="1819"/>
      <c r="M10" s="1820"/>
      <c r="N10" s="1728"/>
      <c r="O10" s="2012"/>
      <c r="P10" s="2013"/>
      <c r="Q10" s="2014"/>
    </row>
    <row r="11" spans="1:42" ht="15.75" x14ac:dyDescent="0.25">
      <c r="A11" s="1713" t="s">
        <v>783</v>
      </c>
      <c r="B11" s="1699" t="s">
        <v>810</v>
      </c>
      <c r="C11" s="1630">
        <v>3</v>
      </c>
      <c r="D11" s="158"/>
      <c r="E11" s="158"/>
      <c r="F11" s="1701"/>
      <c r="G11" s="2045">
        <v>4</v>
      </c>
      <c r="H11" s="1708">
        <f t="shared" ref="H11:H13" si="0">G11*30</f>
        <v>120</v>
      </c>
      <c r="I11" s="1718">
        <f>J11+K11+L11</f>
        <v>75</v>
      </c>
      <c r="J11" s="158">
        <v>45</v>
      </c>
      <c r="K11" s="158">
        <v>15</v>
      </c>
      <c r="L11" s="158">
        <v>15</v>
      </c>
      <c r="M11" s="1720">
        <f>H11-I11</f>
        <v>45</v>
      </c>
      <c r="N11" s="1697"/>
      <c r="O11" s="2015"/>
      <c r="P11" s="1711"/>
      <c r="Q11" s="1693" t="s">
        <v>770</v>
      </c>
    </row>
    <row r="12" spans="1:42" ht="16.5" thickBot="1" x14ac:dyDescent="0.3">
      <c r="A12" s="1713" t="s">
        <v>156</v>
      </c>
      <c r="B12" s="1715" t="s">
        <v>809</v>
      </c>
      <c r="C12" s="1630">
        <v>3</v>
      </c>
      <c r="D12" s="181"/>
      <c r="E12" s="181"/>
      <c r="F12" s="1680"/>
      <c r="G12" s="1789">
        <v>5</v>
      </c>
      <c r="H12" s="1708">
        <f t="shared" si="0"/>
        <v>150</v>
      </c>
      <c r="I12" s="1731">
        <f>J12+K12+L12</f>
        <v>75</v>
      </c>
      <c r="J12" s="1624">
        <v>60</v>
      </c>
      <c r="K12" s="271">
        <v>15</v>
      </c>
      <c r="L12" s="271"/>
      <c r="M12" s="1721">
        <f t="shared" ref="M12:M13" si="1">H12-I12</f>
        <v>75</v>
      </c>
      <c r="N12" s="1712"/>
      <c r="O12" s="2015"/>
      <c r="P12" s="1711"/>
      <c r="Q12" s="2017">
        <v>5</v>
      </c>
    </row>
    <row r="13" spans="1:42" ht="16.5" thickBot="1" x14ac:dyDescent="0.25">
      <c r="A13" s="2038" t="s">
        <v>158</v>
      </c>
      <c r="B13" s="1884" t="s">
        <v>881</v>
      </c>
      <c r="C13" s="1742"/>
      <c r="D13" s="1743">
        <v>3</v>
      </c>
      <c r="E13" s="1743"/>
      <c r="F13" s="1744"/>
      <c r="G13" s="2043">
        <v>3</v>
      </c>
      <c r="H13" s="2044">
        <f t="shared" si="0"/>
        <v>90</v>
      </c>
      <c r="I13" s="1742">
        <v>30</v>
      </c>
      <c r="J13" s="2039">
        <v>15</v>
      </c>
      <c r="K13" s="1743"/>
      <c r="L13" s="2039">
        <v>15</v>
      </c>
      <c r="M13" s="2040">
        <f t="shared" si="1"/>
        <v>60</v>
      </c>
      <c r="N13" s="1885"/>
      <c r="O13" s="1870"/>
      <c r="P13" s="1886"/>
      <c r="Q13" s="1885">
        <v>2</v>
      </c>
    </row>
    <row r="14" spans="1:42" ht="16.5" thickBot="1" x14ac:dyDescent="0.25">
      <c r="A14" s="1894" t="s">
        <v>771</v>
      </c>
      <c r="B14" s="1895" t="s">
        <v>824</v>
      </c>
      <c r="C14" s="1749"/>
      <c r="D14" s="1750"/>
      <c r="E14" s="1750"/>
      <c r="F14" s="1751"/>
      <c r="G14" s="1896">
        <f t="shared" ref="G14:M14" si="2">G15+G16+G17</f>
        <v>15</v>
      </c>
      <c r="H14" s="1896">
        <f t="shared" si="2"/>
        <v>450</v>
      </c>
      <c r="I14" s="1896">
        <f t="shared" si="2"/>
        <v>180</v>
      </c>
      <c r="J14" s="1897">
        <f t="shared" si="2"/>
        <v>135</v>
      </c>
      <c r="K14" s="1897">
        <f t="shared" si="2"/>
        <v>0</v>
      </c>
      <c r="L14" s="1898">
        <f t="shared" si="2"/>
        <v>45</v>
      </c>
      <c r="M14" s="1899">
        <f t="shared" si="2"/>
        <v>270</v>
      </c>
      <c r="N14" s="1900"/>
      <c r="O14" s="1901"/>
      <c r="P14" s="1902"/>
      <c r="Q14" s="1903" t="s">
        <v>479</v>
      </c>
    </row>
    <row r="15" spans="1:42" ht="15.75" x14ac:dyDescent="0.2">
      <c r="A15" s="1905" t="s">
        <v>477</v>
      </c>
      <c r="B15" s="1906" t="s">
        <v>818</v>
      </c>
      <c r="C15" s="1752"/>
      <c r="D15" s="1753" t="s">
        <v>823</v>
      </c>
      <c r="E15" s="1753"/>
      <c r="F15" s="1754"/>
      <c r="G15" s="1907">
        <v>5</v>
      </c>
      <c r="H15" s="1908">
        <f t="shared" ref="H15:H17" si="3">G15*30</f>
        <v>150</v>
      </c>
      <c r="I15" s="1909">
        <f t="shared" ref="I15:I17" si="4">J15+K15+L15</f>
        <v>60</v>
      </c>
      <c r="J15" s="1910">
        <v>45</v>
      </c>
      <c r="K15" s="1910"/>
      <c r="L15" s="1910">
        <v>15</v>
      </c>
      <c r="M15" s="1911">
        <f t="shared" ref="M15:M17" si="5">H15-I15</f>
        <v>90</v>
      </c>
      <c r="N15" s="1912"/>
      <c r="O15" s="1913"/>
      <c r="P15" s="1914"/>
      <c r="Q15" s="1915" t="s">
        <v>38</v>
      </c>
    </row>
    <row r="16" spans="1:42" ht="15.75" x14ac:dyDescent="0.2">
      <c r="A16" s="1916" t="s">
        <v>785</v>
      </c>
      <c r="B16" s="1917" t="s">
        <v>819</v>
      </c>
      <c r="C16" s="1755"/>
      <c r="D16" s="1756" t="s">
        <v>823</v>
      </c>
      <c r="E16" s="1756"/>
      <c r="F16" s="1757"/>
      <c r="G16" s="1918">
        <v>5</v>
      </c>
      <c r="H16" s="1919">
        <f t="shared" si="3"/>
        <v>150</v>
      </c>
      <c r="I16" s="1920">
        <f t="shared" si="4"/>
        <v>60</v>
      </c>
      <c r="J16" s="1921">
        <v>45</v>
      </c>
      <c r="K16" s="1921"/>
      <c r="L16" s="1921">
        <v>15</v>
      </c>
      <c r="M16" s="1922">
        <f t="shared" si="5"/>
        <v>90</v>
      </c>
      <c r="N16" s="1923"/>
      <c r="O16" s="1760"/>
      <c r="P16" s="1924"/>
      <c r="Q16" s="1925" t="s">
        <v>38</v>
      </c>
    </row>
    <row r="17" spans="1:21" ht="15.75" x14ac:dyDescent="0.2">
      <c r="A17" s="1926" t="s">
        <v>789</v>
      </c>
      <c r="B17" s="1917" t="s">
        <v>820</v>
      </c>
      <c r="C17" s="1758"/>
      <c r="D17" s="1756" t="s">
        <v>823</v>
      </c>
      <c r="E17" s="1756"/>
      <c r="F17" s="1757"/>
      <c r="G17" s="1918">
        <v>5</v>
      </c>
      <c r="H17" s="1919">
        <f t="shared" si="3"/>
        <v>150</v>
      </c>
      <c r="I17" s="1920">
        <f t="shared" si="4"/>
        <v>60</v>
      </c>
      <c r="J17" s="1921">
        <v>45</v>
      </c>
      <c r="K17" s="1921"/>
      <c r="L17" s="1921">
        <v>15</v>
      </c>
      <c r="M17" s="1922">
        <f t="shared" si="5"/>
        <v>90</v>
      </c>
      <c r="N17" s="1923"/>
      <c r="O17" s="1760"/>
      <c r="P17" s="1924"/>
      <c r="Q17" s="1925" t="s">
        <v>38</v>
      </c>
    </row>
    <row r="19" spans="1:21" x14ac:dyDescent="0.2">
      <c r="B19" t="s">
        <v>888</v>
      </c>
      <c r="G19" s="2068">
        <f>G11+G12+G13+G14</f>
        <v>27</v>
      </c>
      <c r="Q19" s="2069">
        <f>Q11+Q12+Q13+Q14</f>
        <v>24</v>
      </c>
    </row>
    <row r="20" spans="1:21" x14ac:dyDescent="0.2">
      <c r="B20" t="s">
        <v>889</v>
      </c>
      <c r="G20" s="2068">
        <f>G13+G14</f>
        <v>18</v>
      </c>
    </row>
    <row r="24" spans="1:21" ht="15.75" x14ac:dyDescent="0.25">
      <c r="A24" s="1713" t="s">
        <v>784</v>
      </c>
      <c r="B24" s="1699" t="s">
        <v>811</v>
      </c>
      <c r="C24" s="1694"/>
      <c r="D24" s="158"/>
      <c r="E24" s="158"/>
      <c r="F24" s="1701" t="s">
        <v>655</v>
      </c>
      <c r="G24" s="1789">
        <v>1</v>
      </c>
      <c r="H24" s="1708">
        <f t="shared" ref="H24:H30" si="6">G24*30</f>
        <v>30</v>
      </c>
      <c r="I24" s="1718">
        <f>J24+K24+L24</f>
        <v>18</v>
      </c>
      <c r="J24" s="158"/>
      <c r="K24" s="158"/>
      <c r="L24" s="158">
        <v>18</v>
      </c>
      <c r="M24" s="1720">
        <f>H24-I24</f>
        <v>12</v>
      </c>
      <c r="N24" s="1697"/>
      <c r="O24" s="2015"/>
      <c r="P24" s="1711"/>
      <c r="Q24" s="1693"/>
      <c r="R24" s="298" t="s">
        <v>25</v>
      </c>
      <c r="S24" s="1631" t="s">
        <v>25</v>
      </c>
    </row>
    <row r="25" spans="1:21" ht="15.75" x14ac:dyDescent="0.25">
      <c r="A25" s="1713" t="s">
        <v>142</v>
      </c>
      <c r="B25" s="1723" t="s">
        <v>816</v>
      </c>
      <c r="C25" s="1694"/>
      <c r="D25" s="158"/>
      <c r="E25" s="158"/>
      <c r="F25" s="1701"/>
      <c r="G25" s="1789">
        <f>G26+G27</f>
        <v>4.5</v>
      </c>
      <c r="H25" s="1708">
        <f t="shared" si="6"/>
        <v>135</v>
      </c>
      <c r="I25" s="1718">
        <f>I26+I27</f>
        <v>72</v>
      </c>
      <c r="J25" s="1718">
        <f>J26+J27</f>
        <v>54</v>
      </c>
      <c r="K25" s="1718">
        <f>K26+K27</f>
        <v>18</v>
      </c>
      <c r="L25" s="1718"/>
      <c r="M25" s="1999">
        <f>M26+M27</f>
        <v>63</v>
      </c>
      <c r="N25" s="1951"/>
      <c r="O25" s="2015"/>
      <c r="P25" s="1711"/>
      <c r="Q25" s="1693"/>
      <c r="R25" s="298"/>
      <c r="S25" s="1631"/>
    </row>
    <row r="26" spans="1:21" ht="15.75" x14ac:dyDescent="0.25">
      <c r="A26" s="1713" t="s">
        <v>454</v>
      </c>
      <c r="B26" s="1699" t="s">
        <v>816</v>
      </c>
      <c r="C26" s="1694"/>
      <c r="D26" s="158"/>
      <c r="E26" s="158"/>
      <c r="F26" s="1701"/>
      <c r="G26" s="1789">
        <v>2.5</v>
      </c>
      <c r="H26" s="1708">
        <f t="shared" si="6"/>
        <v>75</v>
      </c>
      <c r="I26" s="1718">
        <f>J26+K26+L26</f>
        <v>36</v>
      </c>
      <c r="J26" s="158">
        <v>27</v>
      </c>
      <c r="K26" s="158">
        <v>9</v>
      </c>
      <c r="L26" s="158"/>
      <c r="M26" s="1720">
        <f>H26-I26</f>
        <v>39</v>
      </c>
      <c r="N26" s="1697"/>
      <c r="O26" s="2015"/>
      <c r="P26" s="1711"/>
      <c r="Q26" s="1693"/>
      <c r="R26" s="298" t="s">
        <v>38</v>
      </c>
      <c r="S26" s="1631"/>
    </row>
    <row r="27" spans="1:21" ht="15.75" x14ac:dyDescent="0.25">
      <c r="A27" s="1713" t="s">
        <v>455</v>
      </c>
      <c r="B27" s="1699" t="s">
        <v>816</v>
      </c>
      <c r="C27" s="1630" t="s">
        <v>655</v>
      </c>
      <c r="D27" s="158"/>
      <c r="E27" s="158"/>
      <c r="F27" s="1701"/>
      <c r="G27" s="2045">
        <v>2</v>
      </c>
      <c r="H27" s="1708">
        <f t="shared" si="6"/>
        <v>60</v>
      </c>
      <c r="I27" s="1718">
        <f>J27+K27+L27</f>
        <v>36</v>
      </c>
      <c r="J27" s="158">
        <v>27</v>
      </c>
      <c r="K27" s="158">
        <v>9</v>
      </c>
      <c r="L27" s="158"/>
      <c r="M27" s="1720">
        <f>H27-I27</f>
        <v>24</v>
      </c>
      <c r="N27" s="1697"/>
      <c r="O27" s="2015"/>
      <c r="P27" s="1711"/>
      <c r="Q27" s="1693"/>
      <c r="R27" s="298"/>
      <c r="S27" s="1631" t="s">
        <v>38</v>
      </c>
    </row>
    <row r="28" spans="1:21" ht="15.75" x14ac:dyDescent="0.25">
      <c r="A28" s="1713" t="s">
        <v>157</v>
      </c>
      <c r="B28" s="1715" t="s">
        <v>812</v>
      </c>
      <c r="C28" s="1731"/>
      <c r="D28" s="1732"/>
      <c r="E28" s="1732"/>
      <c r="F28" s="1733"/>
      <c r="G28" s="1789">
        <f>G29+G30+G31</f>
        <v>11</v>
      </c>
      <c r="H28" s="1708">
        <f>G28*30</f>
        <v>330</v>
      </c>
      <c r="I28" s="1731">
        <f>I29+I30+I31</f>
        <v>144</v>
      </c>
      <c r="J28" s="1732">
        <f>J29+J30+J31</f>
        <v>99</v>
      </c>
      <c r="K28" s="1732">
        <f>K29+K30+K31</f>
        <v>18</v>
      </c>
      <c r="L28" s="1732">
        <f>L29+L30+L31</f>
        <v>27</v>
      </c>
      <c r="M28" s="1721">
        <f t="shared" ref="M28:M30" si="7">H28-I28</f>
        <v>186</v>
      </c>
      <c r="N28" s="1712"/>
      <c r="O28" s="2015"/>
      <c r="P28" s="1711"/>
      <c r="Q28" s="2016"/>
      <c r="R28" s="1624"/>
      <c r="S28" s="1689"/>
    </row>
    <row r="29" spans="1:21" ht="15.75" x14ac:dyDescent="0.25">
      <c r="A29" s="1713" t="s">
        <v>851</v>
      </c>
      <c r="B29" s="1699" t="s">
        <v>812</v>
      </c>
      <c r="C29" s="1697"/>
      <c r="D29" s="1696"/>
      <c r="E29" s="1696"/>
      <c r="F29" s="1711"/>
      <c r="G29" s="1789">
        <v>4</v>
      </c>
      <c r="H29" s="1708">
        <f t="shared" si="6"/>
        <v>120</v>
      </c>
      <c r="I29" s="1731">
        <f>J29+K29+L29</f>
        <v>72</v>
      </c>
      <c r="J29" s="1732">
        <v>54</v>
      </c>
      <c r="K29" s="1732">
        <v>18</v>
      </c>
      <c r="L29" s="1732"/>
      <c r="M29" s="1721">
        <f t="shared" si="7"/>
        <v>48</v>
      </c>
      <c r="N29" s="1712"/>
      <c r="O29" s="2015"/>
      <c r="P29" s="1711"/>
      <c r="Q29" s="2016"/>
      <c r="R29" s="298">
        <v>8</v>
      </c>
      <c r="S29" s="1631"/>
    </row>
    <row r="30" spans="1:21" ht="15.75" x14ac:dyDescent="0.25">
      <c r="A30" s="1713" t="s">
        <v>852</v>
      </c>
      <c r="B30" s="1699" t="s">
        <v>812</v>
      </c>
      <c r="C30" s="1697" t="s">
        <v>655</v>
      </c>
      <c r="D30" s="1696"/>
      <c r="E30" s="1696"/>
      <c r="F30" s="1711"/>
      <c r="G30" s="1789">
        <v>4</v>
      </c>
      <c r="H30" s="1708">
        <f t="shared" si="6"/>
        <v>120</v>
      </c>
      <c r="I30" s="1731">
        <f>J30+K30+L30</f>
        <v>72</v>
      </c>
      <c r="J30" s="1732">
        <v>45</v>
      </c>
      <c r="K30" s="1732"/>
      <c r="L30" s="1732">
        <v>27</v>
      </c>
      <c r="M30" s="1721">
        <f t="shared" si="7"/>
        <v>48</v>
      </c>
      <c r="N30" s="1712"/>
      <c r="O30" s="2015"/>
      <c r="P30" s="1711"/>
      <c r="Q30" s="2016"/>
      <c r="R30" s="298"/>
      <c r="S30" s="1631">
        <v>8</v>
      </c>
    </row>
    <row r="31" spans="1:21" ht="16.5" thickBot="1" x14ac:dyDescent="0.25">
      <c r="A31" s="1843" t="s">
        <v>769</v>
      </c>
      <c r="B31" s="1844" t="s">
        <v>670</v>
      </c>
      <c r="C31" s="1792"/>
      <c r="D31" s="1790" t="s">
        <v>655</v>
      </c>
      <c r="E31" s="1790"/>
      <c r="F31" s="1791"/>
      <c r="G31" s="1674">
        <v>3</v>
      </c>
      <c r="H31" s="1668">
        <f>G31*30</f>
        <v>90</v>
      </c>
      <c r="I31" s="1845"/>
      <c r="J31" s="1846"/>
      <c r="K31" s="1846"/>
      <c r="L31" s="1846"/>
      <c r="M31" s="1847"/>
      <c r="N31" s="1848"/>
      <c r="O31" s="1849"/>
      <c r="P31" s="1850"/>
      <c r="Q31" s="1851"/>
      <c r="R31" s="1852"/>
      <c r="S31" s="1853"/>
      <c r="T31" s="1854"/>
      <c r="U31" s="1855"/>
    </row>
    <row r="32" spans="1:21" ht="16.5" thickBot="1" x14ac:dyDescent="0.3">
      <c r="A32" s="854" t="s">
        <v>160</v>
      </c>
      <c r="B32" s="1887" t="s">
        <v>882</v>
      </c>
      <c r="C32" s="1745"/>
      <c r="D32" s="1746" t="s">
        <v>655</v>
      </c>
      <c r="E32" s="1747"/>
      <c r="F32" s="1748"/>
      <c r="G32" s="1883">
        <v>3</v>
      </c>
      <c r="H32" s="854">
        <f t="shared" ref="H32" si="8">G32*30</f>
        <v>90</v>
      </c>
      <c r="I32" s="1888">
        <v>36</v>
      </c>
      <c r="J32" s="2042">
        <v>18</v>
      </c>
      <c r="K32" s="1746"/>
      <c r="L32" s="2041">
        <v>18</v>
      </c>
      <c r="M32" s="1889">
        <f t="shared" ref="M32" si="9">H32-I32</f>
        <v>54</v>
      </c>
      <c r="N32" s="1890"/>
      <c r="O32" s="1891"/>
      <c r="P32" s="858"/>
      <c r="Q32" s="1892"/>
      <c r="R32" s="1746">
        <v>2</v>
      </c>
      <c r="S32" s="1889">
        <v>2</v>
      </c>
    </row>
    <row r="33" spans="1:19" ht="16.5" thickBot="1" x14ac:dyDescent="0.25">
      <c r="A33" s="1929" t="s">
        <v>786</v>
      </c>
      <c r="B33" s="1930" t="s">
        <v>825</v>
      </c>
      <c r="C33" s="1762"/>
      <c r="D33" s="1763"/>
      <c r="E33" s="1763"/>
      <c r="F33" s="1764"/>
      <c r="G33" s="1931">
        <f>G34+G37+G40</f>
        <v>13.5</v>
      </c>
      <c r="H33" s="1932">
        <f>H34+H38</f>
        <v>210</v>
      </c>
      <c r="I33" s="1933">
        <f>I34+I37+I40</f>
        <v>162</v>
      </c>
      <c r="J33" s="1739">
        <f>J34+J37+J40</f>
        <v>108</v>
      </c>
      <c r="K33" s="1739"/>
      <c r="L33" s="1739">
        <f>L34+L37+L40</f>
        <v>54</v>
      </c>
      <c r="M33" s="1740">
        <f>M34+M37+M40</f>
        <v>243</v>
      </c>
      <c r="N33" s="1934"/>
      <c r="O33" s="1901"/>
      <c r="P33" s="1902"/>
      <c r="Q33" s="1904"/>
      <c r="R33" s="1935" t="s">
        <v>793</v>
      </c>
      <c r="S33" s="1936" t="s">
        <v>793</v>
      </c>
    </row>
    <row r="34" spans="1:19" ht="15.75" x14ac:dyDescent="0.25">
      <c r="A34" t="s">
        <v>536</v>
      </c>
      <c r="B34" s="1937" t="s">
        <v>826</v>
      </c>
      <c r="C34" s="1765"/>
      <c r="D34" s="1766"/>
      <c r="E34" s="1767"/>
      <c r="F34" s="1768"/>
      <c r="G34" s="2048">
        <v>4.5</v>
      </c>
      <c r="H34" s="1938">
        <f>G34*30</f>
        <v>135</v>
      </c>
      <c r="I34" s="1927">
        <f>J34+K34+L34</f>
        <v>54</v>
      </c>
      <c r="J34" s="1939">
        <f>J35+J36</f>
        <v>36</v>
      </c>
      <c r="K34" s="1939"/>
      <c r="L34" s="1939">
        <f>L35+L36</f>
        <v>18</v>
      </c>
      <c r="M34" s="1940">
        <f>H34-I34</f>
        <v>81</v>
      </c>
      <c r="N34" s="1941"/>
      <c r="O34" s="1942"/>
      <c r="P34" s="1943"/>
      <c r="Q34" s="1944"/>
      <c r="R34" s="1945"/>
      <c r="S34" s="1946"/>
    </row>
    <row r="35" spans="1:19" ht="15.75" x14ac:dyDescent="0.25">
      <c r="A35" s="1948" t="s">
        <v>794</v>
      </c>
      <c r="B35" s="1949" t="s">
        <v>826</v>
      </c>
      <c r="C35" s="1769"/>
      <c r="D35" s="1770"/>
      <c r="E35" s="1771"/>
      <c r="F35" s="1772"/>
      <c r="G35" s="2047">
        <v>2.5</v>
      </c>
      <c r="H35" s="1950">
        <f>G35*30</f>
        <v>75</v>
      </c>
      <c r="I35" s="1923">
        <f>J35+K35+L35</f>
        <v>27</v>
      </c>
      <c r="J35" s="1760">
        <v>18</v>
      </c>
      <c r="K35" s="1760"/>
      <c r="L35" s="1760">
        <v>9</v>
      </c>
      <c r="M35" s="1779">
        <f>H35-I35</f>
        <v>48</v>
      </c>
      <c r="N35" s="1951"/>
      <c r="O35" s="1952"/>
      <c r="P35" s="1953"/>
      <c r="Q35" s="1944"/>
      <c r="R35" s="1945">
        <v>3</v>
      </c>
      <c r="S35" s="1946"/>
    </row>
    <row r="36" spans="1:19" ht="15.75" x14ac:dyDescent="0.25">
      <c r="A36" s="1948" t="s">
        <v>795</v>
      </c>
      <c r="B36" s="1949" t="s">
        <v>826</v>
      </c>
      <c r="C36" s="1773"/>
      <c r="D36" s="1774" t="s">
        <v>655</v>
      </c>
      <c r="E36" s="157"/>
      <c r="F36" s="1775"/>
      <c r="G36" s="1828">
        <v>2</v>
      </c>
      <c r="H36" s="1950">
        <f t="shared" ref="H36:H45" si="10">G36*30</f>
        <v>60</v>
      </c>
      <c r="I36" s="1923">
        <f t="shared" ref="I36:I45" si="11">J36+K36+L36</f>
        <v>27</v>
      </c>
      <c r="J36" s="1760">
        <v>18</v>
      </c>
      <c r="K36" s="1760"/>
      <c r="L36" s="1760">
        <v>9</v>
      </c>
      <c r="M36" s="1779">
        <f t="shared" ref="M36:M45" si="12">H36-I36</f>
        <v>33</v>
      </c>
      <c r="N36" s="437"/>
      <c r="O36" s="157"/>
      <c r="P36" s="438"/>
      <c r="Q36" s="1693"/>
      <c r="R36" s="298"/>
      <c r="S36" s="1954">
        <v>3</v>
      </c>
    </row>
    <row r="37" spans="1:19" ht="15.75" x14ac:dyDescent="0.25">
      <c r="A37" s="1955" t="s">
        <v>787</v>
      </c>
      <c r="B37" s="1956" t="s">
        <v>827</v>
      </c>
      <c r="C37" s="1773"/>
      <c r="D37" s="1774"/>
      <c r="E37" s="1776"/>
      <c r="F37" s="1680"/>
      <c r="G37" s="2049">
        <v>4.5</v>
      </c>
      <c r="H37" s="1957">
        <f t="shared" si="10"/>
        <v>135</v>
      </c>
      <c r="I37" s="1927">
        <f t="shared" si="11"/>
        <v>54</v>
      </c>
      <c r="J37" s="1928">
        <f>J38+J39</f>
        <v>36</v>
      </c>
      <c r="K37" s="1760"/>
      <c r="L37" s="1928">
        <f>L38+L39</f>
        <v>18</v>
      </c>
      <c r="M37" s="1779">
        <f t="shared" si="12"/>
        <v>81</v>
      </c>
      <c r="N37" s="437"/>
      <c r="O37" s="157"/>
      <c r="P37" s="438"/>
      <c r="Q37" s="1693"/>
      <c r="R37" s="298"/>
      <c r="S37" s="1954"/>
    </row>
    <row r="38" spans="1:19" ht="15.75" x14ac:dyDescent="0.25">
      <c r="A38" s="1958" t="s">
        <v>796</v>
      </c>
      <c r="B38" s="1959" t="s">
        <v>828</v>
      </c>
      <c r="C38" s="1769"/>
      <c r="D38" s="1770"/>
      <c r="E38" s="1771"/>
      <c r="F38" s="1777"/>
      <c r="G38" s="2050">
        <v>2.5</v>
      </c>
      <c r="H38" s="1950">
        <f t="shared" si="10"/>
        <v>75</v>
      </c>
      <c r="I38" s="1923">
        <f t="shared" si="11"/>
        <v>27</v>
      </c>
      <c r="J38" s="1759">
        <v>18</v>
      </c>
      <c r="K38" s="1759"/>
      <c r="L38" s="1759">
        <v>9</v>
      </c>
      <c r="M38" s="1779">
        <f t="shared" si="12"/>
        <v>48</v>
      </c>
      <c r="N38" s="1960"/>
      <c r="O38" s="1952"/>
      <c r="P38" s="1953"/>
      <c r="Q38" s="1961"/>
      <c r="R38" s="1952">
        <v>3</v>
      </c>
      <c r="S38" s="1962"/>
    </row>
    <row r="39" spans="1:19" ht="15.75" x14ac:dyDescent="0.25">
      <c r="A39" s="1958" t="s">
        <v>797</v>
      </c>
      <c r="B39" s="1949" t="s">
        <v>828</v>
      </c>
      <c r="C39" s="1769"/>
      <c r="D39" s="1770" t="s">
        <v>655</v>
      </c>
      <c r="E39" s="1771"/>
      <c r="F39" s="1777"/>
      <c r="G39" s="1828">
        <v>2</v>
      </c>
      <c r="H39" s="1950">
        <f t="shared" si="10"/>
        <v>60</v>
      </c>
      <c r="I39" s="1923">
        <f t="shared" si="11"/>
        <v>27</v>
      </c>
      <c r="J39" s="1759">
        <v>18</v>
      </c>
      <c r="K39" s="1963"/>
      <c r="L39" s="1759">
        <v>9</v>
      </c>
      <c r="M39" s="1779">
        <f t="shared" si="12"/>
        <v>33</v>
      </c>
      <c r="N39" s="1960"/>
      <c r="O39" s="1952"/>
      <c r="P39" s="1953"/>
      <c r="Q39" s="1961"/>
      <c r="R39" s="1952"/>
      <c r="S39" s="1962">
        <v>3</v>
      </c>
    </row>
    <row r="40" spans="1:19" ht="31.5" x14ac:dyDescent="0.2">
      <c r="A40" s="1948" t="s">
        <v>798</v>
      </c>
      <c r="B40" s="1917" t="s">
        <v>829</v>
      </c>
      <c r="C40" s="1773"/>
      <c r="D40" s="1774"/>
      <c r="E40" s="1771"/>
      <c r="F40" s="1777"/>
      <c r="G40" s="2051">
        <v>4.5</v>
      </c>
      <c r="H40" s="1964">
        <f t="shared" si="10"/>
        <v>135</v>
      </c>
      <c r="I40" s="1927">
        <f t="shared" si="11"/>
        <v>54</v>
      </c>
      <c r="J40" s="1965">
        <f>J41+J42</f>
        <v>36</v>
      </c>
      <c r="K40" s="1760"/>
      <c r="L40" s="1966">
        <f>L41+L42</f>
        <v>18</v>
      </c>
      <c r="M40" s="1940">
        <f t="shared" si="12"/>
        <v>81</v>
      </c>
      <c r="N40" s="1960"/>
      <c r="O40" s="1952"/>
      <c r="P40" s="1953"/>
      <c r="Q40" s="1961"/>
      <c r="R40" s="1952"/>
      <c r="S40" s="1962"/>
    </row>
    <row r="41" spans="1:19" ht="31.5" x14ac:dyDescent="0.25">
      <c r="A41" s="1958" t="s">
        <v>799</v>
      </c>
      <c r="B41" s="1959" t="s">
        <v>829</v>
      </c>
      <c r="C41" s="1778"/>
      <c r="D41" s="1760"/>
      <c r="E41" s="1760"/>
      <c r="F41" s="1779"/>
      <c r="G41" s="2050">
        <v>2.5</v>
      </c>
      <c r="H41" s="1950">
        <f t="shared" si="10"/>
        <v>75</v>
      </c>
      <c r="I41" s="1923">
        <f t="shared" si="11"/>
        <v>27</v>
      </c>
      <c r="J41" s="1759">
        <v>18</v>
      </c>
      <c r="K41" s="1967"/>
      <c r="L41" s="1759">
        <v>9</v>
      </c>
      <c r="M41" s="1761">
        <f t="shared" si="12"/>
        <v>48</v>
      </c>
      <c r="N41" s="1961"/>
      <c r="O41" s="1952"/>
      <c r="P41" s="1953"/>
      <c r="Q41" s="1961"/>
      <c r="R41" s="1952">
        <v>3</v>
      </c>
      <c r="S41" s="1962"/>
    </row>
    <row r="42" spans="1:19" ht="31.5" x14ac:dyDescent="0.25">
      <c r="A42" s="1958" t="s">
        <v>800</v>
      </c>
      <c r="B42" s="1968" t="s">
        <v>829</v>
      </c>
      <c r="C42" s="1769"/>
      <c r="D42" s="1770" t="s">
        <v>655</v>
      </c>
      <c r="E42" s="1734"/>
      <c r="F42" s="1780"/>
      <c r="G42" s="1828">
        <v>2</v>
      </c>
      <c r="H42" s="1950">
        <f t="shared" si="10"/>
        <v>60</v>
      </c>
      <c r="I42" s="1923">
        <f t="shared" si="11"/>
        <v>27</v>
      </c>
      <c r="J42" s="1760">
        <v>18</v>
      </c>
      <c r="K42" s="1963"/>
      <c r="L42" s="1963">
        <v>9</v>
      </c>
      <c r="M42" s="1761">
        <f t="shared" si="12"/>
        <v>33</v>
      </c>
      <c r="N42" s="1630"/>
      <c r="O42" s="157"/>
      <c r="P42" s="438"/>
      <c r="Q42" s="1961"/>
      <c r="R42" s="1952"/>
      <c r="S42" s="1962">
        <v>3</v>
      </c>
    </row>
    <row r="43" spans="1:19" ht="15.75" x14ac:dyDescent="0.25">
      <c r="A43" s="1948" t="s">
        <v>801</v>
      </c>
      <c r="B43" s="1917" t="s">
        <v>830</v>
      </c>
      <c r="C43" s="1773"/>
      <c r="D43" s="1774"/>
      <c r="E43" s="1734"/>
      <c r="F43" s="1780"/>
      <c r="G43" s="2052">
        <v>4.5</v>
      </c>
      <c r="H43" s="1957">
        <f t="shared" si="10"/>
        <v>135</v>
      </c>
      <c r="I43" s="1927">
        <f t="shared" si="11"/>
        <v>54</v>
      </c>
      <c r="J43" s="1928">
        <f>J44+J45</f>
        <v>36</v>
      </c>
      <c r="K43" s="1760"/>
      <c r="L43" s="1928">
        <f>L44+L45</f>
        <v>18</v>
      </c>
      <c r="M43" s="1969">
        <f t="shared" si="12"/>
        <v>81</v>
      </c>
      <c r="N43" s="1970"/>
      <c r="O43" s="157"/>
      <c r="P43" s="1971"/>
      <c r="Q43" s="1961"/>
      <c r="R43" s="1952"/>
      <c r="S43" s="1962"/>
    </row>
    <row r="44" spans="1:19" ht="15.75" x14ac:dyDescent="0.25">
      <c r="A44" s="1958" t="s">
        <v>802</v>
      </c>
      <c r="B44" s="1959" t="s">
        <v>830</v>
      </c>
      <c r="C44" s="1769"/>
      <c r="D44" s="1770"/>
      <c r="E44" s="1771"/>
      <c r="F44" s="1781"/>
      <c r="G44" s="2047">
        <v>2.5</v>
      </c>
      <c r="H44" s="1950">
        <f t="shared" si="10"/>
        <v>75</v>
      </c>
      <c r="I44" s="1923">
        <f t="shared" si="11"/>
        <v>27</v>
      </c>
      <c r="J44" s="1696">
        <v>18</v>
      </c>
      <c r="K44" s="1696"/>
      <c r="L44" s="1696">
        <v>9</v>
      </c>
      <c r="M44" s="1761">
        <f t="shared" si="12"/>
        <v>48</v>
      </c>
      <c r="N44" s="1961"/>
      <c r="O44" s="1945"/>
      <c r="P44" s="1953"/>
      <c r="Q44" s="1693"/>
      <c r="R44" s="298">
        <v>3</v>
      </c>
      <c r="S44" s="1954"/>
    </row>
    <row r="45" spans="1:19" ht="15.75" x14ac:dyDescent="0.25">
      <c r="A45" s="1958" t="s">
        <v>803</v>
      </c>
      <c r="B45" s="1968" t="s">
        <v>830</v>
      </c>
      <c r="C45" s="1769"/>
      <c r="D45" s="1770" t="s">
        <v>655</v>
      </c>
      <c r="E45" s="1771"/>
      <c r="F45" s="1781"/>
      <c r="G45" s="1828">
        <v>2</v>
      </c>
      <c r="H45" s="1950">
        <f t="shared" si="10"/>
        <v>60</v>
      </c>
      <c r="I45" s="1923">
        <f t="shared" si="11"/>
        <v>27</v>
      </c>
      <c r="J45" s="1760">
        <v>18</v>
      </c>
      <c r="K45" s="1760"/>
      <c r="L45" s="1760">
        <v>9</v>
      </c>
      <c r="M45" s="1761">
        <f t="shared" si="12"/>
        <v>33</v>
      </c>
      <c r="N45" s="1961"/>
      <c r="O45" s="1952"/>
      <c r="P45" s="1953"/>
      <c r="Q45" s="1944"/>
      <c r="R45" s="1945"/>
      <c r="S45" s="1946">
        <v>3</v>
      </c>
    </row>
    <row r="47" spans="1:19" ht="15.75" x14ac:dyDescent="0.2">
      <c r="B47" s="2070" t="s">
        <v>888</v>
      </c>
      <c r="G47" s="2068">
        <f>G24+G25+G29+G30+G31+G32+G33</f>
        <v>33</v>
      </c>
      <c r="R47" s="2069">
        <f>R24+R26+R29+R32+R33</f>
        <v>24</v>
      </c>
      <c r="S47" s="2069">
        <f>S24+S27+S30+S32+S33</f>
        <v>24</v>
      </c>
    </row>
    <row r="48" spans="1:19" x14ac:dyDescent="0.2">
      <c r="B48" t="s">
        <v>889</v>
      </c>
      <c r="G48" s="2071">
        <f>G32+G33</f>
        <v>16.5</v>
      </c>
    </row>
    <row r="54" spans="2:19" x14ac:dyDescent="0.2">
      <c r="B54" t="s">
        <v>890</v>
      </c>
      <c r="G54" s="2068">
        <f>G19+G47</f>
        <v>60</v>
      </c>
      <c r="Q54" s="2069">
        <f>Q19</f>
        <v>24</v>
      </c>
      <c r="R54" s="2069">
        <f>R47</f>
        <v>24</v>
      </c>
      <c r="S54" s="2069">
        <f>S47</f>
        <v>24</v>
      </c>
    </row>
    <row r="55" spans="2:19" x14ac:dyDescent="0.2">
      <c r="B55" t="s">
        <v>891</v>
      </c>
      <c r="G55" s="2068">
        <f>G20+G48</f>
        <v>34.5</v>
      </c>
    </row>
  </sheetData>
  <mergeCells count="23">
    <mergeCell ref="N2:U2"/>
    <mergeCell ref="H3:H7"/>
    <mergeCell ref="I3:L3"/>
    <mergeCell ref="M3:M7"/>
    <mergeCell ref="N3:P4"/>
    <mergeCell ref="N6:U6"/>
    <mergeCell ref="Q3:S4"/>
    <mergeCell ref="T3:U4"/>
    <mergeCell ref="A2:A7"/>
    <mergeCell ref="B2:B7"/>
    <mergeCell ref="C2:F3"/>
    <mergeCell ref="G2:G7"/>
    <mergeCell ref="H2:M2"/>
    <mergeCell ref="C4:C7"/>
    <mergeCell ref="D4:D7"/>
    <mergeCell ref="E4:F4"/>
    <mergeCell ref="I4:I7"/>
    <mergeCell ref="J4:L4"/>
    <mergeCell ref="E5:E7"/>
    <mergeCell ref="F5:F7"/>
    <mergeCell ref="J5:J7"/>
    <mergeCell ref="K5:K7"/>
    <mergeCell ref="L5:L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7"/>
  <sheetViews>
    <sheetView topLeftCell="B11" zoomScale="90" zoomScaleNormal="90" workbookViewId="0">
      <selection activeCell="J30" sqref="J30"/>
    </sheetView>
  </sheetViews>
  <sheetFormatPr defaultRowHeight="12.75" x14ac:dyDescent="0.2"/>
  <cols>
    <col min="1" max="1" width="13" customWidth="1"/>
    <col min="2" max="2" width="58.7109375" customWidth="1"/>
    <col min="3" max="13" width="8.7109375" customWidth="1"/>
    <col min="14" max="21" width="7.28515625" customWidth="1"/>
  </cols>
  <sheetData>
    <row r="1" spans="1:42" ht="13.5" thickBot="1" x14ac:dyDescent="0.25"/>
    <row r="2" spans="1:42" s="14" customFormat="1" ht="22.5" customHeight="1" thickBot="1" x14ac:dyDescent="0.25">
      <c r="A2" s="3117" t="s">
        <v>658</v>
      </c>
      <c r="B2" s="3513" t="s">
        <v>106</v>
      </c>
      <c r="C2" s="3484" t="s">
        <v>651</v>
      </c>
      <c r="D2" s="3485"/>
      <c r="E2" s="3485"/>
      <c r="F2" s="3516"/>
      <c r="G2" s="3518" t="s">
        <v>168</v>
      </c>
      <c r="H2" s="3498" t="s">
        <v>113</v>
      </c>
      <c r="I2" s="3499"/>
      <c r="J2" s="3499"/>
      <c r="K2" s="3499"/>
      <c r="L2" s="3499"/>
      <c r="M2" s="3521"/>
      <c r="N2" s="3531" t="s">
        <v>650</v>
      </c>
      <c r="O2" s="3532"/>
      <c r="P2" s="3532"/>
      <c r="Q2" s="3532"/>
      <c r="R2" s="3532"/>
      <c r="S2" s="3532"/>
      <c r="T2" s="3532"/>
      <c r="U2" s="3533"/>
      <c r="V2" s="24"/>
      <c r="AP2" s="2000"/>
    </row>
    <row r="3" spans="1:42" s="14" customFormat="1" ht="22.5" customHeight="1" x14ac:dyDescent="0.2">
      <c r="A3" s="3118"/>
      <c r="B3" s="3514"/>
      <c r="C3" s="3488"/>
      <c r="D3" s="3489"/>
      <c r="E3" s="3489"/>
      <c r="F3" s="3517"/>
      <c r="G3" s="3519"/>
      <c r="H3" s="3534" t="s">
        <v>114</v>
      </c>
      <c r="I3" s="3535" t="s">
        <v>117</v>
      </c>
      <c r="J3" s="3457"/>
      <c r="K3" s="3457"/>
      <c r="L3" s="3458"/>
      <c r="M3" s="3453" t="s">
        <v>120</v>
      </c>
      <c r="N3" s="3459" t="s">
        <v>33</v>
      </c>
      <c r="O3" s="3460"/>
      <c r="P3" s="3461"/>
      <c r="Q3" s="3459" t="s">
        <v>34</v>
      </c>
      <c r="R3" s="3460"/>
      <c r="S3" s="3461"/>
      <c r="T3" s="3459" t="s">
        <v>35</v>
      </c>
      <c r="U3" s="3461"/>
      <c r="AP3" s="2000"/>
    </row>
    <row r="4" spans="1:42" s="14" customFormat="1" ht="22.5" customHeight="1" x14ac:dyDescent="0.2">
      <c r="A4" s="3118"/>
      <c r="B4" s="3514"/>
      <c r="C4" s="3446" t="s">
        <v>108</v>
      </c>
      <c r="D4" s="3448" t="s">
        <v>109</v>
      </c>
      <c r="E4" s="3449" t="s">
        <v>110</v>
      </c>
      <c r="F4" s="3524"/>
      <c r="G4" s="3519"/>
      <c r="H4" s="3519"/>
      <c r="I4" s="3446" t="s">
        <v>115</v>
      </c>
      <c r="J4" s="3449" t="s">
        <v>116</v>
      </c>
      <c r="K4" s="3525"/>
      <c r="L4" s="3526"/>
      <c r="M4" s="3454"/>
      <c r="N4" s="3462"/>
      <c r="O4" s="3463"/>
      <c r="P4" s="3464"/>
      <c r="Q4" s="3462"/>
      <c r="R4" s="3463"/>
      <c r="S4" s="3464"/>
      <c r="T4" s="3462"/>
      <c r="U4" s="3464"/>
      <c r="AP4" s="2000"/>
    </row>
    <row r="5" spans="1:42" s="14" customFormat="1" ht="22.5" customHeight="1" thickBot="1" x14ac:dyDescent="0.25">
      <c r="A5" s="3118"/>
      <c r="B5" s="3514"/>
      <c r="C5" s="3455"/>
      <c r="D5" s="3465"/>
      <c r="E5" s="3471" t="s">
        <v>664</v>
      </c>
      <c r="F5" s="3451" t="s">
        <v>112</v>
      </c>
      <c r="G5" s="3519"/>
      <c r="H5" s="3519"/>
      <c r="I5" s="3455"/>
      <c r="J5" s="3448" t="s">
        <v>32</v>
      </c>
      <c r="K5" s="3448" t="s">
        <v>118</v>
      </c>
      <c r="L5" s="3448" t="s">
        <v>119</v>
      </c>
      <c r="M5" s="3454"/>
      <c r="N5" s="359">
        <v>1</v>
      </c>
      <c r="O5" s="1806" t="s">
        <v>652</v>
      </c>
      <c r="P5" s="361" t="s">
        <v>653</v>
      </c>
      <c r="Q5" s="359">
        <v>3</v>
      </c>
      <c r="R5" s="1806" t="s">
        <v>654</v>
      </c>
      <c r="S5" s="361" t="s">
        <v>655</v>
      </c>
      <c r="T5" s="359">
        <v>5</v>
      </c>
      <c r="U5" s="361">
        <v>6</v>
      </c>
      <c r="AP5" s="2000"/>
    </row>
    <row r="6" spans="1:42" s="14" customFormat="1" ht="22.5" customHeight="1" thickBot="1" x14ac:dyDescent="0.25">
      <c r="A6" s="3118"/>
      <c r="B6" s="3514"/>
      <c r="C6" s="3455"/>
      <c r="D6" s="3465"/>
      <c r="E6" s="3527"/>
      <c r="F6" s="3529"/>
      <c r="G6" s="3519"/>
      <c r="H6" s="3519"/>
      <c r="I6" s="3455"/>
      <c r="J6" s="3465"/>
      <c r="K6" s="3465"/>
      <c r="L6" s="3465"/>
      <c r="M6" s="3454"/>
      <c r="N6" s="3495" t="s">
        <v>657</v>
      </c>
      <c r="O6" s="3496"/>
      <c r="P6" s="3496"/>
      <c r="Q6" s="3496"/>
      <c r="R6" s="3496"/>
      <c r="S6" s="3496"/>
      <c r="T6" s="3496"/>
      <c r="U6" s="3497"/>
      <c r="AP6" s="2000"/>
    </row>
    <row r="7" spans="1:42" s="14" customFormat="1" ht="37.5" customHeight="1" thickBot="1" x14ac:dyDescent="0.25">
      <c r="A7" s="3119"/>
      <c r="B7" s="3515"/>
      <c r="C7" s="3522"/>
      <c r="D7" s="3523"/>
      <c r="E7" s="3528"/>
      <c r="F7" s="3530"/>
      <c r="G7" s="3520"/>
      <c r="H7" s="3520"/>
      <c r="I7" s="3522"/>
      <c r="J7" s="3523"/>
      <c r="K7" s="3523"/>
      <c r="L7" s="3523"/>
      <c r="M7" s="3536"/>
      <c r="N7" s="1807">
        <v>15</v>
      </c>
      <c r="O7" s="1808">
        <v>9</v>
      </c>
      <c r="P7" s="1809">
        <v>9</v>
      </c>
      <c r="Q7" s="1807">
        <v>15</v>
      </c>
      <c r="R7" s="1808">
        <v>9</v>
      </c>
      <c r="S7" s="1809">
        <v>9</v>
      </c>
      <c r="T7" s="1807">
        <v>15</v>
      </c>
      <c r="U7" s="1810">
        <v>13</v>
      </c>
      <c r="AP7" s="2000"/>
    </row>
    <row r="8" spans="1:42" s="14" customFormat="1" ht="18.75" customHeight="1" thickBot="1" x14ac:dyDescent="0.25">
      <c r="A8" s="1811">
        <v>1</v>
      </c>
      <c r="B8" s="1812" t="s">
        <v>561</v>
      </c>
      <c r="C8" s="368">
        <v>3</v>
      </c>
      <c r="D8" s="369">
        <v>4</v>
      </c>
      <c r="E8" s="369">
        <v>5</v>
      </c>
      <c r="F8" s="370">
        <v>6</v>
      </c>
      <c r="G8" s="371">
        <v>7</v>
      </c>
      <c r="H8" s="371">
        <v>8</v>
      </c>
      <c r="I8" s="372">
        <v>9</v>
      </c>
      <c r="J8" s="369">
        <v>10</v>
      </c>
      <c r="K8" s="369">
        <v>11</v>
      </c>
      <c r="L8" s="369">
        <v>12</v>
      </c>
      <c r="M8" s="370">
        <v>13</v>
      </c>
      <c r="N8" s="368">
        <v>14</v>
      </c>
      <c r="O8" s="1813">
        <v>15</v>
      </c>
      <c r="P8" s="370">
        <v>16</v>
      </c>
      <c r="Q8" s="368">
        <v>17</v>
      </c>
      <c r="R8" s="1813">
        <v>18</v>
      </c>
      <c r="S8" s="370">
        <v>19</v>
      </c>
      <c r="T8" s="372">
        <v>20</v>
      </c>
      <c r="U8" s="370">
        <v>21</v>
      </c>
      <c r="AP8" s="2000"/>
    </row>
    <row r="10" spans="1:42" ht="15.75" x14ac:dyDescent="0.2">
      <c r="A10" s="1707" t="s">
        <v>133</v>
      </c>
      <c r="B10" s="1669" t="s">
        <v>711</v>
      </c>
      <c r="C10" s="437">
        <v>5</v>
      </c>
      <c r="D10" s="157"/>
      <c r="E10" s="157"/>
      <c r="F10" s="1649"/>
      <c r="G10" s="1625">
        <v>3</v>
      </c>
      <c r="H10" s="1670">
        <f>G10*30</f>
        <v>90</v>
      </c>
      <c r="I10" s="1671">
        <f>J10+K10+L10</f>
        <v>30</v>
      </c>
      <c r="J10" s="142">
        <v>20</v>
      </c>
      <c r="K10" s="142">
        <v>10</v>
      </c>
      <c r="L10" s="142"/>
      <c r="M10" s="72">
        <f t="shared" ref="M10:M15" si="0">H10-I10</f>
        <v>60</v>
      </c>
      <c r="N10" s="63"/>
      <c r="O10" s="1651"/>
      <c r="P10" s="70"/>
      <c r="Q10" s="2007"/>
      <c r="R10" s="2008"/>
      <c r="S10" s="300"/>
      <c r="T10" s="2007">
        <v>2</v>
      </c>
      <c r="U10" s="300"/>
    </row>
    <row r="11" spans="1:42" ht="15.75" x14ac:dyDescent="0.25">
      <c r="A11" s="1713" t="s">
        <v>143</v>
      </c>
      <c r="B11" s="1723" t="s">
        <v>835</v>
      </c>
      <c r="C11" s="1630">
        <v>5</v>
      </c>
      <c r="D11" s="158"/>
      <c r="E11" s="158"/>
      <c r="F11" s="1701"/>
      <c r="G11" s="1789">
        <v>3</v>
      </c>
      <c r="H11" s="1708">
        <f t="shared" ref="H11" si="1">G11*30</f>
        <v>90</v>
      </c>
      <c r="I11" s="1718">
        <f>J11+K11+L11</f>
        <v>60</v>
      </c>
      <c r="J11" s="158">
        <v>45</v>
      </c>
      <c r="K11" s="158">
        <v>15</v>
      </c>
      <c r="L11" s="158"/>
      <c r="M11" s="1720">
        <f t="shared" si="0"/>
        <v>30</v>
      </c>
      <c r="N11" s="1697"/>
      <c r="O11" s="2015"/>
      <c r="P11" s="1711"/>
      <c r="Q11" s="1693"/>
      <c r="R11" s="298"/>
      <c r="S11" s="1631"/>
      <c r="T11" s="2017">
        <v>4</v>
      </c>
      <c r="U11" s="1725"/>
    </row>
    <row r="12" spans="1:42" ht="31.5" x14ac:dyDescent="0.25">
      <c r="A12" s="1713" t="s">
        <v>148</v>
      </c>
      <c r="B12" s="1710" t="s">
        <v>80</v>
      </c>
      <c r="C12" s="1630"/>
      <c r="D12" s="157">
        <v>5</v>
      </c>
      <c r="E12" s="157"/>
      <c r="F12" s="1653"/>
      <c r="G12" s="1717">
        <v>3</v>
      </c>
      <c r="H12" s="1685">
        <f t="shared" ref="H12" si="2">G12*30</f>
        <v>90</v>
      </c>
      <c r="I12" s="1716">
        <f>J12+K12+L12</f>
        <v>45</v>
      </c>
      <c r="J12" s="158">
        <v>30</v>
      </c>
      <c r="K12" s="158"/>
      <c r="L12" s="158">
        <v>15</v>
      </c>
      <c r="M12" s="1709">
        <f t="shared" si="0"/>
        <v>45</v>
      </c>
      <c r="N12" s="1712"/>
      <c r="O12" s="298"/>
      <c r="P12" s="1711"/>
      <c r="Q12" s="2016"/>
      <c r="R12" s="2018"/>
      <c r="S12" s="1631"/>
      <c r="T12" s="1693">
        <v>3</v>
      </c>
      <c r="U12" s="1631"/>
    </row>
    <row r="13" spans="1:42" ht="15.75" x14ac:dyDescent="0.25">
      <c r="A13" s="1822" t="s">
        <v>191</v>
      </c>
      <c r="B13" s="1823" t="s">
        <v>832</v>
      </c>
      <c r="C13" s="1697">
        <v>5</v>
      </c>
      <c r="D13" s="1696"/>
      <c r="E13" s="157"/>
      <c r="F13" s="1701"/>
      <c r="G13" s="1789">
        <v>3</v>
      </c>
      <c r="H13" s="1708">
        <f>G13*30</f>
        <v>90</v>
      </c>
      <c r="I13" s="1731">
        <f>SUM(J13+K13+L13)</f>
        <v>60</v>
      </c>
      <c r="J13" s="1732">
        <v>30</v>
      </c>
      <c r="K13" s="1732">
        <v>15</v>
      </c>
      <c r="L13" s="1732">
        <v>15</v>
      </c>
      <c r="M13" s="1721">
        <f t="shared" si="0"/>
        <v>30</v>
      </c>
      <c r="N13" s="1693"/>
      <c r="O13" s="298"/>
      <c r="P13" s="1701"/>
      <c r="Q13" s="1693"/>
      <c r="R13" s="298"/>
      <c r="S13" s="1631"/>
      <c r="T13" s="2017">
        <v>4</v>
      </c>
      <c r="U13" s="1631"/>
    </row>
    <row r="14" spans="1:42" ht="15.75" x14ac:dyDescent="0.25">
      <c r="A14" s="1822" t="s">
        <v>152</v>
      </c>
      <c r="B14" s="1821" t="s">
        <v>831</v>
      </c>
      <c r="C14" s="1714"/>
      <c r="D14" s="1627" t="s">
        <v>770</v>
      </c>
      <c r="E14" s="1627"/>
      <c r="F14" s="1680"/>
      <c r="G14" s="1717">
        <v>3</v>
      </c>
      <c r="H14" s="1826">
        <f>PRODUCT(G14,30)</f>
        <v>90</v>
      </c>
      <c r="I14" s="1731">
        <f>SUM(J14+K14+L14)</f>
        <v>45</v>
      </c>
      <c r="J14" s="1624">
        <v>30</v>
      </c>
      <c r="K14" s="1624"/>
      <c r="L14" s="1624">
        <v>15</v>
      </c>
      <c r="M14" s="1721">
        <f t="shared" si="0"/>
        <v>45</v>
      </c>
      <c r="N14" s="1693"/>
      <c r="O14" s="298"/>
      <c r="P14" s="1631"/>
      <c r="Q14" s="1693"/>
      <c r="R14" s="298"/>
      <c r="S14" s="1631"/>
      <c r="T14" s="1693">
        <v>3</v>
      </c>
      <c r="U14" s="1631"/>
    </row>
    <row r="15" spans="1:42" ht="16.5" thickBot="1" x14ac:dyDescent="0.3">
      <c r="A15" s="1701" t="s">
        <v>465</v>
      </c>
      <c r="B15" s="1823" t="s">
        <v>843</v>
      </c>
      <c r="C15" s="1630"/>
      <c r="D15" s="157"/>
      <c r="E15" s="157"/>
      <c r="F15" s="438"/>
      <c r="G15" s="2046">
        <v>2</v>
      </c>
      <c r="H15" s="1826">
        <f>G15*30</f>
        <v>60</v>
      </c>
      <c r="I15" s="1718">
        <f>J15+K15+L15</f>
        <v>45</v>
      </c>
      <c r="J15" s="299">
        <v>30</v>
      </c>
      <c r="K15" s="299">
        <v>15</v>
      </c>
      <c r="L15" s="299"/>
      <c r="M15" s="1688">
        <f t="shared" si="0"/>
        <v>15</v>
      </c>
      <c r="N15" s="1693"/>
      <c r="O15" s="298"/>
      <c r="P15" s="1631"/>
      <c r="Q15" s="1693"/>
      <c r="R15" s="298"/>
      <c r="S15" s="1631"/>
      <c r="T15" s="1693">
        <v>3</v>
      </c>
      <c r="U15" s="1841"/>
    </row>
    <row r="16" spans="1:42" ht="16.5" thickBot="1" x14ac:dyDescent="0.3">
      <c r="A16" s="1713" t="s">
        <v>853</v>
      </c>
      <c r="B16" s="1797" t="s">
        <v>813</v>
      </c>
      <c r="C16" s="1793"/>
      <c r="D16" s="1794"/>
      <c r="E16" s="1794">
        <v>5</v>
      </c>
      <c r="F16" s="1795"/>
      <c r="G16" s="1997">
        <v>1</v>
      </c>
      <c r="H16" s="1832">
        <f t="shared" ref="H16" si="3">G16*30</f>
        <v>30</v>
      </c>
      <c r="I16" s="1833">
        <f>J16+K16+L16</f>
        <v>15</v>
      </c>
      <c r="J16" s="1834"/>
      <c r="K16" s="1834"/>
      <c r="L16" s="1834">
        <v>15</v>
      </c>
      <c r="M16" s="1835">
        <f t="shared" ref="M16" si="4">H16-I16</f>
        <v>15</v>
      </c>
      <c r="N16" s="1836"/>
      <c r="O16" s="1837"/>
      <c r="P16" s="1838"/>
      <c r="Q16" s="1839"/>
      <c r="R16" s="544"/>
      <c r="S16" s="550"/>
      <c r="T16" s="1840">
        <v>1</v>
      </c>
      <c r="U16" s="1978"/>
    </row>
    <row r="17" spans="1:21" ht="16.5" thickBot="1" x14ac:dyDescent="0.3">
      <c r="A17" s="1972" t="s">
        <v>837</v>
      </c>
      <c r="B17" s="1973" t="s">
        <v>836</v>
      </c>
      <c r="C17" s="1801"/>
      <c r="D17" s="1799"/>
      <c r="E17" s="1800"/>
      <c r="F17" s="1802"/>
      <c r="G17" s="1883">
        <f>G18</f>
        <v>6</v>
      </c>
      <c r="H17" s="1873">
        <f>G17*30</f>
        <v>180</v>
      </c>
      <c r="I17" s="1974">
        <f>I18</f>
        <v>60</v>
      </c>
      <c r="J17" s="1974">
        <f>J18</f>
        <v>30</v>
      </c>
      <c r="K17" s="1974"/>
      <c r="L17" s="1974">
        <f>L18</f>
        <v>30</v>
      </c>
      <c r="M17" s="1975">
        <f>M18</f>
        <v>120</v>
      </c>
      <c r="N17" s="1976"/>
      <c r="O17" s="1977"/>
      <c r="P17" s="1978"/>
      <c r="Q17" s="1976"/>
      <c r="R17" s="1977"/>
      <c r="S17" s="1978"/>
      <c r="T17" s="1998">
        <v>4</v>
      </c>
      <c r="U17" s="1947"/>
    </row>
    <row r="18" spans="1:21" ht="31.5" x14ac:dyDescent="0.2">
      <c r="A18" s="1958" t="s">
        <v>481</v>
      </c>
      <c r="B18" s="1979" t="s">
        <v>838</v>
      </c>
      <c r="C18" s="1782"/>
      <c r="D18" s="1783">
        <v>5</v>
      </c>
      <c r="E18" s="1783"/>
      <c r="F18" s="1803"/>
      <c r="G18" s="1980">
        <v>6</v>
      </c>
      <c r="H18" s="1981">
        <f>G18*30</f>
        <v>180</v>
      </c>
      <c r="I18" s="481">
        <f>J18+K18+L18</f>
        <v>60</v>
      </c>
      <c r="J18" s="1982">
        <v>30</v>
      </c>
      <c r="K18" s="1982"/>
      <c r="L18" s="1982">
        <v>30</v>
      </c>
      <c r="M18" s="1983">
        <f>H18-I18</f>
        <v>120</v>
      </c>
      <c r="N18" s="1984"/>
      <c r="O18" s="1783"/>
      <c r="P18" s="1985"/>
      <c r="Q18" s="1944"/>
      <c r="R18" s="1945"/>
      <c r="S18" s="1947"/>
      <c r="T18" s="1944">
        <v>4</v>
      </c>
      <c r="U18" s="1953"/>
    </row>
    <row r="19" spans="1:21" ht="15.75" x14ac:dyDescent="0.25">
      <c r="A19" s="1958" t="s">
        <v>840</v>
      </c>
      <c r="B19" s="1986" t="s">
        <v>839</v>
      </c>
      <c r="C19" s="1784"/>
      <c r="D19" s="1774">
        <v>5</v>
      </c>
      <c r="E19" s="1774"/>
      <c r="F19" s="1798"/>
      <c r="G19" s="1708">
        <v>6</v>
      </c>
      <c r="H19" s="1731">
        <f>G19*30</f>
        <v>180</v>
      </c>
      <c r="I19" s="271">
        <f>J19+K19+L19</f>
        <v>60</v>
      </c>
      <c r="J19" s="271">
        <v>30</v>
      </c>
      <c r="K19" s="271"/>
      <c r="L19" s="271">
        <v>30</v>
      </c>
      <c r="M19" s="1709">
        <f>H19-I19</f>
        <v>120</v>
      </c>
      <c r="N19" s="1697"/>
      <c r="O19" s="1774"/>
      <c r="P19" s="1987"/>
      <c r="Q19" s="1961"/>
      <c r="R19" s="1952"/>
      <c r="S19" s="1953"/>
      <c r="T19" s="1961">
        <v>4</v>
      </c>
    </row>
    <row r="21" spans="1:21" x14ac:dyDescent="0.2">
      <c r="B21" t="s">
        <v>888</v>
      </c>
      <c r="G21" s="2068">
        <f>SUM(G10:G17)</f>
        <v>24</v>
      </c>
      <c r="Q21" s="2069"/>
      <c r="T21" s="2072">
        <f>T10+T11+T12+T13+T14+T15+T16+T17</f>
        <v>24</v>
      </c>
    </row>
    <row r="22" spans="1:21" x14ac:dyDescent="0.2">
      <c r="B22" t="s">
        <v>889</v>
      </c>
      <c r="G22" s="2068">
        <f>G17</f>
        <v>6</v>
      </c>
    </row>
    <row r="25" spans="1:21" ht="16.5" thickBot="1" x14ac:dyDescent="0.25">
      <c r="U25" s="518"/>
    </row>
    <row r="26" spans="1:21" ht="31.5" x14ac:dyDescent="0.2">
      <c r="A26" s="1703" t="s">
        <v>125</v>
      </c>
      <c r="B26" s="1632" t="s">
        <v>737</v>
      </c>
      <c r="C26" s="1633"/>
      <c r="D26" s="1634"/>
      <c r="E26" s="1634"/>
      <c r="F26" s="1635"/>
      <c r="G26" s="1636">
        <f>G27+G28</f>
        <v>6</v>
      </c>
      <c r="H26" s="1637">
        <f>H27+H28</f>
        <v>180</v>
      </c>
      <c r="I26" s="1638"/>
      <c r="J26" s="85"/>
      <c r="K26" s="85"/>
      <c r="L26" s="85"/>
      <c r="M26" s="86"/>
      <c r="N26" s="60"/>
      <c r="O26" s="1639"/>
      <c r="P26" s="65"/>
      <c r="Q26" s="1640"/>
      <c r="R26" s="1641"/>
      <c r="S26" s="518"/>
      <c r="T26" s="1640"/>
      <c r="U26" s="518"/>
    </row>
    <row r="27" spans="1:21" ht="15.75" x14ac:dyDescent="0.2">
      <c r="A27" s="1704"/>
      <c r="B27" s="1643" t="s">
        <v>730</v>
      </c>
      <c r="C27" s="437"/>
      <c r="D27" s="879"/>
      <c r="E27" s="879"/>
      <c r="F27" s="1644"/>
      <c r="G27" s="1645">
        <v>5</v>
      </c>
      <c r="H27" s="1646">
        <f t="shared" ref="H27:H32" si="5">G27*30</f>
        <v>150</v>
      </c>
      <c r="I27" s="1638"/>
      <c r="J27" s="85"/>
      <c r="K27" s="85"/>
      <c r="L27" s="85"/>
      <c r="M27" s="86"/>
      <c r="N27" s="60"/>
      <c r="O27" s="1639"/>
      <c r="P27" s="65"/>
      <c r="Q27" s="1640"/>
      <c r="R27" s="1641"/>
      <c r="S27" s="518"/>
      <c r="T27" s="1640"/>
      <c r="U27" s="1648">
        <v>2</v>
      </c>
    </row>
    <row r="28" spans="1:21" ht="15.75" x14ac:dyDescent="0.2">
      <c r="A28" s="1704" t="s">
        <v>126</v>
      </c>
      <c r="B28" s="1643" t="s">
        <v>731</v>
      </c>
      <c r="C28" s="437"/>
      <c r="D28" s="157" t="s">
        <v>834</v>
      </c>
      <c r="E28" s="879"/>
      <c r="F28" s="1644"/>
      <c r="G28" s="2064">
        <v>1</v>
      </c>
      <c r="H28" s="1647">
        <f t="shared" si="5"/>
        <v>30</v>
      </c>
      <c r="I28" s="1638">
        <f>J28+K28+L28</f>
        <v>13</v>
      </c>
      <c r="J28" s="85"/>
      <c r="K28" s="85"/>
      <c r="L28" s="2074">
        <v>13</v>
      </c>
      <c r="M28" s="86">
        <f>H28-I28</f>
        <v>17</v>
      </c>
      <c r="N28" s="60"/>
      <c r="O28" s="1639"/>
      <c r="P28" s="65"/>
      <c r="Q28" s="1640"/>
      <c r="R28" s="1641"/>
      <c r="S28" s="518"/>
      <c r="T28" s="1640"/>
      <c r="U28" s="2077">
        <v>1</v>
      </c>
    </row>
    <row r="29" spans="1:21" ht="15.75" x14ac:dyDescent="0.25">
      <c r="A29" s="1713" t="s">
        <v>149</v>
      </c>
      <c r="B29" s="1710" t="s">
        <v>81</v>
      </c>
      <c r="C29" s="1714"/>
      <c r="D29" s="181" t="s">
        <v>834</v>
      </c>
      <c r="E29" s="1627"/>
      <c r="F29" s="1680"/>
      <c r="G29" s="1717">
        <v>3</v>
      </c>
      <c r="H29" s="1708">
        <f t="shared" si="5"/>
        <v>90</v>
      </c>
      <c r="I29" s="1731">
        <f>J29+K29+L29</f>
        <v>39</v>
      </c>
      <c r="J29" s="1732">
        <v>26</v>
      </c>
      <c r="K29" s="1732"/>
      <c r="L29" s="1732">
        <v>13</v>
      </c>
      <c r="M29" s="1721">
        <f>H29-I29</f>
        <v>51</v>
      </c>
      <c r="N29" s="1697"/>
      <c r="O29" s="2015"/>
      <c r="P29" s="438"/>
      <c r="Q29" s="2016"/>
      <c r="R29" s="2018"/>
      <c r="S29" s="1631"/>
      <c r="T29" s="1693"/>
      <c r="U29" s="1631">
        <v>1</v>
      </c>
    </row>
    <row r="30" spans="1:21" ht="15.75" x14ac:dyDescent="0.25">
      <c r="A30" s="1822" t="s">
        <v>192</v>
      </c>
      <c r="B30" s="1823" t="s">
        <v>833</v>
      </c>
      <c r="C30" s="1697"/>
      <c r="D30" s="1696"/>
      <c r="E30" s="157" t="s">
        <v>834</v>
      </c>
      <c r="F30" s="1701"/>
      <c r="G30" s="1789">
        <v>1</v>
      </c>
      <c r="H30" s="1708">
        <f t="shared" si="5"/>
        <v>30</v>
      </c>
      <c r="I30" s="1731">
        <f>SUM(J30+K30+L30)</f>
        <v>13</v>
      </c>
      <c r="J30" s="1732"/>
      <c r="K30" s="1732"/>
      <c r="L30" s="1732">
        <v>13</v>
      </c>
      <c r="M30" s="1721">
        <f>H30-I30</f>
        <v>17</v>
      </c>
      <c r="N30" s="1693"/>
      <c r="O30" s="298"/>
      <c r="P30" s="1701"/>
      <c r="Q30" s="1693"/>
      <c r="R30" s="298"/>
      <c r="S30" s="1631"/>
      <c r="T30" s="2016"/>
    </row>
    <row r="31" spans="1:21" ht="15.75" x14ac:dyDescent="0.25">
      <c r="A31" s="1701" t="s">
        <v>466</v>
      </c>
      <c r="B31" s="1823" t="s">
        <v>843</v>
      </c>
      <c r="C31" s="1630" t="s">
        <v>834</v>
      </c>
      <c r="D31" s="157"/>
      <c r="E31" s="157"/>
      <c r="F31" s="1653"/>
      <c r="G31" s="1717">
        <v>1.5</v>
      </c>
      <c r="H31" s="1826">
        <f t="shared" si="5"/>
        <v>45</v>
      </c>
      <c r="I31" s="1718">
        <f>J31+K31+L31</f>
        <v>26</v>
      </c>
      <c r="J31" s="1624">
        <v>13</v>
      </c>
      <c r="K31" s="271"/>
      <c r="L31" s="271">
        <v>13</v>
      </c>
      <c r="M31" s="1688">
        <f>H31-I31</f>
        <v>19</v>
      </c>
      <c r="N31" s="1693"/>
      <c r="O31" s="298"/>
      <c r="P31" s="1631"/>
      <c r="Q31" s="1693"/>
      <c r="R31" s="298"/>
      <c r="S31" s="1631"/>
      <c r="T31" s="1693"/>
      <c r="U31" s="1631">
        <v>2</v>
      </c>
    </row>
    <row r="32" spans="1:21" ht="16.5" thickBot="1" x14ac:dyDescent="0.25">
      <c r="A32" s="1856" t="s">
        <v>668</v>
      </c>
      <c r="B32" s="1857" t="s">
        <v>30</v>
      </c>
      <c r="C32" s="546"/>
      <c r="D32" s="547" t="s">
        <v>834</v>
      </c>
      <c r="E32" s="547"/>
      <c r="F32" s="548"/>
      <c r="G32" s="1691">
        <v>3</v>
      </c>
      <c r="H32" s="1858">
        <f t="shared" si="5"/>
        <v>90</v>
      </c>
      <c r="I32" s="1859"/>
      <c r="J32" s="1860"/>
      <c r="K32" s="1860"/>
      <c r="L32" s="1860"/>
      <c r="M32" s="1861"/>
      <c r="N32" s="1862"/>
      <c r="O32" s="1863"/>
      <c r="P32" s="1864"/>
      <c r="Q32" s="1865"/>
      <c r="R32" s="1866"/>
      <c r="S32" s="1867"/>
      <c r="T32" s="1868"/>
      <c r="U32" s="1869"/>
    </row>
    <row r="33" spans="1:21" ht="16.5" thickBot="1" x14ac:dyDescent="0.3">
      <c r="A33" s="1988" t="s">
        <v>858</v>
      </c>
      <c r="B33" s="1887" t="s">
        <v>856</v>
      </c>
      <c r="C33" s="1989"/>
      <c r="D33" s="1891"/>
      <c r="E33" s="1891"/>
      <c r="F33" s="1748"/>
      <c r="G33" s="2063">
        <f>G34+G36+G37</f>
        <v>19.5</v>
      </c>
      <c r="H33" s="1990">
        <f t="shared" ref="H33:H35" si="6">G33*30</f>
        <v>585</v>
      </c>
      <c r="I33" s="1989"/>
      <c r="J33" s="1891"/>
      <c r="K33" s="1891"/>
      <c r="L33" s="1891"/>
      <c r="M33" s="1748"/>
      <c r="N33" s="1989"/>
      <c r="O33" s="1891"/>
      <c r="P33" s="1748"/>
      <c r="Q33" s="1989"/>
      <c r="R33" s="1891"/>
      <c r="S33" s="1748"/>
      <c r="T33" s="1873"/>
      <c r="U33" s="1889" t="s">
        <v>857</v>
      </c>
    </row>
    <row r="34" spans="1:21" ht="15.75" x14ac:dyDescent="0.25">
      <c r="A34" s="1991" t="s">
        <v>859</v>
      </c>
      <c r="B34" s="2053" t="s">
        <v>884</v>
      </c>
      <c r="C34" s="1992"/>
      <c r="D34" s="474" t="s">
        <v>834</v>
      </c>
      <c r="E34" s="474"/>
      <c r="F34" s="1741"/>
      <c r="G34" s="1893">
        <v>6.5</v>
      </c>
      <c r="H34" s="1993">
        <f t="shared" si="6"/>
        <v>195</v>
      </c>
      <c r="I34" s="2057">
        <f>J34+K34+L34</f>
        <v>65</v>
      </c>
      <c r="J34" s="2058">
        <v>52</v>
      </c>
      <c r="K34" s="2058">
        <v>13</v>
      </c>
      <c r="L34" s="2058"/>
      <c r="M34" s="2059">
        <f>H34-I34</f>
        <v>130</v>
      </c>
      <c r="N34" s="1944"/>
      <c r="O34" s="1945"/>
      <c r="P34" s="1947"/>
      <c r="Q34" s="1944"/>
      <c r="R34" s="1945"/>
      <c r="S34" s="1947"/>
      <c r="T34" s="1992"/>
      <c r="U34" s="1991">
        <v>5</v>
      </c>
    </row>
    <row r="35" spans="1:21" ht="15.75" x14ac:dyDescent="0.25">
      <c r="A35" s="1701" t="s">
        <v>860</v>
      </c>
      <c r="B35" s="2054" t="s">
        <v>885</v>
      </c>
      <c r="C35" s="14"/>
      <c r="D35" s="14"/>
      <c r="E35" s="14"/>
      <c r="F35" s="14"/>
      <c r="G35" s="1893">
        <v>6.5</v>
      </c>
      <c r="H35" s="1993">
        <f t="shared" si="6"/>
        <v>195</v>
      </c>
      <c r="I35" s="2060">
        <f>J35+K35+L35</f>
        <v>65</v>
      </c>
      <c r="J35" s="2061">
        <v>13</v>
      </c>
      <c r="K35" s="2061"/>
      <c r="L35" s="2061">
        <v>52</v>
      </c>
      <c r="M35" s="2062">
        <f>H35-I35</f>
        <v>130</v>
      </c>
      <c r="N35" s="1961"/>
      <c r="O35" s="1952"/>
      <c r="P35" s="1953"/>
      <c r="Q35" s="1961"/>
      <c r="R35" s="1952"/>
      <c r="S35" s="1953"/>
      <c r="T35" s="1712"/>
      <c r="U35" s="1701">
        <v>5</v>
      </c>
    </row>
    <row r="36" spans="1:21" ht="15.75" x14ac:dyDescent="0.25">
      <c r="A36" s="1701" t="s">
        <v>861</v>
      </c>
      <c r="B36" s="2055" t="s">
        <v>854</v>
      </c>
      <c r="C36" s="1804"/>
      <c r="D36" s="1785" t="s">
        <v>834</v>
      </c>
      <c r="E36" s="1771"/>
      <c r="F36" s="1777"/>
      <c r="G36" s="1893">
        <v>6.5</v>
      </c>
      <c r="H36" s="1964">
        <f>G36*30</f>
        <v>195</v>
      </c>
      <c r="I36" s="2056">
        <f>J36+K36+L36</f>
        <v>65</v>
      </c>
      <c r="J36" s="1921">
        <v>39</v>
      </c>
      <c r="K36" s="1921">
        <v>13</v>
      </c>
      <c r="L36" s="1921">
        <v>13</v>
      </c>
      <c r="M36" s="1680">
        <f>H36-I36</f>
        <v>130</v>
      </c>
      <c r="N36" s="1961"/>
      <c r="O36" s="1952"/>
      <c r="P36" s="1953"/>
      <c r="Q36" s="1961"/>
      <c r="R36" s="1952"/>
      <c r="S36" s="1953"/>
      <c r="T36" s="1712"/>
      <c r="U36" s="1701">
        <v>5</v>
      </c>
    </row>
    <row r="37" spans="1:21" ht="16.5" thickBot="1" x14ac:dyDescent="0.3">
      <c r="A37" s="1701" t="s">
        <v>862</v>
      </c>
      <c r="B37" s="1994" t="s">
        <v>855</v>
      </c>
      <c r="C37" s="1804"/>
      <c r="D37" s="181" t="s">
        <v>834</v>
      </c>
      <c r="E37" s="1771"/>
      <c r="F37" s="1777"/>
      <c r="G37" s="1893">
        <v>6.5</v>
      </c>
      <c r="H37" s="1964">
        <f>G37*30</f>
        <v>195</v>
      </c>
      <c r="I37" s="2056">
        <f>J37+K37+L37</f>
        <v>65</v>
      </c>
      <c r="J37" s="181">
        <v>39</v>
      </c>
      <c r="K37" s="181"/>
      <c r="L37" s="181">
        <v>26</v>
      </c>
      <c r="M37" s="1680">
        <f>H37-I37</f>
        <v>130</v>
      </c>
      <c r="N37" s="1961"/>
      <c r="O37" s="1952"/>
      <c r="P37" s="1953"/>
      <c r="Q37" s="1961"/>
      <c r="R37" s="1952"/>
      <c r="S37" s="1953"/>
      <c r="T37" s="1712"/>
      <c r="U37" s="1701">
        <v>5</v>
      </c>
    </row>
    <row r="38" spans="1:21" ht="16.5" thickBot="1" x14ac:dyDescent="0.25">
      <c r="A38" s="1879" t="s">
        <v>669</v>
      </c>
      <c r="B38" s="1880" t="s">
        <v>663</v>
      </c>
      <c r="C38" s="1735"/>
      <c r="D38" s="1736"/>
      <c r="E38" s="1736"/>
      <c r="F38" s="1737"/>
      <c r="G38" s="578">
        <v>7</v>
      </c>
      <c r="H38" s="1871">
        <f>G38*30</f>
        <v>210</v>
      </c>
      <c r="I38" s="1872"/>
      <c r="J38" s="113"/>
      <c r="K38" s="113"/>
      <c r="L38" s="113"/>
      <c r="M38" s="1881"/>
      <c r="N38" s="1738"/>
      <c r="O38" s="1874"/>
      <c r="P38" s="1740"/>
      <c r="Q38" s="1877"/>
      <c r="R38" s="1876"/>
      <c r="S38" s="1882"/>
      <c r="T38" s="1875"/>
      <c r="U38" s="1878"/>
    </row>
    <row r="39" spans="1:21" ht="15.75" x14ac:dyDescent="0.25">
      <c r="A39" s="1955"/>
      <c r="B39" s="1956"/>
      <c r="C39" s="1773"/>
      <c r="D39" s="1774"/>
      <c r="E39" s="1776"/>
      <c r="F39" s="1680"/>
      <c r="G39" s="2049"/>
      <c r="H39" s="1957"/>
      <c r="I39" s="1927"/>
      <c r="J39" s="1928"/>
      <c r="K39" s="1760"/>
      <c r="L39" s="1928"/>
      <c r="M39" s="1779"/>
      <c r="N39" s="437"/>
      <c r="O39" s="157"/>
      <c r="P39" s="438"/>
      <c r="Q39" s="1693"/>
      <c r="R39" s="298"/>
      <c r="S39" s="1954"/>
    </row>
    <row r="40" spans="1:21" ht="15.75" x14ac:dyDescent="0.25">
      <c r="A40" s="1958"/>
      <c r="B40" s="1959"/>
      <c r="C40" s="1769"/>
      <c r="D40" s="1770"/>
      <c r="E40" s="1771"/>
      <c r="F40" s="1777"/>
      <c r="G40" s="2050"/>
      <c r="H40" s="1950"/>
      <c r="I40" s="1923"/>
      <c r="J40" s="1759"/>
      <c r="K40" s="1759"/>
      <c r="L40" s="1759"/>
      <c r="M40" s="1779"/>
      <c r="N40" s="1960"/>
      <c r="O40" s="1952"/>
      <c r="P40" s="1953"/>
      <c r="Q40" s="1961"/>
      <c r="R40" s="1952"/>
      <c r="S40" s="1962"/>
    </row>
    <row r="41" spans="1:21" ht="15.75" x14ac:dyDescent="0.25">
      <c r="A41" s="1958"/>
      <c r="B41" s="1949"/>
      <c r="C41" s="1769"/>
      <c r="D41" s="1770"/>
      <c r="E41" s="1771"/>
      <c r="F41" s="1777"/>
      <c r="G41" s="1828"/>
      <c r="H41" s="1950"/>
      <c r="I41" s="1923"/>
      <c r="J41" s="1759"/>
      <c r="K41" s="1963"/>
      <c r="L41" s="1759"/>
      <c r="M41" s="1779"/>
      <c r="N41" s="1960"/>
      <c r="O41" s="1952"/>
      <c r="P41" s="1953"/>
      <c r="Q41" s="1961"/>
      <c r="R41" s="1952"/>
      <c r="S41" s="1962"/>
    </row>
    <row r="42" spans="1:21" ht="15.75" x14ac:dyDescent="0.2">
      <c r="A42" s="1948"/>
      <c r="B42" s="1917"/>
      <c r="C42" s="1773"/>
      <c r="D42" s="1774"/>
      <c r="E42" s="1771"/>
      <c r="F42" s="1777"/>
      <c r="G42" s="2051"/>
      <c r="H42" s="1964"/>
      <c r="I42" s="1927"/>
      <c r="J42" s="1965"/>
      <c r="K42" s="1760"/>
      <c r="L42" s="1966"/>
      <c r="M42" s="1940"/>
      <c r="N42" s="1960"/>
      <c r="O42" s="1952"/>
      <c r="P42" s="1953"/>
      <c r="Q42" s="1961"/>
      <c r="R42" s="1952"/>
      <c r="S42" s="1962"/>
    </row>
    <row r="43" spans="1:21" ht="15.75" x14ac:dyDescent="0.25">
      <c r="A43" s="1958"/>
      <c r="B43" s="1959"/>
      <c r="C43" s="1778"/>
      <c r="D43" s="1760"/>
      <c r="E43" s="1760"/>
      <c r="F43" s="1779"/>
      <c r="G43" s="2050"/>
      <c r="H43" s="1950"/>
      <c r="I43" s="1923"/>
      <c r="J43" s="1759"/>
      <c r="K43" s="1967"/>
      <c r="L43" s="1759"/>
      <c r="M43" s="1761"/>
      <c r="N43" s="1961"/>
      <c r="O43" s="1952"/>
      <c r="P43" s="1953"/>
      <c r="Q43" s="1961"/>
      <c r="R43" s="1952"/>
      <c r="S43" s="1962"/>
    </row>
    <row r="44" spans="1:21" ht="15.75" x14ac:dyDescent="0.25">
      <c r="A44" s="1958"/>
      <c r="B44" s="1968"/>
      <c r="C44" s="1769"/>
      <c r="D44" s="1770"/>
      <c r="E44" s="1734"/>
      <c r="F44" s="1780"/>
      <c r="G44" s="1828"/>
      <c r="H44" s="1950"/>
      <c r="I44" s="1923"/>
      <c r="J44" s="1760"/>
      <c r="K44" s="1963"/>
      <c r="L44" s="1963"/>
      <c r="M44" s="1761"/>
      <c r="N44" s="1630"/>
      <c r="O44" s="157"/>
      <c r="P44" s="438"/>
      <c r="Q44" s="1961"/>
      <c r="R44" s="1952"/>
      <c r="S44" s="1962"/>
    </row>
    <row r="45" spans="1:21" ht="15.75" x14ac:dyDescent="0.25">
      <c r="A45" s="1948"/>
      <c r="B45" s="1917"/>
      <c r="C45" s="1773"/>
      <c r="D45" s="1774"/>
      <c r="E45" s="1734"/>
      <c r="F45" s="1780"/>
      <c r="G45" s="2052"/>
      <c r="H45" s="1957"/>
      <c r="I45" s="1927"/>
      <c r="J45" s="1928"/>
      <c r="K45" s="1760"/>
      <c r="L45" s="1928"/>
      <c r="M45" s="1969"/>
      <c r="N45" s="1970"/>
      <c r="O45" s="157"/>
      <c r="P45" s="1971"/>
      <c r="Q45" s="1961"/>
      <c r="R45" s="1952"/>
      <c r="S45" s="1962"/>
    </row>
    <row r="46" spans="1:21" ht="15.75" x14ac:dyDescent="0.25">
      <c r="A46" s="1958"/>
      <c r="B46" s="1959"/>
      <c r="C46" s="1769"/>
      <c r="D46" s="1770"/>
      <c r="E46" s="1771"/>
      <c r="F46" s="1781"/>
      <c r="G46" s="2047"/>
      <c r="H46" s="1950"/>
      <c r="I46" s="1923"/>
      <c r="J46" s="1696"/>
      <c r="K46" s="1696"/>
      <c r="L46" s="1696"/>
      <c r="M46" s="1761"/>
      <c r="N46" s="1961"/>
      <c r="O46" s="1945"/>
      <c r="P46" s="1953"/>
      <c r="Q46" s="1693"/>
      <c r="R46" s="298"/>
      <c r="S46" s="1954"/>
    </row>
    <row r="47" spans="1:21" ht="15.75" x14ac:dyDescent="0.25">
      <c r="A47" s="1958"/>
      <c r="B47" s="1968"/>
      <c r="C47" s="1769"/>
      <c r="D47" s="1770"/>
      <c r="E47" s="1771"/>
      <c r="F47" s="1781"/>
      <c r="G47" s="1828"/>
      <c r="H47" s="1950"/>
      <c r="I47" s="1923"/>
      <c r="J47" s="1760"/>
      <c r="K47" s="1760"/>
      <c r="L47" s="1760"/>
      <c r="M47" s="1761"/>
      <c r="N47" s="1961"/>
      <c r="O47" s="1952"/>
      <c r="P47" s="1953"/>
      <c r="Q47" s="1944"/>
      <c r="R47" s="1945"/>
      <c r="S47" s="1946"/>
    </row>
    <row r="49" spans="2:21" ht="15.75" x14ac:dyDescent="0.2">
      <c r="B49" s="2070" t="s">
        <v>888</v>
      </c>
      <c r="G49" s="2068">
        <f>G28+G29+G30+G31+G32+G33+G38</f>
        <v>36</v>
      </c>
      <c r="R49" s="2069"/>
      <c r="S49" s="2069"/>
      <c r="U49" s="1477">
        <f>U27+U28+U29+U31+U33</f>
        <v>21</v>
      </c>
    </row>
    <row r="50" spans="2:21" x14ac:dyDescent="0.2">
      <c r="B50" t="s">
        <v>889</v>
      </c>
      <c r="G50" s="2071">
        <f>G33</f>
        <v>19.5</v>
      </c>
    </row>
    <row r="56" spans="2:21" x14ac:dyDescent="0.2">
      <c r="B56" t="s">
        <v>892</v>
      </c>
      <c r="G56" s="2068">
        <f>G21+G49</f>
        <v>60</v>
      </c>
      <c r="Q56" s="2069"/>
      <c r="R56" s="2069"/>
      <c r="S56" s="2069"/>
      <c r="T56" s="2072">
        <f>T21</f>
        <v>24</v>
      </c>
      <c r="U56" s="1477">
        <f>U49</f>
        <v>21</v>
      </c>
    </row>
    <row r="57" spans="2:21" x14ac:dyDescent="0.2">
      <c r="B57" t="s">
        <v>893</v>
      </c>
      <c r="G57" s="2068">
        <f>G22+G50</f>
        <v>25.5</v>
      </c>
    </row>
  </sheetData>
  <mergeCells count="23">
    <mergeCell ref="N2:U2"/>
    <mergeCell ref="H3:H7"/>
    <mergeCell ref="I3:L3"/>
    <mergeCell ref="M3:M7"/>
    <mergeCell ref="N3:P4"/>
    <mergeCell ref="N6:U6"/>
    <mergeCell ref="Q3:S4"/>
    <mergeCell ref="T3:U4"/>
    <mergeCell ref="A2:A7"/>
    <mergeCell ref="B2:B7"/>
    <mergeCell ref="C2:F3"/>
    <mergeCell ref="G2:G7"/>
    <mergeCell ref="H2:M2"/>
    <mergeCell ref="C4:C7"/>
    <mergeCell ref="D4:D7"/>
    <mergeCell ref="E4:F4"/>
    <mergeCell ref="I4:I7"/>
    <mergeCell ref="J4:L4"/>
    <mergeCell ref="E5:E7"/>
    <mergeCell ref="F5:F7"/>
    <mergeCell ref="J5:J7"/>
    <mergeCell ref="K5:K7"/>
    <mergeCell ref="L5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Титул</vt:lpstr>
      <vt:lpstr>бюджет</vt:lpstr>
      <vt:lpstr>План</vt:lpstr>
      <vt:lpstr>вспом</vt:lpstr>
      <vt:lpstr>Лист1</vt:lpstr>
      <vt:lpstr>1 курс</vt:lpstr>
      <vt:lpstr>2 курс</vt:lpstr>
      <vt:lpstr>3 курс</vt:lpstr>
      <vt:lpstr>вспом!Заголовки_для_печати</vt:lpstr>
      <vt:lpstr>План!Заголовки_для_печати</vt:lpstr>
      <vt:lpstr>бюджет!Область_печати</vt:lpstr>
      <vt:lpstr>вспом!Область_печати</vt:lpstr>
      <vt:lpstr>План!Область_печати</vt:lpstr>
      <vt:lpstr>Титул!Область_печати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3306</dc:creator>
  <cp:lastModifiedBy>Пользователь Windows</cp:lastModifiedBy>
  <cp:lastPrinted>2022-06-15T08:39:59Z</cp:lastPrinted>
  <dcterms:created xsi:type="dcterms:W3CDTF">2011-02-06T10:49:14Z</dcterms:created>
  <dcterms:modified xsi:type="dcterms:W3CDTF">2025-06-02T12:57:08Z</dcterms:modified>
</cp:coreProperties>
</file>