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3 Менеджм\"/>
    </mc:Choice>
  </mc:AlternateContent>
  <bookViews>
    <workbookView xWindow="0" yWindow="0" windowWidth="28800" windowHeight="11865" firstSheet="1" activeTab="1"/>
  </bookViews>
  <sheets>
    <sheet name="семестровка" sheetId="1" state="hidden" r:id="rId1"/>
    <sheet name="титульний лист" sheetId="3" r:id="rId2"/>
    <sheet name="план 25-26" sheetId="4" r:id="rId3"/>
  </sheets>
  <externalReferences>
    <externalReference r:id="rId4"/>
  </externalReferences>
  <definedNames>
    <definedName name="_xlnm._FilterDatabase" localSheetId="2" hidden="1">'план 25-26'!$U$1:$U$214</definedName>
    <definedName name="_xlnm._FilterDatabase" localSheetId="0" hidden="1">семестровка!$B$1:$B$152</definedName>
    <definedName name="_xlnm.Print_Area" localSheetId="2">'план 25-26'!$A$1:$V$212</definedName>
    <definedName name="_xlnm.Print_Area" localSheetId="0">семестровка!$A$1:$N$129</definedName>
    <definedName name="_xlnm.Print_Area" localSheetId="1">'титульний лист'!$A$1:$BB$36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4" l="1"/>
  <c r="G95" i="4" l="1"/>
  <c r="G94" i="4"/>
  <c r="H55" i="4"/>
  <c r="H56" i="4"/>
  <c r="G101" i="4" l="1"/>
  <c r="G47" i="4" l="1"/>
  <c r="J46" i="4"/>
  <c r="K46" i="4"/>
  <c r="L46" i="4"/>
  <c r="O47" i="4"/>
  <c r="P47" i="4"/>
  <c r="Q47" i="4"/>
  <c r="R47" i="4"/>
  <c r="S47" i="4"/>
  <c r="T47" i="4"/>
  <c r="U47" i="4"/>
  <c r="N47" i="4"/>
  <c r="H44" i="4"/>
  <c r="M44" i="4" s="1"/>
  <c r="I190" i="4"/>
  <c r="H190" i="4"/>
  <c r="M190" i="4" s="1"/>
  <c r="I189" i="4"/>
  <c r="H189" i="4"/>
  <c r="M189" i="4" s="1"/>
  <c r="M188" i="4" s="1"/>
  <c r="L188" i="4"/>
  <c r="K188" i="4"/>
  <c r="J188" i="4"/>
  <c r="I188" i="4"/>
  <c r="G188" i="4"/>
  <c r="AF181" i="4"/>
  <c r="Z175" i="4"/>
  <c r="Y175" i="4"/>
  <c r="X175" i="4"/>
  <c r="W175" i="4"/>
  <c r="V175" i="4"/>
  <c r="AP173" i="4"/>
  <c r="AO173" i="4"/>
  <c r="AN173" i="4"/>
  <c r="AM173" i="4"/>
  <c r="AL173" i="4"/>
  <c r="AK173" i="4"/>
  <c r="AJ173" i="4"/>
  <c r="AI173" i="4"/>
  <c r="AH173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AP168" i="4"/>
  <c r="AP171" i="4" s="1"/>
  <c r="AO168" i="4"/>
  <c r="AO171" i="4" s="1"/>
  <c r="AN168" i="4"/>
  <c r="AM168" i="4"/>
  <c r="AL168" i="4"/>
  <c r="AL171" i="4" s="1"/>
  <c r="AK168" i="4"/>
  <c r="AJ168" i="4"/>
  <c r="AJ171" i="4" s="1"/>
  <c r="AI168" i="4"/>
  <c r="AI171" i="4" s="1"/>
  <c r="AH168" i="4"/>
  <c r="AG168" i="4"/>
  <c r="AF168" i="4"/>
  <c r="AF171" i="4" s="1"/>
  <c r="AE168" i="4"/>
  <c r="AD168" i="4"/>
  <c r="AD171" i="4" s="1"/>
  <c r="AC168" i="4"/>
  <c r="AB168" i="4"/>
  <c r="AA168" i="4"/>
  <c r="Z168" i="4"/>
  <c r="Y168" i="4"/>
  <c r="X168" i="4"/>
  <c r="X171" i="4" s="1"/>
  <c r="W168" i="4"/>
  <c r="W171" i="4" s="1"/>
  <c r="V168" i="4"/>
  <c r="V171" i="4" s="1"/>
  <c r="U167" i="4"/>
  <c r="T167" i="4"/>
  <c r="S167" i="4"/>
  <c r="R167" i="4"/>
  <c r="Q167" i="4"/>
  <c r="P167" i="4"/>
  <c r="O167" i="4"/>
  <c r="N167" i="4"/>
  <c r="L167" i="4"/>
  <c r="L168" i="4" s="1"/>
  <c r="K167" i="4"/>
  <c r="K168" i="4" s="1"/>
  <c r="K171" i="4" s="1"/>
  <c r="J167" i="4"/>
  <c r="J168" i="4" s="1"/>
  <c r="J171" i="4" s="1"/>
  <c r="G167" i="4"/>
  <c r="H165" i="4"/>
  <c r="I164" i="4"/>
  <c r="H164" i="4"/>
  <c r="AN163" i="4"/>
  <c r="AM163" i="4"/>
  <c r="AK163" i="4"/>
  <c r="AJ163" i="4"/>
  <c r="AH163" i="4"/>
  <c r="AC147" i="4" s="1"/>
  <c r="AG163" i="4"/>
  <c r="AE163" i="4"/>
  <c r="AD163" i="4"/>
  <c r="I163" i="4"/>
  <c r="H163" i="4"/>
  <c r="I162" i="4"/>
  <c r="H162" i="4"/>
  <c r="AN161" i="4"/>
  <c r="AM161" i="4"/>
  <c r="AK161" i="4"/>
  <c r="AJ161" i="4"/>
  <c r="AH161" i="4"/>
  <c r="AG161" i="4"/>
  <c r="AE161" i="4"/>
  <c r="AD161" i="4"/>
  <c r="I161" i="4"/>
  <c r="H161" i="4"/>
  <c r="AX160" i="4"/>
  <c r="AW160" i="4"/>
  <c r="AV160" i="4"/>
  <c r="AU160" i="4"/>
  <c r="AT160" i="4"/>
  <c r="AS160" i="4"/>
  <c r="H160" i="4"/>
  <c r="AX159" i="4"/>
  <c r="AW159" i="4"/>
  <c r="AV159" i="4"/>
  <c r="AU159" i="4"/>
  <c r="AT159" i="4"/>
  <c r="AS159" i="4"/>
  <c r="I159" i="4"/>
  <c r="H159" i="4"/>
  <c r="M159" i="4" s="1"/>
  <c r="AX158" i="4"/>
  <c r="AW158" i="4"/>
  <c r="AV158" i="4"/>
  <c r="AU158" i="4"/>
  <c r="AT158" i="4"/>
  <c r="AS158" i="4"/>
  <c r="AN158" i="4"/>
  <c r="AM158" i="4"/>
  <c r="AK158" i="4"/>
  <c r="AJ158" i="4"/>
  <c r="AH158" i="4"/>
  <c r="AG158" i="4"/>
  <c r="AE158" i="4"/>
  <c r="AD158" i="4"/>
  <c r="I158" i="4"/>
  <c r="H158" i="4"/>
  <c r="M158" i="4" s="1"/>
  <c r="AX157" i="4"/>
  <c r="AW157" i="4"/>
  <c r="AV157" i="4"/>
  <c r="AU157" i="4"/>
  <c r="AT157" i="4"/>
  <c r="AS157" i="4"/>
  <c r="I157" i="4"/>
  <c r="H157" i="4"/>
  <c r="M157" i="4" s="1"/>
  <c r="AN156" i="4"/>
  <c r="AM156" i="4"/>
  <c r="AK156" i="4"/>
  <c r="AJ156" i="4"/>
  <c r="AH156" i="4"/>
  <c r="AG156" i="4"/>
  <c r="AE156" i="4"/>
  <c r="AD156" i="4"/>
  <c r="I156" i="4"/>
  <c r="H156" i="4"/>
  <c r="M156" i="4" s="1"/>
  <c r="I155" i="4"/>
  <c r="H155" i="4"/>
  <c r="M155" i="4" s="1"/>
  <c r="AN154" i="4"/>
  <c r="AM154" i="4"/>
  <c r="AK154" i="4"/>
  <c r="AJ154" i="4"/>
  <c r="AH154" i="4"/>
  <c r="AG154" i="4"/>
  <c r="AE154" i="4"/>
  <c r="AD154" i="4"/>
  <c r="I154" i="4"/>
  <c r="H154" i="4"/>
  <c r="M154" i="4" s="1"/>
  <c r="H153" i="4"/>
  <c r="I152" i="4"/>
  <c r="H152" i="4"/>
  <c r="AN151" i="4"/>
  <c r="AM151" i="4"/>
  <c r="AK151" i="4"/>
  <c r="AJ151" i="4"/>
  <c r="AH151" i="4"/>
  <c r="AG151" i="4"/>
  <c r="AE151" i="4"/>
  <c r="AD151" i="4"/>
  <c r="I151" i="4"/>
  <c r="H151" i="4"/>
  <c r="AC150" i="4"/>
  <c r="I150" i="4"/>
  <c r="H150" i="4"/>
  <c r="M150" i="4" s="1"/>
  <c r="AN149" i="4"/>
  <c r="AM149" i="4"/>
  <c r="AK149" i="4"/>
  <c r="AJ149" i="4"/>
  <c r="AH149" i="4"/>
  <c r="AG149" i="4"/>
  <c r="AE149" i="4"/>
  <c r="AD149" i="4"/>
  <c r="I149" i="4"/>
  <c r="H149" i="4"/>
  <c r="H148" i="4"/>
  <c r="I147" i="4"/>
  <c r="H147" i="4"/>
  <c r="AN146" i="4"/>
  <c r="AM146" i="4"/>
  <c r="AK146" i="4"/>
  <c r="AJ146" i="4"/>
  <c r="AH146" i="4"/>
  <c r="AG146" i="4"/>
  <c r="AE146" i="4"/>
  <c r="AD146" i="4"/>
  <c r="AC146" i="4"/>
  <c r="I146" i="4"/>
  <c r="H146" i="4"/>
  <c r="M146" i="4" s="1"/>
  <c r="H145" i="4"/>
  <c r="I144" i="4"/>
  <c r="H144" i="4"/>
  <c r="AN143" i="4"/>
  <c r="AM143" i="4"/>
  <c r="AK143" i="4"/>
  <c r="AJ143" i="4"/>
  <c r="AH143" i="4"/>
  <c r="AG143" i="4"/>
  <c r="AE143" i="4"/>
  <c r="AD143" i="4"/>
  <c r="I143" i="4"/>
  <c r="H143" i="4"/>
  <c r="AC142" i="4"/>
  <c r="I142" i="4"/>
  <c r="H142" i="4"/>
  <c r="AN141" i="4"/>
  <c r="AM141" i="4"/>
  <c r="AK141" i="4"/>
  <c r="AJ141" i="4"/>
  <c r="AH141" i="4"/>
  <c r="AG141" i="4"/>
  <c r="AE141" i="4"/>
  <c r="AD141" i="4"/>
  <c r="I141" i="4"/>
  <c r="I167" i="4" s="1"/>
  <c r="I168" i="4" s="1"/>
  <c r="H141" i="4"/>
  <c r="H140" i="4"/>
  <c r="H139" i="4"/>
  <c r="H138" i="4"/>
  <c r="H137" i="4"/>
  <c r="H136" i="4"/>
  <c r="AC134" i="4"/>
  <c r="AB134" i="4"/>
  <c r="AA134" i="4"/>
  <c r="Z134" i="4"/>
  <c r="Y134" i="4"/>
  <c r="U133" i="4"/>
  <c r="U134" i="4" s="1"/>
  <c r="T133" i="4"/>
  <c r="T134" i="4" s="1"/>
  <c r="S133" i="4"/>
  <c r="S134" i="4" s="1"/>
  <c r="R133" i="4"/>
  <c r="R134" i="4" s="1"/>
  <c r="Q133" i="4"/>
  <c r="Q134" i="4" s="1"/>
  <c r="P133" i="4"/>
  <c r="P134" i="4" s="1"/>
  <c r="O133" i="4"/>
  <c r="O134" i="4" s="1"/>
  <c r="N133" i="4"/>
  <c r="L133" i="4"/>
  <c r="L134" i="4" s="1"/>
  <c r="K133" i="4"/>
  <c r="J133" i="4"/>
  <c r="G132" i="4"/>
  <c r="G169" i="4" s="1"/>
  <c r="H131" i="4"/>
  <c r="AZ131" i="4" s="1"/>
  <c r="I130" i="4"/>
  <c r="H130" i="4"/>
  <c r="M130" i="4" s="1"/>
  <c r="I129" i="4"/>
  <c r="H129" i="4"/>
  <c r="M129" i="4" s="1"/>
  <c r="H128" i="4"/>
  <c r="AZ128" i="4" s="1"/>
  <c r="I127" i="4"/>
  <c r="H127" i="4"/>
  <c r="M127" i="4" s="1"/>
  <c r="I126" i="4"/>
  <c r="H126" i="4"/>
  <c r="M126" i="4" s="1"/>
  <c r="H125" i="4"/>
  <c r="AZ125" i="4" s="1"/>
  <c r="I124" i="4"/>
  <c r="H124" i="4"/>
  <c r="M124" i="4" s="1"/>
  <c r="I123" i="4"/>
  <c r="H123" i="4"/>
  <c r="M123" i="4" s="1"/>
  <c r="H122" i="4"/>
  <c r="AZ122" i="4" s="1"/>
  <c r="I121" i="4"/>
  <c r="H121" i="4"/>
  <c r="M121" i="4" s="1"/>
  <c r="I120" i="4"/>
  <c r="H120" i="4"/>
  <c r="M120" i="4" s="1"/>
  <c r="H119" i="4"/>
  <c r="AZ119" i="4" s="1"/>
  <c r="H118" i="4"/>
  <c r="AZ118" i="4" s="1"/>
  <c r="H117" i="4"/>
  <c r="AZ117" i="4" s="1"/>
  <c r="I116" i="4"/>
  <c r="G116" i="4"/>
  <c r="H116" i="4" s="1"/>
  <c r="M116" i="4" s="1"/>
  <c r="I115" i="4"/>
  <c r="H115" i="4"/>
  <c r="M115" i="4" s="1"/>
  <c r="G115" i="4"/>
  <c r="I114" i="4"/>
  <c r="G114" i="4"/>
  <c r="H114" i="4" s="1"/>
  <c r="AC113" i="4"/>
  <c r="AB113" i="4"/>
  <c r="AA113" i="4"/>
  <c r="Z113" i="4"/>
  <c r="Y113" i="4"/>
  <c r="I113" i="4"/>
  <c r="G113" i="4"/>
  <c r="H113" i="4" s="1"/>
  <c r="M113" i="4" s="1"/>
  <c r="H112" i="4"/>
  <c r="AZ112" i="4" s="1"/>
  <c r="AZ111" i="4"/>
  <c r="AZ110" i="4"/>
  <c r="U106" i="4"/>
  <c r="T106" i="4"/>
  <c r="S106" i="4"/>
  <c r="R106" i="4"/>
  <c r="Q106" i="4"/>
  <c r="P106" i="4"/>
  <c r="O106" i="4"/>
  <c r="N106" i="4"/>
  <c r="L106" i="4"/>
  <c r="K106" i="4"/>
  <c r="J106" i="4"/>
  <c r="G106" i="4"/>
  <c r="I105" i="4"/>
  <c r="H105" i="4"/>
  <c r="H106" i="4" s="1"/>
  <c r="AZ104" i="4"/>
  <c r="U103" i="4"/>
  <c r="T103" i="4"/>
  <c r="S103" i="4"/>
  <c r="R103" i="4"/>
  <c r="Q103" i="4"/>
  <c r="P103" i="4"/>
  <c r="O103" i="4"/>
  <c r="N103" i="4"/>
  <c r="M103" i="4"/>
  <c r="M102" i="4" s="1"/>
  <c r="L103" i="4"/>
  <c r="K103" i="4"/>
  <c r="K102" i="4" s="1"/>
  <c r="J103" i="4"/>
  <c r="I103" i="4"/>
  <c r="I102" i="4" s="1"/>
  <c r="L102" i="4"/>
  <c r="J102" i="4"/>
  <c r="G102" i="4"/>
  <c r="H101" i="4"/>
  <c r="AZ101" i="4" s="1"/>
  <c r="AC100" i="4"/>
  <c r="H100" i="4"/>
  <c r="AZ100" i="4" s="1"/>
  <c r="AC99" i="4"/>
  <c r="H99" i="4"/>
  <c r="AZ99" i="4" s="1"/>
  <c r="AC98" i="4"/>
  <c r="AE181" i="4" s="1"/>
  <c r="H98" i="4"/>
  <c r="H103" i="4" s="1"/>
  <c r="AZ97" i="4"/>
  <c r="AL96" i="4"/>
  <c r="AI96" i="4"/>
  <c r="AF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U95" i="4"/>
  <c r="T95" i="4"/>
  <c r="S95" i="4"/>
  <c r="R95" i="4"/>
  <c r="Q95" i="4"/>
  <c r="P95" i="4"/>
  <c r="O95" i="4"/>
  <c r="N95" i="4"/>
  <c r="H95" i="4"/>
  <c r="H94" i="4"/>
  <c r="AZ94" i="4" s="1"/>
  <c r="AX93" i="4"/>
  <c r="AW93" i="4"/>
  <c r="AV93" i="4"/>
  <c r="AU93" i="4"/>
  <c r="AT93" i="4"/>
  <c r="AS93" i="4"/>
  <c r="I93" i="4"/>
  <c r="H93" i="4"/>
  <c r="M93" i="4" s="1"/>
  <c r="AX92" i="4"/>
  <c r="AW92" i="4"/>
  <c r="AV92" i="4"/>
  <c r="AU92" i="4"/>
  <c r="AT92" i="4"/>
  <c r="AS92" i="4"/>
  <c r="H92" i="4"/>
  <c r="AZ92" i="4" s="1"/>
  <c r="AX91" i="4"/>
  <c r="AW91" i="4"/>
  <c r="AV91" i="4"/>
  <c r="AU91" i="4"/>
  <c r="AT91" i="4"/>
  <c r="AS91" i="4"/>
  <c r="AN91" i="4"/>
  <c r="AM91" i="4"/>
  <c r="AK91" i="4"/>
  <c r="AJ91" i="4"/>
  <c r="AH91" i="4"/>
  <c r="AG91" i="4"/>
  <c r="AE91" i="4"/>
  <c r="AD91" i="4"/>
  <c r="H91" i="4"/>
  <c r="AZ91" i="4" s="1"/>
  <c r="AX90" i="4"/>
  <c r="AW90" i="4"/>
  <c r="AV90" i="4"/>
  <c r="AU90" i="4"/>
  <c r="AT90" i="4"/>
  <c r="AS90" i="4"/>
  <c r="I90" i="4"/>
  <c r="H90" i="4"/>
  <c r="M90" i="4" s="1"/>
  <c r="AX89" i="4"/>
  <c r="AW89" i="4"/>
  <c r="AV89" i="4"/>
  <c r="AU89" i="4"/>
  <c r="AT89" i="4"/>
  <c r="AS89" i="4"/>
  <c r="H89" i="4"/>
  <c r="AZ89" i="4" s="1"/>
  <c r="AX88" i="4"/>
  <c r="AW88" i="4"/>
  <c r="AV88" i="4"/>
  <c r="AU88" i="4"/>
  <c r="AT88" i="4"/>
  <c r="AS88" i="4"/>
  <c r="AN88" i="4"/>
  <c r="AM88" i="4"/>
  <c r="AK88" i="4"/>
  <c r="AJ88" i="4"/>
  <c r="AH88" i="4"/>
  <c r="AG88" i="4"/>
  <c r="AE88" i="4"/>
  <c r="AD88" i="4"/>
  <c r="H88" i="4"/>
  <c r="AZ88" i="4" s="1"/>
  <c r="AX87" i="4"/>
  <c r="AW87" i="4"/>
  <c r="AV87" i="4"/>
  <c r="AU87" i="4"/>
  <c r="AT87" i="4"/>
  <c r="AS87" i="4"/>
  <c r="AN87" i="4"/>
  <c r="AM87" i="4"/>
  <c r="AK87" i="4"/>
  <c r="AJ87" i="4"/>
  <c r="AH87" i="4"/>
  <c r="AG87" i="4"/>
  <c r="AE87" i="4"/>
  <c r="AD87" i="4"/>
  <c r="I87" i="4"/>
  <c r="H87" i="4"/>
  <c r="M87" i="4" s="1"/>
  <c r="AX86" i="4"/>
  <c r="AW86" i="4"/>
  <c r="AV86" i="4"/>
  <c r="AU86" i="4"/>
  <c r="AT86" i="4"/>
  <c r="AS86" i="4"/>
  <c r="AN86" i="4"/>
  <c r="AM86" i="4"/>
  <c r="AK86" i="4"/>
  <c r="AJ86" i="4"/>
  <c r="AH86" i="4"/>
  <c r="AG86" i="4"/>
  <c r="AE86" i="4"/>
  <c r="AD86" i="4"/>
  <c r="I86" i="4"/>
  <c r="H86" i="4"/>
  <c r="M86" i="4" s="1"/>
  <c r="AX85" i="4"/>
  <c r="AW85" i="4"/>
  <c r="AV85" i="4"/>
  <c r="AU85" i="4"/>
  <c r="AT85" i="4"/>
  <c r="AS85" i="4"/>
  <c r="AN85" i="4"/>
  <c r="AM85" i="4"/>
  <c r="AK85" i="4"/>
  <c r="AJ85" i="4"/>
  <c r="AH85" i="4"/>
  <c r="AG85" i="4"/>
  <c r="AE85" i="4"/>
  <c r="AD85" i="4"/>
  <c r="I85" i="4"/>
  <c r="H85" i="4"/>
  <c r="M85" i="4" s="1"/>
  <c r="AX84" i="4"/>
  <c r="AW84" i="4"/>
  <c r="AV84" i="4"/>
  <c r="AU84" i="4"/>
  <c r="AT84" i="4"/>
  <c r="AS84" i="4"/>
  <c r="I84" i="4"/>
  <c r="H84" i="4"/>
  <c r="M84" i="4" s="1"/>
  <c r="AX83" i="4"/>
  <c r="AW83" i="4"/>
  <c r="AV83" i="4"/>
  <c r="AU83" i="4"/>
  <c r="AT83" i="4"/>
  <c r="AS83" i="4"/>
  <c r="H83" i="4"/>
  <c r="AZ83" i="4" s="1"/>
  <c r="AX82" i="4"/>
  <c r="AW82" i="4"/>
  <c r="AV82" i="4"/>
  <c r="AU82" i="4"/>
  <c r="AT82" i="4"/>
  <c r="AS82" i="4"/>
  <c r="AN82" i="4"/>
  <c r="AM82" i="4"/>
  <c r="AK82" i="4"/>
  <c r="AJ82" i="4"/>
  <c r="AH82" i="4"/>
  <c r="AG82" i="4"/>
  <c r="AE82" i="4"/>
  <c r="AD82" i="4"/>
  <c r="H82" i="4"/>
  <c r="AZ82" i="4" s="1"/>
  <c r="AX81" i="4"/>
  <c r="AW81" i="4"/>
  <c r="AV81" i="4"/>
  <c r="AU81" i="4"/>
  <c r="AT81" i="4"/>
  <c r="AS81" i="4"/>
  <c r="AN81" i="4"/>
  <c r="AM81" i="4"/>
  <c r="AK81" i="4"/>
  <c r="AJ81" i="4"/>
  <c r="AH81" i="4"/>
  <c r="AG81" i="4"/>
  <c r="AE81" i="4"/>
  <c r="AD81" i="4"/>
  <c r="I81" i="4"/>
  <c r="H81" i="4"/>
  <c r="M81" i="4" s="1"/>
  <c r="AX80" i="4"/>
  <c r="AW80" i="4"/>
  <c r="AV80" i="4"/>
  <c r="AU80" i="4"/>
  <c r="AT80" i="4"/>
  <c r="AS80" i="4"/>
  <c r="I80" i="4"/>
  <c r="H80" i="4"/>
  <c r="M80" i="4" s="1"/>
  <c r="AX79" i="4"/>
  <c r="AW79" i="4"/>
  <c r="AV79" i="4"/>
  <c r="AU79" i="4"/>
  <c r="AT79" i="4"/>
  <c r="AS79" i="4"/>
  <c r="H79" i="4"/>
  <c r="AZ79" i="4" s="1"/>
  <c r="AX78" i="4"/>
  <c r="AW78" i="4"/>
  <c r="AV78" i="4"/>
  <c r="AU78" i="4"/>
  <c r="AT78" i="4"/>
  <c r="AS78" i="4"/>
  <c r="AN78" i="4"/>
  <c r="AM78" i="4"/>
  <c r="AK78" i="4"/>
  <c r="AJ78" i="4"/>
  <c r="AH78" i="4"/>
  <c r="AG78" i="4"/>
  <c r="AE78" i="4"/>
  <c r="AD78" i="4"/>
  <c r="H78" i="4"/>
  <c r="AZ78" i="4" s="1"/>
  <c r="AX77" i="4"/>
  <c r="AW77" i="4"/>
  <c r="AV77" i="4"/>
  <c r="AU77" i="4"/>
  <c r="AT77" i="4"/>
  <c r="AS77" i="4"/>
  <c r="AN77" i="4"/>
  <c r="AM77" i="4"/>
  <c r="AK77" i="4"/>
  <c r="AJ77" i="4"/>
  <c r="AH77" i="4"/>
  <c r="AG77" i="4"/>
  <c r="AE77" i="4"/>
  <c r="AD77" i="4"/>
  <c r="I77" i="4"/>
  <c r="H77" i="4"/>
  <c r="M77" i="4" s="1"/>
  <c r="AX76" i="4"/>
  <c r="AW76" i="4"/>
  <c r="AV76" i="4"/>
  <c r="AU76" i="4"/>
  <c r="AT76" i="4"/>
  <c r="AS76" i="4"/>
  <c r="AN76" i="4"/>
  <c r="AM76" i="4"/>
  <c r="AK76" i="4"/>
  <c r="AJ76" i="4"/>
  <c r="AH76" i="4"/>
  <c r="AG76" i="4"/>
  <c r="AE76" i="4"/>
  <c r="AD76" i="4"/>
  <c r="I76" i="4"/>
  <c r="H76" i="4"/>
  <c r="M76" i="4" s="1"/>
  <c r="M75" i="4" s="1"/>
  <c r="AX75" i="4"/>
  <c r="AW75" i="4"/>
  <c r="AV75" i="4"/>
  <c r="AU75" i="4"/>
  <c r="AT75" i="4"/>
  <c r="AS75" i="4"/>
  <c r="AN75" i="4"/>
  <c r="AM75" i="4"/>
  <c r="AK75" i="4"/>
  <c r="AJ75" i="4"/>
  <c r="AH75" i="4"/>
  <c r="AG75" i="4"/>
  <c r="AE75" i="4"/>
  <c r="AD75" i="4"/>
  <c r="L75" i="4"/>
  <c r="K75" i="4"/>
  <c r="J75" i="4"/>
  <c r="I75" i="4"/>
  <c r="G75" i="4"/>
  <c r="AX74" i="4"/>
  <c r="AW74" i="4"/>
  <c r="AV74" i="4"/>
  <c r="AU74" i="4"/>
  <c r="AT74" i="4"/>
  <c r="AS74" i="4"/>
  <c r="AN74" i="4"/>
  <c r="AM74" i="4"/>
  <c r="AK74" i="4"/>
  <c r="AJ74" i="4"/>
  <c r="AH74" i="4"/>
  <c r="AG74" i="4"/>
  <c r="AE74" i="4"/>
  <c r="AD74" i="4"/>
  <c r="H74" i="4"/>
  <c r="AZ74" i="4" s="1"/>
  <c r="AX73" i="4"/>
  <c r="AW73" i="4"/>
  <c r="AV73" i="4"/>
  <c r="AU73" i="4"/>
  <c r="AT73" i="4"/>
  <c r="AS73" i="4"/>
  <c r="I73" i="4"/>
  <c r="AZ73" i="4" s="1"/>
  <c r="H73" i="4"/>
  <c r="AX72" i="4"/>
  <c r="AW72" i="4"/>
  <c r="AV72" i="4"/>
  <c r="AU72" i="4"/>
  <c r="AT72" i="4"/>
  <c r="AS72" i="4"/>
  <c r="H72" i="4"/>
  <c r="AZ72" i="4" s="1"/>
  <c r="AX71" i="4"/>
  <c r="AW71" i="4"/>
  <c r="AV71" i="4"/>
  <c r="AU71" i="4"/>
  <c r="AT71" i="4"/>
  <c r="AS71" i="4"/>
  <c r="AN71" i="4"/>
  <c r="AM71" i="4"/>
  <c r="AK71" i="4"/>
  <c r="AJ71" i="4"/>
  <c r="AH71" i="4"/>
  <c r="AG71" i="4"/>
  <c r="AE71" i="4"/>
  <c r="AD71" i="4"/>
  <c r="H71" i="4"/>
  <c r="AZ71" i="4" s="1"/>
  <c r="AX70" i="4"/>
  <c r="AW70" i="4"/>
  <c r="AV70" i="4"/>
  <c r="AU70" i="4"/>
  <c r="AT70" i="4"/>
  <c r="AS70" i="4"/>
  <c r="AN70" i="4"/>
  <c r="AM70" i="4"/>
  <c r="AK70" i="4"/>
  <c r="AJ70" i="4"/>
  <c r="AH70" i="4"/>
  <c r="AG70" i="4"/>
  <c r="AE70" i="4"/>
  <c r="AD70" i="4"/>
  <c r="L70" i="4"/>
  <c r="K70" i="4"/>
  <c r="J70" i="4"/>
  <c r="I70" i="4"/>
  <c r="H70" i="4"/>
  <c r="G70" i="4"/>
  <c r="AX69" i="4"/>
  <c r="AW69" i="4"/>
  <c r="AV69" i="4"/>
  <c r="AU69" i="4"/>
  <c r="AT69" i="4"/>
  <c r="AS69" i="4"/>
  <c r="AN69" i="4"/>
  <c r="AM69" i="4"/>
  <c r="AK69" i="4"/>
  <c r="AJ69" i="4"/>
  <c r="AH69" i="4"/>
  <c r="AG69" i="4"/>
  <c r="AE69" i="4"/>
  <c r="AD69" i="4"/>
  <c r="I69" i="4"/>
  <c r="AZ69" i="4" s="1"/>
  <c r="H69" i="4"/>
  <c r="AX68" i="4"/>
  <c r="AW68" i="4"/>
  <c r="AV68" i="4"/>
  <c r="AU68" i="4"/>
  <c r="AT68" i="4"/>
  <c r="AS68" i="4"/>
  <c r="I68" i="4"/>
  <c r="AZ68" i="4" s="1"/>
  <c r="H68" i="4"/>
  <c r="AX67" i="4"/>
  <c r="AW67" i="4"/>
  <c r="AV67" i="4"/>
  <c r="AU67" i="4"/>
  <c r="AT67" i="4"/>
  <c r="AS67" i="4"/>
  <c r="H67" i="4"/>
  <c r="AZ67" i="4" s="1"/>
  <c r="AX66" i="4"/>
  <c r="AW66" i="4"/>
  <c r="AV66" i="4"/>
  <c r="AU66" i="4"/>
  <c r="AT66" i="4"/>
  <c r="AS66" i="4"/>
  <c r="AQ66" i="4"/>
  <c r="AN66" i="4"/>
  <c r="AM66" i="4"/>
  <c r="AK66" i="4"/>
  <c r="AJ66" i="4"/>
  <c r="AH66" i="4"/>
  <c r="AG66" i="4"/>
  <c r="AE66" i="4"/>
  <c r="AD66" i="4"/>
  <c r="I66" i="4"/>
  <c r="AZ66" i="4" s="1"/>
  <c r="H66" i="4"/>
  <c r="AX65" i="4"/>
  <c r="AW65" i="4"/>
  <c r="AV65" i="4"/>
  <c r="AU65" i="4"/>
  <c r="AT65" i="4"/>
  <c r="AS65" i="4"/>
  <c r="AN65" i="4"/>
  <c r="AM65" i="4"/>
  <c r="AK65" i="4"/>
  <c r="AJ65" i="4"/>
  <c r="AH65" i="4"/>
  <c r="AG65" i="4"/>
  <c r="AE65" i="4"/>
  <c r="AD65" i="4"/>
  <c r="H65" i="4"/>
  <c r="AZ65" i="4" s="1"/>
  <c r="AX64" i="4"/>
  <c r="AW64" i="4"/>
  <c r="AV64" i="4"/>
  <c r="AU64" i="4"/>
  <c r="AT64" i="4"/>
  <c r="AS64" i="4"/>
  <c r="I64" i="4"/>
  <c r="H64" i="4"/>
  <c r="M64" i="4" s="1"/>
  <c r="AX63" i="4"/>
  <c r="AW63" i="4"/>
  <c r="AV63" i="4"/>
  <c r="AU63" i="4"/>
  <c r="AT63" i="4"/>
  <c r="AS63" i="4"/>
  <c r="H63" i="4"/>
  <c r="AZ63" i="4" s="1"/>
  <c r="AX62" i="4"/>
  <c r="AW62" i="4"/>
  <c r="AV62" i="4"/>
  <c r="AU62" i="4"/>
  <c r="AT62" i="4"/>
  <c r="AS62" i="4"/>
  <c r="AN62" i="4"/>
  <c r="AM62" i="4"/>
  <c r="AK62" i="4"/>
  <c r="AJ62" i="4"/>
  <c r="AH62" i="4"/>
  <c r="AG62" i="4"/>
  <c r="AE62" i="4"/>
  <c r="AD62" i="4"/>
  <c r="H62" i="4"/>
  <c r="AZ62" i="4" s="1"/>
  <c r="AX61" i="4"/>
  <c r="AW61" i="4"/>
  <c r="AV61" i="4"/>
  <c r="AU61" i="4"/>
  <c r="AT61" i="4"/>
  <c r="AS61" i="4"/>
  <c r="AQ61" i="4"/>
  <c r="AN61" i="4"/>
  <c r="AM61" i="4"/>
  <c r="AK61" i="4"/>
  <c r="AJ61" i="4"/>
  <c r="AH61" i="4"/>
  <c r="AG61" i="4"/>
  <c r="AE61" i="4"/>
  <c r="AD61" i="4"/>
  <c r="L61" i="4"/>
  <c r="L96" i="4" s="1"/>
  <c r="K61" i="4"/>
  <c r="J61" i="4"/>
  <c r="J96" i="4" s="1"/>
  <c r="I61" i="4"/>
  <c r="H61" i="4"/>
  <c r="G61" i="4"/>
  <c r="AX60" i="4"/>
  <c r="AW60" i="4"/>
  <c r="AV60" i="4"/>
  <c r="AU60" i="4"/>
  <c r="AT60" i="4"/>
  <c r="AS60" i="4"/>
  <c r="AQ60" i="4"/>
  <c r="AN60" i="4"/>
  <c r="AM60" i="4"/>
  <c r="AK60" i="4"/>
  <c r="AJ60" i="4"/>
  <c r="AH60" i="4"/>
  <c r="AG60" i="4"/>
  <c r="AE60" i="4"/>
  <c r="AD60" i="4"/>
  <c r="I60" i="4"/>
  <c r="H60" i="4"/>
  <c r="M60" i="4" s="1"/>
  <c r="AX59" i="4"/>
  <c r="AW59" i="4"/>
  <c r="AV59" i="4"/>
  <c r="AU59" i="4"/>
  <c r="AT59" i="4"/>
  <c r="AS59" i="4"/>
  <c r="I59" i="4"/>
  <c r="H59" i="4"/>
  <c r="M59" i="4" s="1"/>
  <c r="AX58" i="4"/>
  <c r="AW58" i="4"/>
  <c r="AV58" i="4"/>
  <c r="AU58" i="4"/>
  <c r="AT58" i="4"/>
  <c r="AS58" i="4"/>
  <c r="H58" i="4"/>
  <c r="AZ58" i="4" s="1"/>
  <c r="AX57" i="4"/>
  <c r="AW57" i="4"/>
  <c r="AV57" i="4"/>
  <c r="AU57" i="4"/>
  <c r="AT57" i="4"/>
  <c r="AS57" i="4"/>
  <c r="AQ57" i="4"/>
  <c r="AN57" i="4"/>
  <c r="AM57" i="4"/>
  <c r="AK57" i="4"/>
  <c r="AJ57" i="4"/>
  <c r="AH57" i="4"/>
  <c r="AG57" i="4"/>
  <c r="AE57" i="4"/>
  <c r="AD57" i="4"/>
  <c r="H57" i="4"/>
  <c r="AZ57" i="4" s="1"/>
  <c r="AX54" i="4"/>
  <c r="AW54" i="4"/>
  <c r="AV54" i="4"/>
  <c r="AU54" i="4"/>
  <c r="AT54" i="4"/>
  <c r="AS54" i="4"/>
  <c r="AQ54" i="4"/>
  <c r="AN54" i="4"/>
  <c r="AM54" i="4"/>
  <c r="AK54" i="4"/>
  <c r="AJ54" i="4"/>
  <c r="AH54" i="4"/>
  <c r="AG54" i="4"/>
  <c r="AE54" i="4"/>
  <c r="AD54" i="4"/>
  <c r="I56" i="4"/>
  <c r="H54" i="4"/>
  <c r="AX51" i="4"/>
  <c r="AW51" i="4"/>
  <c r="AV51" i="4"/>
  <c r="AU51" i="4"/>
  <c r="AT51" i="4"/>
  <c r="AS51" i="4"/>
  <c r="AQ51" i="4"/>
  <c r="AN51" i="4"/>
  <c r="AM51" i="4"/>
  <c r="AK51" i="4"/>
  <c r="AJ51" i="4"/>
  <c r="AH51" i="4"/>
  <c r="AG51" i="4"/>
  <c r="AE51" i="4"/>
  <c r="AD51" i="4"/>
  <c r="I53" i="4"/>
  <c r="AZ51" i="4" s="1"/>
  <c r="H53" i="4"/>
  <c r="AX50" i="4"/>
  <c r="AW50" i="4"/>
  <c r="AV50" i="4"/>
  <c r="AU50" i="4"/>
  <c r="AT50" i="4"/>
  <c r="AS50" i="4"/>
  <c r="AQ50" i="4"/>
  <c r="AN50" i="4"/>
  <c r="AM50" i="4"/>
  <c r="AK50" i="4"/>
  <c r="AJ50" i="4"/>
  <c r="AJ96" i="4" s="1"/>
  <c r="AH50" i="4"/>
  <c r="AG50" i="4"/>
  <c r="AE50" i="4"/>
  <c r="AD50" i="4"/>
  <c r="I50" i="4"/>
  <c r="AZ50" i="4" s="1"/>
  <c r="H50" i="4"/>
  <c r="AZ49" i="4"/>
  <c r="L47" i="4"/>
  <c r="K47" i="4"/>
  <c r="J47" i="4"/>
  <c r="H47" i="4"/>
  <c r="AZ47" i="4" s="1"/>
  <c r="U46" i="4"/>
  <c r="T46" i="4"/>
  <c r="S46" i="4"/>
  <c r="R46" i="4"/>
  <c r="Q46" i="4"/>
  <c r="P46" i="4"/>
  <c r="O46" i="4"/>
  <c r="N46" i="4"/>
  <c r="AL45" i="4"/>
  <c r="AI45" i="4"/>
  <c r="AF45" i="4"/>
  <c r="Z45" i="4"/>
  <c r="Y45" i="4"/>
  <c r="X45" i="4"/>
  <c r="W45" i="4"/>
  <c r="V45" i="4"/>
  <c r="G45" i="4"/>
  <c r="AA45" i="4" s="1"/>
  <c r="AX43" i="4"/>
  <c r="AW43" i="4"/>
  <c r="AV43" i="4"/>
  <c r="AU43" i="4"/>
  <c r="AT43" i="4"/>
  <c r="AS43" i="4"/>
  <c r="I43" i="4"/>
  <c r="H43" i="4"/>
  <c r="AX42" i="4"/>
  <c r="AW42" i="4"/>
  <c r="AV42" i="4"/>
  <c r="AU42" i="4"/>
  <c r="AT42" i="4"/>
  <c r="AS42" i="4"/>
  <c r="H42" i="4"/>
  <c r="AZ42" i="4" s="1"/>
  <c r="AX41" i="4"/>
  <c r="AW41" i="4"/>
  <c r="AV41" i="4"/>
  <c r="AU41" i="4"/>
  <c r="AT41" i="4"/>
  <c r="AS41" i="4"/>
  <c r="AN41" i="4"/>
  <c r="AM41" i="4"/>
  <c r="AK41" i="4"/>
  <c r="AJ41" i="4"/>
  <c r="AH41" i="4"/>
  <c r="AG41" i="4"/>
  <c r="AE41" i="4"/>
  <c r="AD41" i="4"/>
  <c r="H41" i="4"/>
  <c r="AZ41" i="4" s="1"/>
  <c r="AX40" i="4"/>
  <c r="AW40" i="4"/>
  <c r="AV40" i="4"/>
  <c r="AU40" i="4"/>
  <c r="AT40" i="4"/>
  <c r="AS40" i="4"/>
  <c r="I40" i="4"/>
  <c r="H40" i="4"/>
  <c r="AX39" i="4"/>
  <c r="AW39" i="4"/>
  <c r="AV39" i="4"/>
  <c r="AU39" i="4"/>
  <c r="AT39" i="4"/>
  <c r="AS39" i="4"/>
  <c r="H39" i="4"/>
  <c r="AZ39" i="4" s="1"/>
  <c r="AX38" i="4"/>
  <c r="AW38" i="4"/>
  <c r="AV38" i="4"/>
  <c r="AU38" i="4"/>
  <c r="AT38" i="4"/>
  <c r="AS38" i="4"/>
  <c r="AN38" i="4"/>
  <c r="AM38" i="4"/>
  <c r="AK38" i="4"/>
  <c r="AJ38" i="4"/>
  <c r="AH38" i="4"/>
  <c r="AG38" i="4"/>
  <c r="AE38" i="4"/>
  <c r="AD38" i="4"/>
  <c r="H38" i="4"/>
  <c r="AZ38" i="4" s="1"/>
  <c r="AX37" i="4"/>
  <c r="AW37" i="4"/>
  <c r="AV37" i="4"/>
  <c r="AU37" i="4"/>
  <c r="AT37" i="4"/>
  <c r="AS37" i="4"/>
  <c r="AE37" i="4"/>
  <c r="AD37" i="4"/>
  <c r="I37" i="4"/>
  <c r="AZ37" i="4" s="1"/>
  <c r="H37" i="4"/>
  <c r="AX36" i="4"/>
  <c r="AW36" i="4"/>
  <c r="AV36" i="4"/>
  <c r="AU36" i="4"/>
  <c r="AT36" i="4"/>
  <c r="AS36" i="4"/>
  <c r="I36" i="4"/>
  <c r="AZ36" i="4" s="1"/>
  <c r="H36" i="4"/>
  <c r="AX35" i="4"/>
  <c r="AW35" i="4"/>
  <c r="AV35" i="4"/>
  <c r="AU35" i="4"/>
  <c r="AT35" i="4"/>
  <c r="AS35" i="4"/>
  <c r="H35" i="4"/>
  <c r="AZ35" i="4" s="1"/>
  <c r="AX34" i="4"/>
  <c r="AW34" i="4"/>
  <c r="AV34" i="4"/>
  <c r="AU34" i="4"/>
  <c r="AT34" i="4"/>
  <c r="AS34" i="4"/>
  <c r="AN34" i="4"/>
  <c r="AM34" i="4"/>
  <c r="AK34" i="4"/>
  <c r="AJ34" i="4"/>
  <c r="AH34" i="4"/>
  <c r="AG34" i="4"/>
  <c r="AE34" i="4"/>
  <c r="AD34" i="4"/>
  <c r="H34" i="4"/>
  <c r="AZ34" i="4" s="1"/>
  <c r="AX33" i="4"/>
  <c r="AW33" i="4"/>
  <c r="AV33" i="4"/>
  <c r="AU33" i="4"/>
  <c r="AT33" i="4"/>
  <c r="AS33" i="4"/>
  <c r="I33" i="4"/>
  <c r="H33" i="4"/>
  <c r="AX32" i="4"/>
  <c r="AW32" i="4"/>
  <c r="AV32" i="4"/>
  <c r="AU32" i="4"/>
  <c r="AT32" i="4"/>
  <c r="AS32" i="4"/>
  <c r="H32" i="4"/>
  <c r="AZ32" i="4" s="1"/>
  <c r="AX31" i="4"/>
  <c r="AW31" i="4"/>
  <c r="AV31" i="4"/>
  <c r="AU31" i="4"/>
  <c r="AT31" i="4"/>
  <c r="AS31" i="4"/>
  <c r="AN31" i="4"/>
  <c r="AM31" i="4"/>
  <c r="AK31" i="4"/>
  <c r="AJ31" i="4"/>
  <c r="AH31" i="4"/>
  <c r="AG31" i="4"/>
  <c r="AE31" i="4"/>
  <c r="AD31" i="4"/>
  <c r="H31" i="4"/>
  <c r="AZ31" i="4" s="1"/>
  <c r="AX30" i="4"/>
  <c r="AW30" i="4"/>
  <c r="AV30" i="4"/>
  <c r="AU30" i="4"/>
  <c r="AT30" i="4"/>
  <c r="AS30" i="4"/>
  <c r="I30" i="4"/>
  <c r="H30" i="4"/>
  <c r="AX29" i="4"/>
  <c r="AW29" i="4"/>
  <c r="AV29" i="4"/>
  <c r="AU29" i="4"/>
  <c r="AT29" i="4"/>
  <c r="AS29" i="4"/>
  <c r="H29" i="4"/>
  <c r="AZ29" i="4" s="1"/>
  <c r="AX28" i="4"/>
  <c r="AW28" i="4"/>
  <c r="AV28" i="4"/>
  <c r="AU28" i="4"/>
  <c r="AT28" i="4"/>
  <c r="AS28" i="4"/>
  <c r="AN28" i="4"/>
  <c r="AM28" i="4"/>
  <c r="AK28" i="4"/>
  <c r="AJ28" i="4"/>
  <c r="AH28" i="4"/>
  <c r="AG28" i="4"/>
  <c r="AE28" i="4"/>
  <c r="AD28" i="4"/>
  <c r="H28" i="4"/>
  <c r="AZ28" i="4" s="1"/>
  <c r="AX27" i="4"/>
  <c r="AW27" i="4"/>
  <c r="AV27" i="4"/>
  <c r="AU27" i="4"/>
  <c r="AT27" i="4"/>
  <c r="AS27" i="4"/>
  <c r="I27" i="4"/>
  <c r="H27" i="4"/>
  <c r="AX26" i="4"/>
  <c r="AW26" i="4"/>
  <c r="AV26" i="4"/>
  <c r="AU26" i="4"/>
  <c r="AT26" i="4"/>
  <c r="AS26" i="4"/>
  <c r="H26" i="4"/>
  <c r="AZ26" i="4" s="1"/>
  <c r="AX25" i="4"/>
  <c r="AW25" i="4"/>
  <c r="AV25" i="4"/>
  <c r="AU25" i="4"/>
  <c r="AT25" i="4"/>
  <c r="AS25" i="4"/>
  <c r="AN25" i="4"/>
  <c r="AM25" i="4"/>
  <c r="AK25" i="4"/>
  <c r="AJ25" i="4"/>
  <c r="AH25" i="4"/>
  <c r="AG25" i="4"/>
  <c r="AE25" i="4"/>
  <c r="AD25" i="4"/>
  <c r="H25" i="4"/>
  <c r="AZ25" i="4" s="1"/>
  <c r="AX24" i="4"/>
  <c r="AW24" i="4"/>
  <c r="AV24" i="4"/>
  <c r="AU24" i="4"/>
  <c r="AT24" i="4"/>
  <c r="AS24" i="4"/>
  <c r="I24" i="4"/>
  <c r="H24" i="4"/>
  <c r="AX23" i="4"/>
  <c r="AW23" i="4"/>
  <c r="AV23" i="4"/>
  <c r="AU23" i="4"/>
  <c r="AT23" i="4"/>
  <c r="AS23" i="4"/>
  <c r="H23" i="4"/>
  <c r="AZ23" i="4" s="1"/>
  <c r="AX22" i="4"/>
  <c r="AW22" i="4"/>
  <c r="AV22" i="4"/>
  <c r="AU22" i="4"/>
  <c r="AT22" i="4"/>
  <c r="AS22" i="4"/>
  <c r="AN22" i="4"/>
  <c r="AM22" i="4"/>
  <c r="AK22" i="4"/>
  <c r="AJ22" i="4"/>
  <c r="AH22" i="4"/>
  <c r="AG22" i="4"/>
  <c r="AE22" i="4"/>
  <c r="AD22" i="4"/>
  <c r="H22" i="4"/>
  <c r="AZ22" i="4" s="1"/>
  <c r="AX21" i="4"/>
  <c r="AW21" i="4"/>
  <c r="AV21" i="4"/>
  <c r="AU21" i="4"/>
  <c r="AT21" i="4"/>
  <c r="AS21" i="4"/>
  <c r="I21" i="4"/>
  <c r="H21" i="4"/>
  <c r="AX20" i="4"/>
  <c r="AW20" i="4"/>
  <c r="AV20" i="4"/>
  <c r="AU20" i="4"/>
  <c r="AT20" i="4"/>
  <c r="AS20" i="4"/>
  <c r="H20" i="4"/>
  <c r="AZ20" i="4" s="1"/>
  <c r="AX19" i="4"/>
  <c r="AW19" i="4"/>
  <c r="AV19" i="4"/>
  <c r="AU19" i="4"/>
  <c r="AT19" i="4"/>
  <c r="AS19" i="4"/>
  <c r="AN19" i="4"/>
  <c r="AM19" i="4"/>
  <c r="AK19" i="4"/>
  <c r="AJ19" i="4"/>
  <c r="AH19" i="4"/>
  <c r="AG19" i="4"/>
  <c r="AE19" i="4"/>
  <c r="AD19" i="4"/>
  <c r="H19" i="4"/>
  <c r="AZ19" i="4" s="1"/>
  <c r="AX18" i="4"/>
  <c r="AW18" i="4"/>
  <c r="AV18" i="4"/>
  <c r="AU18" i="4"/>
  <c r="AT18" i="4"/>
  <c r="AS18" i="4"/>
  <c r="AN18" i="4"/>
  <c r="AM18" i="4"/>
  <c r="AK18" i="4"/>
  <c r="AJ18" i="4"/>
  <c r="AH18" i="4"/>
  <c r="AG18" i="4"/>
  <c r="AE18" i="4"/>
  <c r="AD18" i="4"/>
  <c r="H18" i="4"/>
  <c r="AZ18" i="4" s="1"/>
  <c r="AX17" i="4"/>
  <c r="AW17" i="4"/>
  <c r="AV17" i="4"/>
  <c r="AU17" i="4"/>
  <c r="AT17" i="4"/>
  <c r="AS17" i="4"/>
  <c r="I17" i="4"/>
  <c r="H17" i="4"/>
  <c r="M17" i="4" s="1"/>
  <c r="AX16" i="4"/>
  <c r="AW16" i="4"/>
  <c r="AV16" i="4"/>
  <c r="AU16" i="4"/>
  <c r="AT16" i="4"/>
  <c r="AS16" i="4"/>
  <c r="H16" i="4"/>
  <c r="AZ16" i="4" s="1"/>
  <c r="AX15" i="4"/>
  <c r="AW15" i="4"/>
  <c r="AV15" i="4"/>
  <c r="AU15" i="4"/>
  <c r="AT15" i="4"/>
  <c r="AS15" i="4"/>
  <c r="H15" i="4"/>
  <c r="AZ15" i="4" s="1"/>
  <c r="AX14" i="4"/>
  <c r="AW14" i="4"/>
  <c r="AV14" i="4"/>
  <c r="AU14" i="4"/>
  <c r="AT14" i="4"/>
  <c r="AS14" i="4"/>
  <c r="H14" i="4"/>
  <c r="AZ14" i="4" s="1"/>
  <c r="AX13" i="4"/>
  <c r="AW13" i="4"/>
  <c r="AV13" i="4"/>
  <c r="AU13" i="4"/>
  <c r="AT13" i="4"/>
  <c r="AS13" i="4"/>
  <c r="AN13" i="4"/>
  <c r="AM13" i="4"/>
  <c r="AK13" i="4"/>
  <c r="AJ13" i="4"/>
  <c r="AH13" i="4"/>
  <c r="AG13" i="4"/>
  <c r="AE13" i="4"/>
  <c r="AD13" i="4"/>
  <c r="H13" i="4"/>
  <c r="AZ13" i="4" s="1"/>
  <c r="AX12" i="4"/>
  <c r="AW12" i="4"/>
  <c r="AV12" i="4"/>
  <c r="AU12" i="4"/>
  <c r="AT12" i="4"/>
  <c r="AS12" i="4"/>
  <c r="AN12" i="4"/>
  <c r="AM12" i="4"/>
  <c r="AK12" i="4"/>
  <c r="AJ12" i="4"/>
  <c r="AH12" i="4"/>
  <c r="AG12" i="4"/>
  <c r="AE12" i="4"/>
  <c r="AD12" i="4"/>
  <c r="I12" i="4"/>
  <c r="H12" i="4"/>
  <c r="M12" i="4" s="1"/>
  <c r="AX11" i="4"/>
  <c r="AW11" i="4"/>
  <c r="AW47" i="4" s="1"/>
  <c r="AW155" i="4" s="1"/>
  <c r="AV11" i="4"/>
  <c r="AU11" i="4"/>
  <c r="AT11" i="4"/>
  <c r="AS11" i="4"/>
  <c r="AS47" i="4" s="1"/>
  <c r="AN11" i="4"/>
  <c r="AM11" i="4"/>
  <c r="AM45" i="4" s="1"/>
  <c r="AK11" i="4"/>
  <c r="AJ11" i="4"/>
  <c r="AJ45" i="4" s="1"/>
  <c r="AH11" i="4"/>
  <c r="AG11" i="4"/>
  <c r="AG45" i="4" s="1"/>
  <c r="AE11" i="4"/>
  <c r="AD11" i="4"/>
  <c r="AD45" i="4" s="1"/>
  <c r="H11" i="4"/>
  <c r="AU47" i="4" l="1"/>
  <c r="AU155" i="4" s="1"/>
  <c r="M56" i="4"/>
  <c r="AD96" i="4"/>
  <c r="AG96" i="4"/>
  <c r="AG207" i="4" s="1"/>
  <c r="AM96" i="4"/>
  <c r="AM207" i="4" s="1"/>
  <c r="AV96" i="4"/>
  <c r="AV156" i="4" s="1"/>
  <c r="AX96" i="4"/>
  <c r="AX156" i="4" s="1"/>
  <c r="I46" i="4"/>
  <c r="AT96" i="4"/>
  <c r="AT156" i="4" s="1"/>
  <c r="AE45" i="4"/>
  <c r="AC10" i="4" s="1"/>
  <c r="AC181" i="4" s="1"/>
  <c r="AH45" i="4"/>
  <c r="AK45" i="4"/>
  <c r="AN45" i="4"/>
  <c r="AT47" i="4"/>
  <c r="AT155" i="4" s="1"/>
  <c r="M21" i="4"/>
  <c r="M24" i="4"/>
  <c r="M30" i="4"/>
  <c r="M33" i="4"/>
  <c r="M36" i="4"/>
  <c r="M37" i="4"/>
  <c r="M50" i="4"/>
  <c r="AE96" i="4"/>
  <c r="AH96" i="4"/>
  <c r="AK96" i="4"/>
  <c r="AC54" i="4" s="1"/>
  <c r="AN96" i="4"/>
  <c r="AC57" i="4" s="1"/>
  <c r="AS96" i="4"/>
  <c r="AS156" i="4" s="1"/>
  <c r="AU96" i="4"/>
  <c r="AU156" i="4" s="1"/>
  <c r="AU161" i="4" s="1"/>
  <c r="AW96" i="4"/>
  <c r="AW156" i="4" s="1"/>
  <c r="AW161" i="4" s="1"/>
  <c r="M53" i="4"/>
  <c r="AZ54" i="4"/>
  <c r="AZ59" i="4"/>
  <c r="AZ60" i="4"/>
  <c r="G96" i="4"/>
  <c r="AA96" i="4" s="1"/>
  <c r="AZ61" i="4"/>
  <c r="K96" i="4"/>
  <c r="K109" i="4" s="1"/>
  <c r="K108" i="4" s="1"/>
  <c r="AZ64" i="4"/>
  <c r="M66" i="4"/>
  <c r="M68" i="4"/>
  <c r="M69" i="4"/>
  <c r="AZ70" i="4"/>
  <c r="M73" i="4"/>
  <c r="H75" i="4"/>
  <c r="AZ75" i="4" s="1"/>
  <c r="AZ77" i="4"/>
  <c r="AZ80" i="4"/>
  <c r="AZ81" i="4"/>
  <c r="AZ84" i="4"/>
  <c r="AZ85" i="4"/>
  <c r="AZ86" i="4"/>
  <c r="AZ87" i="4"/>
  <c r="AZ90" i="4"/>
  <c r="AZ93" i="4"/>
  <c r="AZ105" i="4"/>
  <c r="I106" i="4"/>
  <c r="AZ113" i="4"/>
  <c r="M114" i="4"/>
  <c r="M133" i="4" s="1"/>
  <c r="M134" i="4" s="1"/>
  <c r="AZ115" i="4"/>
  <c r="AZ116" i="4"/>
  <c r="AZ120" i="4"/>
  <c r="AZ121" i="4"/>
  <c r="AZ123" i="4"/>
  <c r="AZ124" i="4"/>
  <c r="AZ126" i="4"/>
  <c r="AZ127" i="4"/>
  <c r="AZ129" i="4"/>
  <c r="AZ130" i="4"/>
  <c r="M141" i="4"/>
  <c r="AC141" i="4"/>
  <c r="AG181" i="4" s="1"/>
  <c r="M143" i="4"/>
  <c r="M147" i="4"/>
  <c r="M149" i="4"/>
  <c r="AC149" i="4"/>
  <c r="M151" i="4"/>
  <c r="M152" i="4"/>
  <c r="M161" i="4"/>
  <c r="M162" i="4"/>
  <c r="M163" i="4"/>
  <c r="M164" i="4"/>
  <c r="H188" i="4"/>
  <c r="AC11" i="4"/>
  <c r="AV47" i="4"/>
  <c r="AV155" i="4" s="1"/>
  <c r="AV161" i="4" s="1"/>
  <c r="M27" i="4"/>
  <c r="M40" i="4"/>
  <c r="H46" i="4"/>
  <c r="AZ43" i="4"/>
  <c r="AZ33" i="4"/>
  <c r="AZ40" i="4"/>
  <c r="AX47" i="4"/>
  <c r="AX155" i="4" s="1"/>
  <c r="AX161" i="4" s="1"/>
  <c r="AZ17" i="4"/>
  <c r="AZ21" i="4"/>
  <c r="AZ24" i="4"/>
  <c r="AZ27" i="4"/>
  <c r="AZ30" i="4"/>
  <c r="M43" i="4"/>
  <c r="AO45" i="4"/>
  <c r="AS155" i="4"/>
  <c r="M47" i="4"/>
  <c r="AZ12" i="4"/>
  <c r="H45" i="4"/>
  <c r="AZ45" i="4" s="1"/>
  <c r="J95" i="4"/>
  <c r="J109" i="4"/>
  <c r="J108" i="4" s="1"/>
  <c r="L95" i="4"/>
  <c r="L109" i="4"/>
  <c r="L108" i="4" s="1"/>
  <c r="M65" i="4"/>
  <c r="M74" i="4"/>
  <c r="M70" i="4" s="1"/>
  <c r="O109" i="4"/>
  <c r="Q109" i="4"/>
  <c r="S109" i="4"/>
  <c r="U109" i="4"/>
  <c r="G107" i="4"/>
  <c r="H107" i="4" s="1"/>
  <c r="AZ107" i="4" s="1"/>
  <c r="G108" i="4"/>
  <c r="H108" i="4" s="1"/>
  <c r="AZ103" i="4"/>
  <c r="AZ114" i="4"/>
  <c r="K95" i="4"/>
  <c r="H96" i="4"/>
  <c r="H109" i="4" s="1"/>
  <c r="I96" i="4"/>
  <c r="AZ76" i="4"/>
  <c r="N109" i="4"/>
  <c r="P109" i="4"/>
  <c r="R109" i="4"/>
  <c r="T109" i="4"/>
  <c r="AZ106" i="4"/>
  <c r="G103" i="4"/>
  <c r="G109" i="4" s="1"/>
  <c r="M105" i="4"/>
  <c r="M106" i="4" s="1"/>
  <c r="H132" i="4"/>
  <c r="G133" i="4"/>
  <c r="H133" i="4" s="1"/>
  <c r="I133" i="4"/>
  <c r="I134" i="4" s="1"/>
  <c r="I171" i="4"/>
  <c r="K170" i="4"/>
  <c r="N170" i="4"/>
  <c r="P170" i="4"/>
  <c r="R170" i="4"/>
  <c r="T170" i="4"/>
  <c r="Z171" i="4"/>
  <c r="AB171" i="4"/>
  <c r="AH207" i="4"/>
  <c r="AZ98" i="4"/>
  <c r="H102" i="4"/>
  <c r="AZ102" i="4" s="1"/>
  <c r="AC103" i="4"/>
  <c r="M142" i="4"/>
  <c r="M144" i="4"/>
  <c r="J170" i="4"/>
  <c r="L171" i="4"/>
  <c r="O170" i="4"/>
  <c r="Q170" i="4"/>
  <c r="S170" i="4"/>
  <c r="U170" i="4"/>
  <c r="Y171" i="4"/>
  <c r="AA171" i="4"/>
  <c r="AC171" i="4"/>
  <c r="N168" i="4"/>
  <c r="N171" i="4" s="1"/>
  <c r="P168" i="4"/>
  <c r="P171" i="4" s="1"/>
  <c r="R168" i="4"/>
  <c r="R171" i="4" s="1"/>
  <c r="T168" i="4"/>
  <c r="T171" i="4" s="1"/>
  <c r="AE171" i="4"/>
  <c r="AG171" i="4"/>
  <c r="AK171" i="4"/>
  <c r="AM171" i="4"/>
  <c r="AD207" i="4"/>
  <c r="AJ207" i="4"/>
  <c r="H167" i="4"/>
  <c r="G168" i="4"/>
  <c r="O168" i="4"/>
  <c r="O171" i="4" s="1"/>
  <c r="Q168" i="4"/>
  <c r="Q171" i="4" s="1"/>
  <c r="S168" i="4"/>
  <c r="S171" i="4" s="1"/>
  <c r="U168" i="4"/>
  <c r="U171" i="4" s="1"/>
  <c r="AH171" i="4"/>
  <c r="AN171" i="4"/>
  <c r="J174" i="4" l="1"/>
  <c r="AY47" i="4"/>
  <c r="AZ46" i="4"/>
  <c r="J173" i="4"/>
  <c r="K173" i="4"/>
  <c r="AK207" i="4"/>
  <c r="AC50" i="4"/>
  <c r="AE207" i="4"/>
  <c r="AS161" i="4"/>
  <c r="AC51" i="4"/>
  <c r="AN207" i="4"/>
  <c r="AT161" i="4"/>
  <c r="AD181" i="4"/>
  <c r="AH181" i="4" s="1"/>
  <c r="G134" i="4"/>
  <c r="H134" i="4" s="1"/>
  <c r="K174" i="4"/>
  <c r="G170" i="4"/>
  <c r="G173" i="4" s="1"/>
  <c r="M46" i="4"/>
  <c r="M167" i="4"/>
  <c r="M168" i="4" s="1"/>
  <c r="M171" i="4" s="1"/>
  <c r="M170" i="4" s="1"/>
  <c r="AO96" i="4"/>
  <c r="G172" i="4"/>
  <c r="V109" i="4"/>
  <c r="H169" i="4"/>
  <c r="H172" i="4" s="1"/>
  <c r="AZ132" i="4"/>
  <c r="T174" i="4"/>
  <c r="T175" i="4" s="1"/>
  <c r="T108" i="4"/>
  <c r="P174" i="4"/>
  <c r="P175" i="4" s="1"/>
  <c r="P108" i="4"/>
  <c r="P173" i="4" s="1"/>
  <c r="S174" i="4"/>
  <c r="S175" i="4" s="1"/>
  <c r="S108" i="4"/>
  <c r="S173" i="4" s="1"/>
  <c r="O174" i="4"/>
  <c r="O175" i="4" s="1"/>
  <c r="O108" i="4"/>
  <c r="O173" i="4" s="1"/>
  <c r="M96" i="4"/>
  <c r="H170" i="4"/>
  <c r="H173" i="4" s="1"/>
  <c r="H168" i="4"/>
  <c r="H171" i="4" s="1"/>
  <c r="H174" i="4" s="1"/>
  <c r="L174" i="4"/>
  <c r="L170" i="4"/>
  <c r="L173" i="4" s="1"/>
  <c r="T173" i="4"/>
  <c r="I170" i="4"/>
  <c r="R174" i="4"/>
  <c r="R175" i="4" s="1"/>
  <c r="R108" i="4"/>
  <c r="R173" i="4" s="1"/>
  <c r="N174" i="4"/>
  <c r="N175" i="4" s="1"/>
  <c r="N108" i="4"/>
  <c r="N173" i="4" s="1"/>
  <c r="I109" i="4"/>
  <c r="I174" i="4" s="1"/>
  <c r="AZ96" i="4"/>
  <c r="I95" i="4"/>
  <c r="AZ95" i="4" s="1"/>
  <c r="U174" i="4"/>
  <c r="U175" i="4" s="1"/>
  <c r="U108" i="4"/>
  <c r="U173" i="4" s="1"/>
  <c r="Q174" i="4"/>
  <c r="Q175" i="4" s="1"/>
  <c r="Q108" i="4"/>
  <c r="Q173" i="4" s="1"/>
  <c r="AC60" i="4" l="1"/>
  <c r="G171" i="4"/>
  <c r="G174" i="4" s="1"/>
  <c r="Q180" i="4" s="1"/>
  <c r="AZ109" i="4"/>
  <c r="I108" i="4"/>
  <c r="AZ108" i="4" s="1"/>
  <c r="M109" i="4"/>
  <c r="M95" i="4"/>
  <c r="T180" i="4"/>
  <c r="V180" i="4" s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6" i="1"/>
  <c r="I173" i="4" l="1"/>
  <c r="M108" i="4"/>
  <c r="M173" i="4" s="1"/>
  <c r="M174" i="4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6" i="1"/>
  <c r="T36" i="3" l="1"/>
  <c r="Q36" i="3"/>
  <c r="N36" i="3"/>
  <c r="J36" i="3"/>
  <c r="G36" i="3"/>
  <c r="C36" i="3"/>
  <c r="W34" i="3"/>
  <c r="W33" i="3"/>
  <c r="W32" i="3"/>
  <c r="W36" i="3" s="1"/>
  <c r="G178" i="1" l="1"/>
  <c r="H178" i="1"/>
  <c r="F178" i="1"/>
  <c r="H7" i="1" l="1"/>
  <c r="H30" i="1"/>
  <c r="G152" i="1" l="1"/>
  <c r="H152" i="1"/>
  <c r="F152" i="1"/>
  <c r="G149" i="1"/>
  <c r="H149" i="1"/>
  <c r="F149" i="1"/>
  <c r="G24" i="1"/>
  <c r="H23" i="1"/>
  <c r="F37" i="1"/>
  <c r="G37" i="1"/>
  <c r="H34" i="1"/>
  <c r="G68" i="1"/>
  <c r="F68" i="1"/>
  <c r="H55" i="1"/>
  <c r="H56" i="1"/>
  <c r="H57" i="1"/>
  <c r="H58" i="1"/>
  <c r="H59" i="1"/>
  <c r="H54" i="1"/>
  <c r="G51" i="1"/>
  <c r="F51" i="1"/>
  <c r="H50" i="1"/>
  <c r="H68" i="1" l="1"/>
  <c r="H44" i="1"/>
  <c r="H45" i="1"/>
  <c r="H46" i="1"/>
  <c r="H47" i="1"/>
  <c r="H48" i="1"/>
  <c r="H49" i="1"/>
  <c r="H43" i="1" l="1"/>
  <c r="H42" i="1"/>
  <c r="H51" i="1" l="1"/>
  <c r="H115" i="1" l="1"/>
  <c r="H116" i="1"/>
  <c r="H117" i="1"/>
  <c r="H118" i="1"/>
  <c r="H119" i="1"/>
  <c r="H120" i="1"/>
  <c r="H121" i="1"/>
  <c r="H122" i="1"/>
  <c r="H123" i="1"/>
  <c r="H124" i="1"/>
  <c r="H125" i="1"/>
  <c r="H114" i="1"/>
  <c r="G127" i="1" l="1"/>
  <c r="H127" i="1"/>
  <c r="F127" i="1"/>
  <c r="G111" i="1"/>
  <c r="F111" i="1"/>
  <c r="H96" i="1"/>
  <c r="H97" i="1"/>
  <c r="H95" i="1"/>
  <c r="H111" i="1" l="1"/>
  <c r="H31" i="1"/>
  <c r="H21" i="1"/>
  <c r="H22" i="1"/>
  <c r="H29" i="1" l="1"/>
  <c r="H33" i="1" l="1"/>
  <c r="H28" i="1"/>
  <c r="H27" i="1"/>
  <c r="H20" i="1"/>
  <c r="F24" i="1"/>
  <c r="H37" i="1" l="1"/>
  <c r="H19" i="1"/>
  <c r="H14" i="1"/>
  <c r="H15" i="1"/>
  <c r="H16" i="1"/>
  <c r="H9" i="1"/>
  <c r="H10" i="1"/>
  <c r="H11" i="1"/>
  <c r="H12" i="1"/>
  <c r="H13" i="1"/>
  <c r="H18" i="1"/>
  <c r="H17" i="1"/>
  <c r="H8" i="1"/>
  <c r="H24" i="1"/>
  <c r="AC143" i="4"/>
</calcChain>
</file>

<file path=xl/sharedStrings.xml><?xml version="1.0" encoding="utf-8"?>
<sst xmlns="http://schemas.openxmlformats.org/spreadsheetml/2006/main" count="1139" uniqueCount="426">
  <si>
    <t>№</t>
  </si>
  <si>
    <t>Цикл</t>
  </si>
  <si>
    <t>Назва освітнього компоненту (дисципліни)</t>
  </si>
  <si>
    <t>Cеместр</t>
  </si>
  <si>
    <t>Поток, групи</t>
  </si>
  <si>
    <t>Кількість кредитів ЄКТС</t>
  </si>
  <si>
    <t>Кількість годин / тиждень</t>
  </si>
  <si>
    <t>Кількість аудиторних годин</t>
  </si>
  <si>
    <t xml:space="preserve"> в семестрі</t>
  </si>
  <si>
    <t>Вид підсумкового контролю (іспит, залік, курсова робота/проект)</t>
  </si>
  <si>
    <t>Кафедра, заякою закріплена дисципліна</t>
  </si>
  <si>
    <t>лекц.</t>
  </si>
  <si>
    <t>лаб.</t>
  </si>
  <si>
    <t>практ.</t>
  </si>
  <si>
    <t>1</t>
  </si>
  <si>
    <t>Обов'язкові освітні компоненти</t>
  </si>
  <si>
    <t>ПО</t>
  </si>
  <si>
    <t>екзамен</t>
  </si>
  <si>
    <t>ФБСП</t>
  </si>
  <si>
    <t>2</t>
  </si>
  <si>
    <t>3</t>
  </si>
  <si>
    <t>ЗВ</t>
  </si>
  <si>
    <t>Іноземна мова за професійним спрямуванням (розділ 3)</t>
  </si>
  <si>
    <t>залік</t>
  </si>
  <si>
    <t>Мовної підготовки</t>
  </si>
  <si>
    <t>ПВ</t>
  </si>
  <si>
    <t>ПР</t>
  </si>
  <si>
    <t>Переддипломна практика</t>
  </si>
  <si>
    <t>4</t>
  </si>
  <si>
    <t>5</t>
  </si>
  <si>
    <t>6</t>
  </si>
  <si>
    <t>ООтаЕБ</t>
  </si>
  <si>
    <t>Фінанси</t>
  </si>
  <si>
    <t>Філософії і соціально-політичних наук</t>
  </si>
  <si>
    <t>ЗО</t>
  </si>
  <si>
    <t>Економіка підприємства</t>
  </si>
  <si>
    <t>ЕП</t>
  </si>
  <si>
    <t>Менеджмент</t>
  </si>
  <si>
    <t>Управління освітнім процесом</t>
  </si>
  <si>
    <t>Вища математика</t>
  </si>
  <si>
    <t>ВМ</t>
  </si>
  <si>
    <t>Новітні інформаційні технології</t>
  </si>
  <si>
    <t>Філософія</t>
  </si>
  <si>
    <t>Мікро- та макроекономіка</t>
  </si>
  <si>
    <t>Навчальна практика "Вступ до фаху"</t>
  </si>
  <si>
    <t>Історія української культури</t>
  </si>
  <si>
    <t>Бухгалтерський облік</t>
  </si>
  <si>
    <t>ЗВ-1 дисц</t>
  </si>
  <si>
    <t>ПЕРШЕ ПІВРІЧЧЯ 2024-25 навч.року</t>
  </si>
  <si>
    <t>Політична економія</t>
  </si>
  <si>
    <t>Іноземна мова (за професійним спрямуванням)</t>
  </si>
  <si>
    <t>ДДМА</t>
  </si>
  <si>
    <t>ФПО</t>
  </si>
  <si>
    <t>Разом</t>
  </si>
  <si>
    <t>Мн-24-2т (3 р.)</t>
  </si>
  <si>
    <t xml:space="preserve">ДРУГЕ ПІВРІЧЧЯ 2024-25 навч.року </t>
  </si>
  <si>
    <t>Українська мова за професійним спрямуванням 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</si>
  <si>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</si>
  <si>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</si>
  <si>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Історія управлінської думки</t>
  </si>
  <si>
    <t>рекомендую 15+30, як у ПЗСО</t>
  </si>
  <si>
    <t>Моделювання та прогнозування в менеджменті</t>
  </si>
  <si>
    <t>Теорія організації</t>
  </si>
  <si>
    <t>Виробнича практика (ознайомча)</t>
  </si>
  <si>
    <t>Виробнича практика (організаційна)</t>
  </si>
  <si>
    <t>Менеджмент персоналу</t>
  </si>
  <si>
    <t>Стратегічний менеджмент</t>
  </si>
  <si>
    <t>Міжнародний менеджмент</t>
  </si>
  <si>
    <t xml:space="preserve"> Управління інноваціями</t>
  </si>
  <si>
    <t>5 семестр (еквівалент 7 сем ПЗСО)</t>
  </si>
  <si>
    <t>Професійна етика</t>
  </si>
  <si>
    <t>Вибіркова дисципліна 5 семестру</t>
  </si>
  <si>
    <t>2.2.13</t>
  </si>
  <si>
    <t>Управління комерційною діяльністю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</si>
  <si>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</si>
  <si>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</si>
  <si>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</si>
  <si>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</si>
  <si>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</si>
  <si>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</si>
  <si>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Курсова робота "Операційний менеджмент"</t>
  </si>
  <si>
    <t>диф.залік</t>
  </si>
  <si>
    <t>Кваліфікаційна робота</t>
  </si>
  <si>
    <t xml:space="preserve">Методи прийняття управлінських рішень </t>
  </si>
  <si>
    <r>
      <rPr>
        <sz val="12"/>
        <color indexed="1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Ділове листування іноземною мовою</t>
    </r>
  </si>
  <si>
    <t>Мовної підготоки</t>
  </si>
  <si>
    <t>Іноземна мова за професійним спрямуванням (розділ 4)</t>
  </si>
  <si>
    <t>ПВ- вибрати 2  дисц</t>
  </si>
  <si>
    <t xml:space="preserve">Державне та регіональне управління </t>
  </si>
  <si>
    <t>Працевлаштування та ділова кар'єра</t>
  </si>
  <si>
    <t>Електрона комерція</t>
  </si>
  <si>
    <t>Офісний менеджмент</t>
  </si>
  <si>
    <t>2 курс</t>
  </si>
  <si>
    <t>3 Семестр</t>
  </si>
  <si>
    <t>Курсова робота "Менеджмент"</t>
  </si>
  <si>
    <t>Маркетинг</t>
  </si>
  <si>
    <t>лекц з ПТ 3 р, практика окремо</t>
  </si>
  <si>
    <t>Психологія</t>
  </si>
  <si>
    <t>Правознавство</t>
  </si>
  <si>
    <t>курс.робота</t>
  </si>
  <si>
    <t>Логістика</t>
  </si>
  <si>
    <t>Тренінг з організації командної роботи</t>
  </si>
  <si>
    <t>Комунікаційний менеджмент</t>
  </si>
  <si>
    <t>Самоменеджмент</t>
  </si>
  <si>
    <t>4 Семестр</t>
  </si>
  <si>
    <t>Курсова робота "Маркетинг"</t>
  </si>
  <si>
    <t>Операційний менеджмент</t>
  </si>
  <si>
    <t>Корпоративна соціальна відповідальність</t>
  </si>
  <si>
    <t>Теорія проектного аналізу</t>
  </si>
  <si>
    <t>Ін мова / Політологія</t>
  </si>
  <si>
    <t>3 дисципліни</t>
  </si>
  <si>
    <t>Управління попитом</t>
  </si>
  <si>
    <t>Маркетингова політика комунікацій</t>
  </si>
  <si>
    <t>Адміністративний менеджмент</t>
  </si>
  <si>
    <t>Зовнішньоекономічна діяльність підприємства</t>
  </si>
  <si>
    <t>Економіка праці та соціально-трудові відносини</t>
  </si>
  <si>
    <t>Кадровий аудит</t>
  </si>
  <si>
    <t>Гроші та кредит</t>
  </si>
  <si>
    <t>Контролінг</t>
  </si>
  <si>
    <t>Вибіркові дисципліни 5 семестру (№1 та 2)</t>
  </si>
  <si>
    <t>Вибіркова дисципліна 5 семестру №3</t>
  </si>
  <si>
    <t>Ризик-менеджмент</t>
  </si>
  <si>
    <t>Організація виробництва</t>
  </si>
  <si>
    <t>Кадровий аудит/ Контролінг/ Гроші / Ек праці</t>
  </si>
  <si>
    <t>Договірне / ОАП / КП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</si>
  <si>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</si>
  <si>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</si>
  <si>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</si>
  <si>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</si>
  <si>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</si>
  <si>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</si>
  <si>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</si>
  <si>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</si>
  <si>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</si>
  <si>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</si>
  <si>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</si>
  <si>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</si>
  <si>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</si>
  <si>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</si>
  <si>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</si>
  <si>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</si>
  <si>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</si>
  <si>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</si>
  <si>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</si>
  <si>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</si>
  <si>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</si>
  <si>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</si>
  <si>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</si>
  <si>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</si>
  <si>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</si>
  <si>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</si>
  <si>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</si>
  <si>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</si>
  <si>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</si>
  <si>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</si>
  <si>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</si>
  <si>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</si>
  <si>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+</t>
  </si>
  <si>
    <t>1.1.2</t>
  </si>
  <si>
    <t>Історія України та української культури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</si>
  <si>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</si>
  <si>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</si>
  <si>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</si>
  <si>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</si>
  <si>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</si>
  <si>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</si>
  <si>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</si>
  <si>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</si>
  <si>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</si>
  <si>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 Цикл професійної підготовки</t>
  </si>
  <si>
    <t>1.2.1</t>
  </si>
  <si>
    <t>5д</t>
  </si>
  <si>
    <t>1.2.2</t>
  </si>
  <si>
    <t>1.2.3</t>
  </si>
  <si>
    <t>1.2.5</t>
  </si>
  <si>
    <t>1.2.6</t>
  </si>
  <si>
    <t>1.2.6.1</t>
  </si>
  <si>
    <t>1.2.6.2</t>
  </si>
  <si>
    <t>4д</t>
  </si>
  <si>
    <t>.</t>
  </si>
  <si>
    <t>1.2.7</t>
  </si>
  <si>
    <t>1.2.8</t>
  </si>
  <si>
    <t>1.2.9</t>
  </si>
  <si>
    <t>1.2.9.1</t>
  </si>
  <si>
    <t>1.2.9.2</t>
  </si>
  <si>
    <t>1.2.10</t>
  </si>
  <si>
    <t>1.2.10.1</t>
  </si>
  <si>
    <t>1.2.10.2</t>
  </si>
  <si>
    <t>1.2.11</t>
  </si>
  <si>
    <t>1.2.12</t>
  </si>
  <si>
    <t>Методи прийняття управлінських рішень</t>
  </si>
  <si>
    <t>1.2.13</t>
  </si>
  <si>
    <t>1.2.14</t>
  </si>
  <si>
    <t>1.2.15</t>
  </si>
  <si>
    <t>1.2.16</t>
  </si>
  <si>
    <t>1.2.17</t>
  </si>
  <si>
    <t>1.2.18</t>
  </si>
  <si>
    <t>Разом п.1.2</t>
  </si>
  <si>
    <t>1.3. Практична підготовка</t>
  </si>
  <si>
    <t>1.3 та 1.4</t>
  </si>
  <si>
    <t>1.3.1</t>
  </si>
  <si>
    <t>1.3.2</t>
  </si>
  <si>
    <t>6д</t>
  </si>
  <si>
    <t>1.3.4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</si>
  <si>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</si>
  <si>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</si>
  <si>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</si>
  <si>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</si>
  <si>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</si>
  <si>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</si>
  <si>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</si>
  <si>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</si>
  <si>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2.1.3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</si>
  <si>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</si>
  <si>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</si>
  <si>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</si>
  <si>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</si>
  <si>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</si>
  <si>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</si>
  <si>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</si>
  <si>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</si>
  <si>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</si>
  <si>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</si>
  <si>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2.1.10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</si>
  <si>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</si>
  <si>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</si>
  <si>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</si>
  <si>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</si>
  <si>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</si>
  <si>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</si>
  <si>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Вибіркові дисципліни 6 семестру</t>
  </si>
  <si>
    <t>6, 6</t>
  </si>
  <si>
    <t>2.2.1</t>
  </si>
  <si>
    <t>Статистика</t>
  </si>
  <si>
    <t>2.2.2</t>
  </si>
  <si>
    <t>Організація підприємницької діяльності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</si>
  <si>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</si>
  <si>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</si>
  <si>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</si>
  <si>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</si>
  <si>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</si>
  <si>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</si>
  <si>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</si>
  <si>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</si>
  <si>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</si>
  <si>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</si>
  <si>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2.2.17</t>
  </si>
  <si>
    <t>2.2.18</t>
  </si>
  <si>
    <t>2.2.19</t>
  </si>
  <si>
    <t>2.2.20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</si>
  <si>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</si>
  <si>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</si>
  <si>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</si>
  <si>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</si>
  <si>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</si>
  <si>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</si>
  <si>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</si>
  <si>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</si>
  <si>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</si>
  <si>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</si>
  <si>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</si>
  <si>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</si>
  <si>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</si>
  <si>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</si>
  <si>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</si>
  <si>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</si>
  <si>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</si>
  <si>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1.2</t>
  </si>
  <si>
    <t>1.3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</si>
  <si>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</si>
  <si>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</si>
  <si>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</si>
  <si>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</si>
  <si>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</si>
  <si>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</si>
  <si>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</si>
  <si>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 базі фахової передвищої освіти</t>
  </si>
  <si>
    <t>на базі академії</t>
  </si>
  <si>
    <t xml:space="preserve">Політична економія </t>
  </si>
  <si>
    <t>Разом на базі фахової передвищої освіти</t>
  </si>
  <si>
    <t>Разом на базі академії</t>
  </si>
  <si>
    <t>Разом за п. 1.1:</t>
  </si>
  <si>
    <t>3д</t>
  </si>
  <si>
    <t>Навчальна практика "Вступ до фаху" 
на базі фахової передвищої освіти</t>
  </si>
  <si>
    <t>Виробнича практика (організаційна)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</si>
  <si>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</si>
  <si>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(2 семестр)</t>
  </si>
  <si>
    <t>36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</si>
  <si>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</si>
  <si>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</si>
  <si>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45</t>
  </si>
  <si>
    <t>Вибіркові дисципліни циклу загальної підготовки  (6 семестр)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</si>
  <si>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</si>
  <si>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</si>
  <si>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</si>
  <si>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разом з 4 курсом</t>
  </si>
  <si>
    <t>2.1.12</t>
  </si>
  <si>
    <t xml:space="preserve">Професійна етика </t>
  </si>
  <si>
    <t>15</t>
  </si>
  <si>
    <t>2.1.14</t>
  </si>
  <si>
    <t>2.1.15</t>
  </si>
  <si>
    <t>Вибіркова дисципліна 2 семестру</t>
  </si>
  <si>
    <t>4, 4, 4</t>
  </si>
  <si>
    <t>5,5,5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</si>
  <si>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</si>
  <si>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</si>
  <si>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А</t>
  </si>
  <si>
    <t>1.2.4</t>
  </si>
  <si>
    <t>1.1.3</t>
  </si>
  <si>
    <t>1.1.3.1</t>
  </si>
  <si>
    <t>1.1.3.2</t>
  </si>
  <si>
    <t>1.1.13</t>
  </si>
  <si>
    <t>Разом вибіркові компоненти освітньої програми на базі фахової передвищої освіти</t>
  </si>
  <si>
    <t>Разом вибіркові компоненти освітньої програми на базі академії</t>
  </si>
  <si>
    <t>Загальна кількість на базі фахової передвищої освіти</t>
  </si>
  <si>
    <t>Загальна кількість на базі академії</t>
  </si>
  <si>
    <t xml:space="preserve"> на базі академії</t>
  </si>
  <si>
    <t>2+с*</t>
  </si>
  <si>
    <t>2б, 2б**</t>
  </si>
  <si>
    <t>4ф*, 4**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</si>
  <si>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</si>
  <si>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</si>
  <si>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</si>
  <si>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</si>
  <si>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</si>
  <si>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</si>
  <si>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</si>
  <si>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</si>
  <si>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</si>
  <si>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</si>
  <si>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</si>
  <si>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</si>
  <si>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Строк навчання -  2 роки, 10 місяців</t>
  </si>
  <si>
    <t>На основі  освітнього ступеня "фаховий 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</si>
  <si>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</si>
  <si>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</si>
  <si>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</si>
  <si>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</si>
  <si>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</si>
  <si>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</si>
  <si>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</si>
  <si>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</si>
  <si>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</si>
  <si>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</si>
  <si>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</si>
  <si>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</si>
  <si>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</si>
  <si>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</si>
  <si>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</si>
  <si>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</si>
  <si>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</si>
  <si>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</si>
  <si>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</si>
  <si>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П</t>
  </si>
  <si>
    <t>Д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</si>
  <si>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</si>
  <si>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</si>
  <si>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</si>
  <si>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</si>
  <si>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</si>
  <si>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</si>
  <si>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</si>
  <si>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</si>
  <si>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</si>
  <si>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</si>
  <si>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</si>
  <si>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</si>
  <si>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</si>
  <si>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</si>
  <si>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 атестації (екзамен,  кваліфікаційна робота)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</si>
  <si>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</si>
  <si>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</si>
  <si>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</si>
  <si>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п 1.1</t>
  </si>
  <si>
    <t>п 1.2</t>
  </si>
  <si>
    <t>п 1.3</t>
  </si>
  <si>
    <t>п 1.4</t>
  </si>
  <si>
    <t>п 2.1</t>
  </si>
  <si>
    <t>п 2.2</t>
  </si>
  <si>
    <t>кіт</t>
  </si>
  <si>
    <t>зал</t>
  </si>
  <si>
    <t>екз.</t>
  </si>
  <si>
    <t>потік всі прискорені  екон спец-тей</t>
  </si>
  <si>
    <t>лекції всі прискорені, практ разом економісти 3 р</t>
  </si>
  <si>
    <t>разом з 1 ПЗСО</t>
  </si>
  <si>
    <t>потік всі економ спец</t>
  </si>
  <si>
    <t>лекції з 1 ПЗСО, практика з прискореними</t>
  </si>
  <si>
    <t>лекції з ПЗСО, практ окремо</t>
  </si>
  <si>
    <t>лекціїї загальним потоком, практика - прискореники</t>
  </si>
  <si>
    <t>загальний потік</t>
  </si>
  <si>
    <t>потік прискор 3 р.</t>
  </si>
  <si>
    <t>разом з 2 ПЗСО</t>
  </si>
  <si>
    <t>авп</t>
  </si>
  <si>
    <t>іспр</t>
  </si>
  <si>
    <t>еса</t>
  </si>
  <si>
    <t>птм</t>
  </si>
  <si>
    <t>кмсіт</t>
  </si>
  <si>
    <t>фіз</t>
  </si>
  <si>
    <t>зв</t>
  </si>
  <si>
    <t>лв</t>
  </si>
  <si>
    <t>тм</t>
  </si>
  <si>
    <t>омт</t>
  </si>
  <si>
    <t>опм</t>
  </si>
  <si>
    <t>хіоп</t>
  </si>
  <si>
    <t>ф</t>
  </si>
  <si>
    <t>еп</t>
  </si>
  <si>
    <t>м</t>
  </si>
  <si>
    <t>мп</t>
  </si>
  <si>
    <t>філ</t>
  </si>
  <si>
    <t>фв</t>
  </si>
  <si>
    <t>вм</t>
  </si>
  <si>
    <t>ОПД</t>
  </si>
  <si>
    <t>Комун менеджмент / Статистика</t>
  </si>
  <si>
    <t>зал.</t>
  </si>
  <si>
    <t xml:space="preserve">Електронна комерція </t>
  </si>
  <si>
    <t>40</t>
  </si>
  <si>
    <t>14</t>
  </si>
  <si>
    <t>54</t>
  </si>
  <si>
    <t>2д</t>
  </si>
  <si>
    <t xml:space="preserve"> -1 або -2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</si>
  <si>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</si>
  <si>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D3 Менеджмент</t>
    </r>
  </si>
  <si>
    <t>Теоретична підготовка базової загальновійськової
підготовки* / Національна ідентичність</t>
  </si>
  <si>
    <t xml:space="preserve">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</si>
  <si>
    <t>протокол № 9</t>
  </si>
  <si>
    <t>"   24   "   квітня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</si>
</sst>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.0;\-* #,##0.0_-;\ &quot;&quot;_-;_-@_-"/>
    <numFmt numFmtId="165" formatCode="0.0"/>
    <numFmt numFmtId="166" formatCode="#,##0.0_ ;\-#,##0.0\ "/>
    <numFmt numFmtId="167" formatCode="#,##0;\-* #,##0_-;\ &quot;&quot;_-;_-@_-"/>
    <numFmt numFmtId="168" formatCode="#,##0_-;\-* #,##0_-;\ &quot;&quot;_-;_-@_-"/>
    <numFmt numFmtId="169" formatCode="#,##0_-;\-* #,##0_-;\ _-;_-@_-"/>
    <numFmt numFmtId="170" formatCode="#,##0.0_-;\-* #,##0.0_-;\ &quot;&quot;_-;_-@_-"/>
    <numFmt numFmtId="171" formatCode="#,##0_ ;\-#,##0\ "/>
    <numFmt numFmtId="172" formatCode="#,##0.00_ ;\-#,##0.00\ 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103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Border="1"/>
    <xf numFmtId="166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 vertical="center"/>
    </xf>
    <xf numFmtId="49" fontId="3" fillId="0" borderId="10" xfId="2" applyNumberFormat="1" applyFont="1" applyFill="1" applyBorder="1" applyAlignment="1">
      <alignment horizontal="left" vertical="center" wrapText="1"/>
    </xf>
    <xf numFmtId="165" fontId="4" fillId="7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9" xfId="2" applyNumberFormat="1" applyFont="1" applyFill="1" applyBorder="1" applyAlignment="1">
      <alignment vertical="center" wrapText="1"/>
    </xf>
    <xf numFmtId="164" fontId="3" fillId="0" borderId="18" xfId="2" applyNumberFormat="1" applyFont="1" applyFill="1" applyBorder="1" applyAlignment="1" applyProtection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 applyProtection="1">
      <alignment vertical="center" wrapText="1"/>
    </xf>
    <xf numFmtId="49" fontId="4" fillId="0" borderId="1" xfId="2" applyNumberFormat="1" applyFont="1" applyFill="1" applyBorder="1" applyAlignment="1" applyProtection="1">
      <alignment vertical="center"/>
    </xf>
    <xf numFmtId="49" fontId="4" fillId="0" borderId="8" xfId="2" applyNumberFormat="1" applyFont="1" applyFill="1" applyBorder="1" applyAlignment="1">
      <alignment vertical="center" wrapText="1"/>
    </xf>
    <xf numFmtId="49" fontId="4" fillId="0" borderId="9" xfId="2" applyNumberFormat="1" applyFont="1" applyFill="1" applyBorder="1" applyAlignment="1">
      <alignment vertical="center" wrapText="1"/>
    </xf>
    <xf numFmtId="49" fontId="4" fillId="0" borderId="21" xfId="2" applyNumberFormat="1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9" fontId="4" fillId="8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0" fontId="4" fillId="8" borderId="1" xfId="1" applyNumberFormat="1" applyFont="1" applyFill="1" applyBorder="1" applyAlignment="1" applyProtection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 vertical="center"/>
    </xf>
    <xf numFmtId="0" fontId="6" fillId="8" borderId="0" xfId="0" applyFont="1" applyFill="1"/>
    <xf numFmtId="0" fontId="11" fillId="8" borderId="1" xfId="0" applyFont="1" applyFill="1" applyBorder="1" applyAlignment="1">
      <alignment horizontal="left" wrapText="1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wrapText="1"/>
    </xf>
    <xf numFmtId="0" fontId="11" fillId="8" borderId="0" xfId="0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165" fontId="4" fillId="8" borderId="1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11" fillId="8" borderId="1" xfId="0" applyFont="1" applyFill="1" applyBorder="1"/>
    <xf numFmtId="49" fontId="4" fillId="0" borderId="1" xfId="2" applyNumberFormat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 applyProtection="1">
      <alignment horizontal="center" vertical="center"/>
    </xf>
    <xf numFmtId="49" fontId="4" fillId="0" borderId="0" xfId="2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168" fontId="4" fillId="0" borderId="0" xfId="2" applyNumberFormat="1" applyFont="1" applyFill="1" applyBorder="1" applyAlignment="1" applyProtection="1">
      <alignment vertical="center"/>
    </xf>
    <xf numFmtId="168" fontId="7" fillId="0" borderId="1" xfId="2" applyNumberFormat="1" applyFont="1" applyFill="1" applyBorder="1" applyAlignment="1" applyProtection="1">
      <alignment vertical="center"/>
    </xf>
    <xf numFmtId="0" fontId="4" fillId="0" borderId="19" xfId="2" applyNumberFormat="1" applyFont="1" applyFill="1" applyBorder="1" applyAlignment="1" applyProtection="1">
      <alignment horizontal="center" vertical="center"/>
    </xf>
    <xf numFmtId="0" fontId="4" fillId="0" borderId="41" xfId="2" applyNumberFormat="1" applyFont="1" applyFill="1" applyBorder="1" applyAlignment="1" applyProtection="1">
      <alignment horizontal="center" vertical="center"/>
    </xf>
    <xf numFmtId="0" fontId="4" fillId="0" borderId="42" xfId="2" applyNumberFormat="1" applyFont="1" applyFill="1" applyBorder="1" applyAlignment="1" applyProtection="1">
      <alignment horizontal="center" vertical="center"/>
    </xf>
    <xf numFmtId="0" fontId="4" fillId="0" borderId="43" xfId="2" applyNumberFormat="1" applyFont="1" applyFill="1" applyBorder="1" applyAlignment="1" applyProtection="1">
      <alignment horizontal="center" vertical="center"/>
    </xf>
    <xf numFmtId="0" fontId="4" fillId="0" borderId="39" xfId="2" applyNumberFormat="1" applyFont="1" applyFill="1" applyBorder="1" applyAlignment="1" applyProtection="1">
      <alignment horizontal="center" vertical="center"/>
    </xf>
    <xf numFmtId="0" fontId="4" fillId="0" borderId="55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56" xfId="2" applyNumberFormat="1" applyFont="1" applyFill="1" applyBorder="1" applyAlignment="1" applyProtection="1">
      <alignment horizontal="center" vertical="center"/>
    </xf>
    <xf numFmtId="0" fontId="4" fillId="0" borderId="20" xfId="2" applyNumberFormat="1" applyFont="1" applyFill="1" applyBorder="1" applyAlignment="1" applyProtection="1">
      <alignment horizontal="center" vertical="center"/>
    </xf>
    <xf numFmtId="0" fontId="4" fillId="8" borderId="0" xfId="2" applyNumberFormat="1" applyFont="1" applyFill="1" applyBorder="1" applyAlignment="1" applyProtection="1">
      <alignment horizontal="center" vertical="center"/>
    </xf>
    <xf numFmtId="0" fontId="4" fillId="8" borderId="39" xfId="2" applyNumberFormat="1" applyFont="1" applyFill="1" applyBorder="1" applyAlignment="1" applyProtection="1">
      <alignment horizontal="center" vertical="center"/>
    </xf>
    <xf numFmtId="0" fontId="4" fillId="8" borderId="56" xfId="2" applyNumberFormat="1" applyFont="1" applyFill="1" applyBorder="1" applyAlignment="1" applyProtection="1">
      <alignment horizontal="center" vertical="center"/>
    </xf>
    <xf numFmtId="168" fontId="17" fillId="0" borderId="0" xfId="2" applyNumberFormat="1" applyFont="1" applyFill="1" applyBorder="1" applyAlignment="1" applyProtection="1">
      <alignment vertical="center"/>
    </xf>
    <xf numFmtId="166" fontId="17" fillId="0" borderId="0" xfId="2" applyNumberFormat="1" applyFont="1" applyFill="1" applyBorder="1" applyAlignment="1" applyProtection="1">
      <alignment vertical="center"/>
    </xf>
    <xf numFmtId="0" fontId="3" fillId="0" borderId="27" xfId="2" applyFont="1" applyFill="1" applyBorder="1" applyAlignment="1">
      <alignment horizontal="center" vertical="center" wrapText="1"/>
    </xf>
    <xf numFmtId="168" fontId="18" fillId="0" borderId="1" xfId="2" applyNumberFormat="1" applyFont="1" applyFill="1" applyBorder="1" applyAlignment="1" applyProtection="1">
      <alignment vertical="center"/>
    </xf>
    <xf numFmtId="0" fontId="3" fillId="0" borderId="14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7" fillId="0" borderId="33" xfId="2" applyFont="1" applyFill="1" applyBorder="1" applyAlignment="1">
      <alignment horizontal="center" vertical="center" wrapText="1"/>
    </xf>
    <xf numFmtId="0" fontId="17" fillId="0" borderId="14" xfId="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 wrapText="1"/>
    </xf>
    <xf numFmtId="0" fontId="3" fillId="0" borderId="33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168" fontId="4" fillId="0" borderId="33" xfId="2" applyNumberFormat="1" applyFont="1" applyFill="1" applyBorder="1" applyAlignment="1" applyProtection="1">
      <alignment vertical="center"/>
    </xf>
    <xf numFmtId="168" fontId="3" fillId="0" borderId="0" xfId="2" applyNumberFormat="1" applyFont="1" applyFill="1" applyBorder="1" applyAlignment="1" applyProtection="1">
      <alignment vertical="center"/>
    </xf>
    <xf numFmtId="168" fontId="20" fillId="0" borderId="1" xfId="2" applyNumberFormat="1" applyFont="1" applyFill="1" applyBorder="1" applyAlignment="1" applyProtection="1">
      <alignment vertical="center"/>
    </xf>
    <xf numFmtId="168" fontId="3" fillId="0" borderId="14" xfId="2" applyNumberFormat="1" applyFont="1" applyFill="1" applyBorder="1" applyAlignment="1" applyProtection="1">
      <alignment horizontal="center" vertical="center"/>
    </xf>
    <xf numFmtId="166" fontId="7" fillId="0" borderId="1" xfId="2" applyNumberFormat="1" applyFont="1" applyFill="1" applyBorder="1" applyAlignment="1" applyProtection="1">
      <alignment vertical="center"/>
    </xf>
    <xf numFmtId="166" fontId="4" fillId="0" borderId="0" xfId="2" applyNumberFormat="1" applyFont="1" applyFill="1" applyBorder="1" applyAlignment="1" applyProtection="1">
      <alignment vertical="center"/>
    </xf>
    <xf numFmtId="168" fontId="22" fillId="0" borderId="0" xfId="2" applyNumberFormat="1" applyFont="1" applyFill="1" applyBorder="1" applyAlignment="1" applyProtection="1">
      <alignment vertical="center"/>
    </xf>
    <xf numFmtId="168" fontId="23" fillId="0" borderId="1" xfId="2" applyNumberFormat="1" applyFont="1" applyFill="1" applyBorder="1" applyAlignment="1" applyProtection="1">
      <alignment vertical="center"/>
    </xf>
    <xf numFmtId="49" fontId="3" fillId="0" borderId="61" xfId="0" applyNumberFormat="1" applyFont="1" applyFill="1" applyBorder="1" applyAlignment="1" applyProtection="1">
      <alignment horizontal="center" vertical="center"/>
    </xf>
    <xf numFmtId="0" fontId="3" fillId="0" borderId="29" xfId="2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166" fontId="22" fillId="0" borderId="0" xfId="2" applyNumberFormat="1" applyFont="1" applyFill="1" applyBorder="1" applyAlignment="1" applyProtection="1">
      <alignment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33" xfId="2" applyNumberFormat="1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/>
    </xf>
    <xf numFmtId="49" fontId="3" fillId="0" borderId="67" xfId="0" applyNumberFormat="1" applyFont="1" applyFill="1" applyBorder="1" applyAlignment="1" applyProtection="1">
      <alignment horizontal="center" vertical="center"/>
    </xf>
    <xf numFmtId="0" fontId="3" fillId="0" borderId="50" xfId="2" applyFont="1" applyFill="1" applyBorder="1" applyAlignment="1">
      <alignment horizontal="center" vertical="center" wrapText="1"/>
    </xf>
    <xf numFmtId="0" fontId="25" fillId="0" borderId="51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3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3" fillId="0" borderId="51" xfId="2" applyFont="1" applyFill="1" applyBorder="1" applyAlignment="1">
      <alignment horizontal="center" vertical="center" wrapText="1"/>
    </xf>
    <xf numFmtId="0" fontId="10" fillId="0" borderId="50" xfId="2" applyFont="1" applyFill="1" applyBorder="1" applyAlignment="1">
      <alignment horizontal="center" vertical="center" wrapText="1"/>
    </xf>
    <xf numFmtId="0" fontId="10" fillId="0" borderId="51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 wrapText="1"/>
    </xf>
    <xf numFmtId="1" fontId="3" fillId="0" borderId="55" xfId="2" applyNumberFormat="1" applyFont="1" applyFill="1" applyBorder="1" applyAlignment="1">
      <alignment horizontal="center" vertical="center" wrapText="1"/>
    </xf>
    <xf numFmtId="1" fontId="3" fillId="0" borderId="66" xfId="2" applyNumberFormat="1" applyFont="1" applyFill="1" applyBorder="1" applyAlignment="1">
      <alignment horizontal="center" vertical="center" wrapText="1"/>
    </xf>
    <xf numFmtId="166" fontId="23" fillId="0" borderId="1" xfId="2" applyNumberFormat="1" applyFont="1" applyFill="1" applyBorder="1" applyAlignment="1" applyProtection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67" fontId="26" fillId="0" borderId="29" xfId="0" applyNumberFormat="1" applyFont="1" applyFill="1" applyBorder="1" applyAlignment="1" applyProtection="1">
      <alignment horizontal="center" vertical="center"/>
    </xf>
    <xf numFmtId="1" fontId="3" fillId="0" borderId="30" xfId="0" applyNumberFormat="1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165" fontId="3" fillId="0" borderId="68" xfId="2" applyNumberFormat="1" applyFont="1" applyFill="1" applyBorder="1" applyAlignment="1" applyProtection="1">
      <alignment horizontal="center" vertical="center"/>
    </xf>
    <xf numFmtId="1" fontId="3" fillId="0" borderId="69" xfId="2" applyNumberFormat="1" applyFont="1" applyFill="1" applyBorder="1" applyAlignment="1" applyProtection="1">
      <alignment horizontal="center" vertical="center"/>
    </xf>
    <xf numFmtId="1" fontId="3" fillId="0" borderId="70" xfId="2" applyNumberFormat="1" applyFont="1" applyFill="1" applyBorder="1" applyAlignment="1" applyProtection="1">
      <alignment horizontal="center" vertical="center"/>
    </xf>
    <xf numFmtId="165" fontId="3" fillId="0" borderId="71" xfId="2" applyNumberFormat="1" applyFont="1" applyFill="1" applyBorder="1" applyAlignment="1" applyProtection="1">
      <alignment horizontal="center" vertical="center"/>
    </xf>
    <xf numFmtId="165" fontId="3" fillId="0" borderId="69" xfId="2" applyNumberFormat="1" applyFont="1" applyFill="1" applyBorder="1" applyAlignment="1" applyProtection="1">
      <alignment horizontal="center" vertical="center"/>
    </xf>
    <xf numFmtId="165" fontId="4" fillId="0" borderId="0" xfId="2" applyNumberFormat="1" applyFont="1" applyFill="1" applyBorder="1" applyAlignment="1" applyProtection="1">
      <alignment vertical="center"/>
    </xf>
    <xf numFmtId="1" fontId="3" fillId="0" borderId="64" xfId="0" applyNumberFormat="1" applyFont="1" applyFill="1" applyBorder="1" applyAlignment="1">
      <alignment horizontal="center" vertical="center" wrapText="1"/>
    </xf>
    <xf numFmtId="165" fontId="3" fillId="0" borderId="74" xfId="2" applyNumberFormat="1" applyFont="1" applyFill="1" applyBorder="1" applyAlignment="1" applyProtection="1">
      <alignment horizontal="center" vertical="center"/>
    </xf>
    <xf numFmtId="165" fontId="3" fillId="0" borderId="23" xfId="2" applyNumberFormat="1" applyFont="1" applyFill="1" applyBorder="1" applyAlignment="1" applyProtection="1">
      <alignment horizontal="center" vertical="center"/>
    </xf>
    <xf numFmtId="1" fontId="3" fillId="0" borderId="73" xfId="2" applyNumberFormat="1" applyFont="1" applyFill="1" applyBorder="1" applyAlignment="1" applyProtection="1">
      <alignment horizontal="center" vertical="center"/>
    </xf>
    <xf numFmtId="165" fontId="3" fillId="0" borderId="72" xfId="2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67" fontId="26" fillId="0" borderId="33" xfId="0" applyNumberFormat="1" applyFont="1" applyFill="1" applyBorder="1" applyAlignment="1" applyProtection="1">
      <alignment horizontal="center" vertical="center"/>
    </xf>
    <xf numFmtId="0" fontId="3" fillId="0" borderId="67" xfId="0" applyNumberFormat="1" applyFont="1" applyFill="1" applyBorder="1" applyAlignment="1" applyProtection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167" fontId="26" fillId="0" borderId="35" xfId="0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Border="1" applyAlignment="1" applyProtection="1">
      <alignment horizontal="center" vertical="center"/>
    </xf>
    <xf numFmtId="1" fontId="3" fillId="0" borderId="32" xfId="0" applyNumberFormat="1" applyFont="1" applyFill="1" applyBorder="1" applyAlignment="1" applyProtection="1">
      <alignment horizontal="center" vertical="center"/>
    </xf>
    <xf numFmtId="167" fontId="3" fillId="0" borderId="22" xfId="0" applyNumberFormat="1" applyFont="1" applyFill="1" applyBorder="1" applyAlignment="1" applyProtection="1">
      <alignment horizontal="left" vertical="center" wrapText="1"/>
    </xf>
    <xf numFmtId="167" fontId="4" fillId="0" borderId="27" xfId="0" applyNumberFormat="1" applyFont="1" applyFill="1" applyBorder="1" applyAlignment="1" applyProtection="1">
      <alignment horizontal="center" vertical="center"/>
    </xf>
    <xf numFmtId="167" fontId="4" fillId="0" borderId="28" xfId="0" applyNumberFormat="1" applyFont="1" applyFill="1" applyBorder="1" applyAlignment="1" applyProtection="1">
      <alignment horizontal="center" vertical="center"/>
    </xf>
    <xf numFmtId="167" fontId="4" fillId="0" borderId="62" xfId="0" applyNumberFormat="1" applyFont="1" applyFill="1" applyBorder="1" applyAlignment="1" applyProtection="1">
      <alignment horizontal="center" vertical="center"/>
    </xf>
    <xf numFmtId="165" fontId="3" fillId="0" borderId="30" xfId="0" applyNumberFormat="1" applyFont="1" applyFill="1" applyBorder="1" applyAlignment="1" applyProtection="1">
      <alignment horizontal="center" vertical="center"/>
    </xf>
    <xf numFmtId="167" fontId="3" fillId="0" borderId="30" xfId="0" applyNumberFormat="1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6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62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27" xfId="2" applyNumberFormat="1" applyFont="1" applyFill="1" applyBorder="1" applyAlignment="1" applyProtection="1">
      <alignment horizontal="center" vertical="center"/>
    </xf>
    <xf numFmtId="0" fontId="3" fillId="0" borderId="19" xfId="2" applyNumberFormat="1" applyFont="1" applyFill="1" applyBorder="1" applyAlignment="1" applyProtection="1">
      <alignment horizontal="center" vertical="center"/>
    </xf>
    <xf numFmtId="0" fontId="3" fillId="0" borderId="43" xfId="2" applyNumberFormat="1" applyFont="1" applyFill="1" applyBorder="1" applyAlignment="1" applyProtection="1">
      <alignment horizontal="center" vertical="center"/>
    </xf>
    <xf numFmtId="168" fontId="27" fillId="0" borderId="0" xfId="2" applyNumberFormat="1" applyFont="1" applyFill="1" applyBorder="1" applyAlignment="1" applyProtection="1">
      <alignment vertical="center"/>
    </xf>
    <xf numFmtId="0" fontId="4" fillId="0" borderId="72" xfId="2" applyNumberFormat="1" applyFont="1" applyFill="1" applyBorder="1" applyAlignment="1" applyProtection="1">
      <alignment horizontal="center" vertical="center"/>
    </xf>
    <xf numFmtId="0" fontId="4" fillId="0" borderId="4" xfId="2" applyNumberFormat="1" applyFont="1" applyFill="1" applyBorder="1" applyAlignment="1" applyProtection="1">
      <alignment horizontal="center" vertical="center"/>
    </xf>
    <xf numFmtId="0" fontId="4" fillId="0" borderId="73" xfId="2" applyNumberFormat="1" applyFont="1" applyFill="1" applyBorder="1" applyAlignment="1" applyProtection="1">
      <alignment horizontal="center" vertical="center"/>
    </xf>
    <xf numFmtId="164" fontId="4" fillId="0" borderId="16" xfId="2" applyNumberFormat="1" applyFont="1" applyFill="1" applyBorder="1" applyAlignment="1" applyProtection="1">
      <alignment horizontal="center" vertical="center"/>
    </xf>
    <xf numFmtId="167" fontId="4" fillId="0" borderId="72" xfId="2" applyNumberFormat="1" applyFont="1" applyFill="1" applyBorder="1" applyAlignment="1" applyProtection="1">
      <alignment horizontal="center" vertical="center"/>
    </xf>
    <xf numFmtId="167" fontId="4" fillId="0" borderId="4" xfId="2" applyNumberFormat="1" applyFont="1" applyFill="1" applyBorder="1" applyAlignment="1" applyProtection="1">
      <alignment horizontal="center" vertical="center"/>
    </xf>
    <xf numFmtId="167" fontId="4" fillId="0" borderId="73" xfId="2" applyNumberFormat="1" applyFont="1" applyFill="1" applyBorder="1" applyAlignment="1" applyProtection="1">
      <alignment horizontal="center" vertical="center"/>
    </xf>
    <xf numFmtId="0" fontId="4" fillId="0" borderId="23" xfId="2" applyNumberFormat="1" applyFont="1" applyFill="1" applyBorder="1" applyAlignment="1" applyProtection="1">
      <alignment horizontal="center" vertical="center"/>
    </xf>
    <xf numFmtId="0" fontId="4" fillId="0" borderId="14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4" fillId="0" borderId="33" xfId="2" applyNumberFormat="1" applyFont="1" applyFill="1" applyBorder="1" applyAlignment="1" applyProtection="1">
      <alignment horizontal="center" vertical="center"/>
    </xf>
    <xf numFmtId="0" fontId="4" fillId="0" borderId="35" xfId="2" applyNumberFormat="1" applyFont="1" applyFill="1" applyBorder="1" applyAlignment="1" applyProtection="1">
      <alignment horizontal="center" vertical="center"/>
    </xf>
    <xf numFmtId="167" fontId="4" fillId="0" borderId="39" xfId="2" applyNumberFormat="1" applyFont="1" applyFill="1" applyBorder="1" applyAlignment="1" applyProtection="1">
      <alignment horizontal="center" vertical="center"/>
    </xf>
    <xf numFmtId="167" fontId="4" fillId="0" borderId="3" xfId="2" applyNumberFormat="1" applyFont="1" applyFill="1" applyBorder="1" applyAlignment="1" applyProtection="1">
      <alignment horizontal="center" vertical="center"/>
    </xf>
    <xf numFmtId="167" fontId="4" fillId="0" borderId="40" xfId="2" applyNumberFormat="1" applyFont="1" applyFill="1" applyBorder="1" applyAlignment="1" applyProtection="1">
      <alignment horizontal="center" vertical="center"/>
    </xf>
    <xf numFmtId="165" fontId="3" fillId="0" borderId="49" xfId="2" applyNumberFormat="1" applyFont="1" applyFill="1" applyBorder="1" applyAlignment="1">
      <alignment horizontal="center" vertical="center" wrapText="1"/>
    </xf>
    <xf numFmtId="1" fontId="3" fillId="0" borderId="38" xfId="2" applyNumberFormat="1" applyFont="1" applyFill="1" applyBorder="1" applyAlignment="1">
      <alignment horizontal="center" vertical="center" wrapText="1"/>
    </xf>
    <xf numFmtId="1" fontId="3" fillId="0" borderId="49" xfId="2" applyNumberFormat="1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 applyProtection="1">
      <alignment horizontal="center" vertical="center"/>
    </xf>
    <xf numFmtId="167" fontId="3" fillId="0" borderId="43" xfId="2" applyNumberFormat="1" applyFont="1" applyFill="1" applyBorder="1" applyAlignment="1" applyProtection="1">
      <alignment horizontal="center" vertical="center"/>
    </xf>
    <xf numFmtId="0" fontId="3" fillId="0" borderId="77" xfId="2" applyNumberFormat="1" applyFont="1" applyFill="1" applyBorder="1" applyAlignment="1" applyProtection="1">
      <alignment horizontal="center" vertical="center"/>
    </xf>
    <xf numFmtId="164" fontId="3" fillId="0" borderId="55" xfId="2" applyNumberFormat="1" applyFont="1" applyFill="1" applyBorder="1" applyAlignment="1" applyProtection="1">
      <alignment horizontal="center" vertical="center"/>
    </xf>
    <xf numFmtId="164" fontId="3" fillId="0" borderId="20" xfId="2" applyNumberFormat="1" applyFont="1" applyFill="1" applyBorder="1" applyAlignment="1" applyProtection="1">
      <alignment horizontal="center" vertical="center"/>
    </xf>
    <xf numFmtId="167" fontId="3" fillId="0" borderId="77" xfId="2" applyNumberFormat="1" applyFont="1" applyFill="1" applyBorder="1" applyAlignment="1" applyProtection="1">
      <alignment horizontal="center" vertical="center"/>
    </xf>
    <xf numFmtId="0" fontId="4" fillId="0" borderId="29" xfId="2" applyNumberFormat="1" applyFont="1" applyFill="1" applyBorder="1" applyAlignment="1" applyProtection="1">
      <alignment horizontal="center" vertical="center"/>
    </xf>
    <xf numFmtId="164" fontId="4" fillId="0" borderId="61" xfId="2" applyNumberFormat="1" applyFont="1" applyFill="1" applyBorder="1" applyAlignment="1" applyProtection="1">
      <alignment horizontal="center" vertical="center"/>
    </xf>
    <xf numFmtId="0" fontId="4" fillId="0" borderId="74" xfId="2" applyNumberFormat="1" applyFont="1" applyFill="1" applyBorder="1" applyAlignment="1" applyProtection="1">
      <alignment horizontal="center" vertical="center"/>
    </xf>
    <xf numFmtId="164" fontId="4" fillId="0" borderId="79" xfId="2" applyNumberFormat="1" applyFont="1" applyFill="1" applyBorder="1" applyAlignment="1" applyProtection="1">
      <alignment horizontal="center" vertical="center"/>
    </xf>
    <xf numFmtId="1" fontId="4" fillId="0" borderId="7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164" fontId="4" fillId="0" borderId="10" xfId="2" applyNumberFormat="1" applyFont="1" applyFill="1" applyBorder="1" applyAlignment="1" applyProtection="1">
      <alignment horizontal="center" vertical="center"/>
    </xf>
    <xf numFmtId="1" fontId="4" fillId="0" borderId="64" xfId="2" applyNumberFormat="1" applyFont="1" applyFill="1" applyBorder="1" applyAlignment="1">
      <alignment horizontal="center" vertical="center"/>
    </xf>
    <xf numFmtId="1" fontId="4" fillId="0" borderId="14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1" fontId="4" fillId="0" borderId="33" xfId="2" applyNumberFormat="1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center" vertical="center" wrapText="1"/>
    </xf>
    <xf numFmtId="0" fontId="4" fillId="0" borderId="64" xfId="2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1" fontId="4" fillId="0" borderId="17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/>
    </xf>
    <xf numFmtId="0" fontId="4" fillId="0" borderId="65" xfId="2" applyNumberFormat="1" applyFont="1" applyFill="1" applyBorder="1" applyAlignment="1" applyProtection="1">
      <alignment horizontal="center" vertical="center"/>
    </xf>
    <xf numFmtId="1" fontId="4" fillId="0" borderId="34" xfId="2" applyNumberFormat="1" applyFont="1" applyFill="1" applyBorder="1" applyAlignment="1" applyProtection="1">
      <alignment horizontal="center" vertical="center"/>
    </xf>
    <xf numFmtId="1" fontId="4" fillId="0" borderId="2" xfId="2" applyNumberFormat="1" applyFont="1" applyFill="1" applyBorder="1" applyAlignment="1">
      <alignment horizontal="center" vertical="center"/>
    </xf>
    <xf numFmtId="1" fontId="4" fillId="0" borderId="35" xfId="2" applyNumberFormat="1" applyFont="1" applyFill="1" applyBorder="1" applyAlignment="1">
      <alignment horizontal="center" vertical="center" wrapText="1"/>
    </xf>
    <xf numFmtId="0" fontId="4" fillId="0" borderId="17" xfId="2" applyNumberFormat="1" applyFont="1" applyFill="1" applyBorder="1" applyAlignment="1">
      <alignment horizontal="center" vertical="center" wrapText="1"/>
    </xf>
    <xf numFmtId="0" fontId="4" fillId="0" borderId="12" xfId="2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center" vertical="center" wrapText="1"/>
    </xf>
    <xf numFmtId="0" fontId="4" fillId="0" borderId="34" xfId="2" applyNumberFormat="1" applyFont="1" applyFill="1" applyBorder="1" applyAlignment="1">
      <alignment horizontal="center" vertical="center" wrapText="1"/>
    </xf>
    <xf numFmtId="0" fontId="4" fillId="0" borderId="35" xfId="2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vertical="center" wrapText="1"/>
    </xf>
    <xf numFmtId="1" fontId="4" fillId="0" borderId="46" xfId="2" applyNumberFormat="1" applyFont="1" applyFill="1" applyBorder="1" applyAlignment="1">
      <alignment horizontal="center" vertical="center"/>
    </xf>
    <xf numFmtId="0" fontId="4" fillId="0" borderId="47" xfId="2" applyNumberFormat="1" applyFont="1" applyFill="1" applyBorder="1" applyAlignment="1">
      <alignment horizontal="center" vertical="center"/>
    </xf>
    <xf numFmtId="0" fontId="4" fillId="0" borderId="80" xfId="2" applyNumberFormat="1" applyFont="1" applyFill="1" applyBorder="1" applyAlignment="1">
      <alignment horizontal="center" vertical="center"/>
    </xf>
    <xf numFmtId="49" fontId="4" fillId="0" borderId="80" xfId="2" applyNumberFormat="1" applyFont="1" applyFill="1" applyBorder="1" applyAlignment="1">
      <alignment horizontal="center" vertical="center"/>
    </xf>
    <xf numFmtId="1" fontId="4" fillId="0" borderId="45" xfId="2" applyNumberFormat="1" applyFont="1" applyFill="1" applyBorder="1" applyAlignment="1" applyProtection="1">
      <alignment horizontal="center" vertical="center"/>
    </xf>
    <xf numFmtId="1" fontId="4" fillId="0" borderId="47" xfId="2" applyNumberFormat="1" applyFont="1" applyFill="1" applyBorder="1" applyAlignment="1">
      <alignment horizontal="center" vertical="center"/>
    </xf>
    <xf numFmtId="1" fontId="4" fillId="0" borderId="48" xfId="2" applyNumberFormat="1" applyFont="1" applyFill="1" applyBorder="1" applyAlignment="1">
      <alignment horizontal="center" vertical="center" wrapText="1"/>
    </xf>
    <xf numFmtId="0" fontId="4" fillId="0" borderId="46" xfId="2" applyNumberFormat="1" applyFont="1" applyFill="1" applyBorder="1" applyAlignment="1">
      <alignment horizontal="center" vertical="center" wrapText="1"/>
    </xf>
    <xf numFmtId="0" fontId="4" fillId="0" borderId="25" xfId="2" applyNumberFormat="1" applyFont="1" applyFill="1" applyBorder="1" applyAlignment="1">
      <alignment horizontal="center" vertical="center" wrapText="1"/>
    </xf>
    <xf numFmtId="0" fontId="4" fillId="0" borderId="80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horizontal="center" vertical="center" wrapText="1"/>
    </xf>
    <xf numFmtId="0" fontId="4" fillId="0" borderId="48" xfId="2" applyNumberFormat="1" applyFont="1" applyFill="1" applyBorder="1" applyAlignment="1">
      <alignment horizontal="center" vertical="center" wrapText="1"/>
    </xf>
    <xf numFmtId="1" fontId="3" fillId="8" borderId="66" xfId="2" applyNumberFormat="1" applyFont="1" applyFill="1" applyBorder="1" applyAlignment="1">
      <alignment horizontal="center" vertical="center" wrapText="1"/>
    </xf>
    <xf numFmtId="1" fontId="3" fillId="8" borderId="55" xfId="2" applyNumberFormat="1" applyFont="1" applyFill="1" applyBorder="1" applyAlignment="1">
      <alignment horizontal="center" vertical="center" wrapText="1"/>
    </xf>
    <xf numFmtId="167" fontId="3" fillId="0" borderId="20" xfId="2" applyNumberFormat="1" applyFont="1" applyFill="1" applyBorder="1" applyAlignment="1" applyProtection="1">
      <alignment horizontal="center" vertical="center"/>
    </xf>
    <xf numFmtId="1" fontId="3" fillId="0" borderId="55" xfId="2" applyNumberFormat="1" applyFont="1" applyFill="1" applyBorder="1" applyAlignment="1" applyProtection="1">
      <alignment horizontal="center" vertical="center"/>
    </xf>
    <xf numFmtId="165" fontId="10" fillId="6" borderId="49" xfId="2" applyNumberFormat="1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170" fontId="4" fillId="0" borderId="0" xfId="2" applyNumberFormat="1" applyFont="1" applyFill="1" applyBorder="1" applyAlignment="1" applyProtection="1">
      <alignment vertical="center"/>
    </xf>
    <xf numFmtId="168" fontId="7" fillId="0" borderId="1" xfId="2" applyNumberFormat="1" applyFont="1" applyFill="1" applyBorder="1" applyAlignment="1" applyProtection="1">
      <alignment vertical="center" wrapText="1"/>
    </xf>
    <xf numFmtId="168" fontId="4" fillId="0" borderId="0" xfId="2" applyNumberFormat="1" applyFont="1" applyFill="1" applyBorder="1" applyAlignment="1" applyProtection="1">
      <alignment horizontal="right" vertical="center"/>
    </xf>
    <xf numFmtId="165" fontId="4" fillId="0" borderId="0" xfId="2" applyNumberFormat="1" applyFont="1" applyFill="1" applyBorder="1" applyAlignment="1" applyProtection="1">
      <alignment horizontal="center" vertic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165" fontId="7" fillId="0" borderId="1" xfId="2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169" fontId="3" fillId="0" borderId="81" xfId="0" applyNumberFormat="1" applyFont="1" applyFill="1" applyBorder="1" applyAlignment="1" applyProtection="1">
      <alignment horizontal="center" vertical="center" wrapText="1"/>
    </xf>
    <xf numFmtId="0" fontId="4" fillId="0" borderId="72" xfId="2" applyFont="1" applyFill="1" applyBorder="1" applyAlignment="1">
      <alignment horizontal="center" vertical="center" wrapText="1"/>
    </xf>
    <xf numFmtId="0" fontId="4" fillId="0" borderId="33" xfId="2" applyNumberFormat="1" applyFont="1" applyFill="1" applyBorder="1" applyAlignment="1" applyProtection="1">
      <alignment vertical="center"/>
    </xf>
    <xf numFmtId="165" fontId="4" fillId="0" borderId="82" xfId="0" applyNumberFormat="1" applyFont="1" applyFill="1" applyBorder="1" applyAlignment="1" applyProtection="1">
      <alignment horizontal="center" vertical="center"/>
    </xf>
    <xf numFmtId="0" fontId="4" fillId="0" borderId="83" xfId="0" applyFont="1" applyFill="1" applyBorder="1" applyAlignment="1">
      <alignment horizontal="center" vertical="center" wrapText="1"/>
    </xf>
    <xf numFmtId="169" fontId="4" fillId="0" borderId="33" xfId="0" applyNumberFormat="1" applyFont="1" applyFill="1" applyBorder="1" applyAlignment="1">
      <alignment horizontal="center" vertical="center" wrapText="1"/>
    </xf>
    <xf numFmtId="0" fontId="17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 wrapText="1"/>
    </xf>
    <xf numFmtId="168" fontId="22" fillId="0" borderId="0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horizontal="center" vertical="center" wrapText="1"/>
    </xf>
    <xf numFmtId="164" fontId="4" fillId="0" borderId="67" xfId="2" applyNumberFormat="1" applyFont="1" applyFill="1" applyBorder="1" applyAlignment="1" applyProtection="1">
      <alignment horizontal="center" vertical="center"/>
    </xf>
    <xf numFmtId="164" fontId="4" fillId="0" borderId="21" xfId="2" applyNumberFormat="1" applyFont="1" applyFill="1" applyBorder="1" applyAlignment="1" applyProtection="1">
      <alignment horizontal="center" vertical="center"/>
    </xf>
    <xf numFmtId="165" fontId="3" fillId="0" borderId="61" xfId="0" applyNumberFormat="1" applyFont="1" applyFill="1" applyBorder="1" applyAlignment="1" applyProtection="1">
      <alignment horizontal="center" vertical="center"/>
    </xf>
    <xf numFmtId="165" fontId="3" fillId="0" borderId="10" xfId="0" applyNumberFormat="1" applyFont="1" applyFill="1" applyBorder="1" applyAlignment="1" applyProtection="1">
      <alignment horizontal="center" vertical="center"/>
    </xf>
    <xf numFmtId="168" fontId="17" fillId="3" borderId="0" xfId="2" applyNumberFormat="1" applyFont="1" applyFill="1" applyBorder="1" applyAlignment="1" applyProtection="1">
      <alignment vertical="center"/>
    </xf>
    <xf numFmtId="166" fontId="17" fillId="3" borderId="0" xfId="2" applyNumberFormat="1" applyFont="1" applyFill="1" applyBorder="1" applyAlignment="1" applyProtection="1">
      <alignment vertical="center"/>
    </xf>
    <xf numFmtId="168" fontId="18" fillId="3" borderId="1" xfId="2" applyNumberFormat="1" applyFont="1" applyFill="1" applyBorder="1" applyAlignment="1" applyProtection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wrapText="1"/>
    </xf>
    <xf numFmtId="0" fontId="6" fillId="3" borderId="1" xfId="0" applyFont="1" applyFill="1" applyBorder="1"/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3" borderId="0" xfId="0" applyFont="1" applyFill="1" applyBorder="1"/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3" fillId="3" borderId="10" xfId="2" applyNumberFormat="1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164" fontId="3" fillId="3" borderId="18" xfId="2" applyNumberFormat="1" applyFont="1" applyFill="1" applyBorder="1" applyAlignment="1" applyProtection="1">
      <alignment horizontal="center" vertical="center"/>
    </xf>
    <xf numFmtId="49" fontId="4" fillId="3" borderId="10" xfId="2" applyNumberFormat="1" applyFont="1" applyFill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64" fontId="4" fillId="3" borderId="1" xfId="2" applyNumberFormat="1" applyFont="1" applyFill="1" applyBorder="1" applyAlignment="1" applyProtection="1">
      <alignment vertical="center"/>
    </xf>
    <xf numFmtId="0" fontId="0" fillId="3" borderId="0" xfId="0" applyFill="1"/>
    <xf numFmtId="165" fontId="3" fillId="7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65" fontId="20" fillId="9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 applyProtection="1">
      <alignment vertical="center"/>
    </xf>
    <xf numFmtId="0" fontId="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 applyProtection="1">
      <alignment horizontal="left" vertical="center" wrapText="1"/>
    </xf>
    <xf numFmtId="0" fontId="4" fillId="3" borderId="10" xfId="0" applyNumberFormat="1" applyFont="1" applyFill="1" applyBorder="1" applyAlignment="1" applyProtection="1">
      <alignment horizontal="left" vertical="center" wrapText="1"/>
    </xf>
    <xf numFmtId="168" fontId="22" fillId="3" borderId="0" xfId="2" applyNumberFormat="1" applyFont="1" applyFill="1" applyBorder="1" applyAlignment="1" applyProtection="1">
      <alignment vertical="center"/>
    </xf>
    <xf numFmtId="168" fontId="23" fillId="3" borderId="1" xfId="2" applyNumberFormat="1" applyFont="1" applyFill="1" applyBorder="1" applyAlignment="1" applyProtection="1">
      <alignment vertical="center"/>
    </xf>
    <xf numFmtId="0" fontId="3" fillId="3" borderId="15" xfId="2" applyFont="1" applyFill="1" applyBorder="1" applyAlignment="1">
      <alignment horizontal="center" vertical="center" wrapText="1"/>
    </xf>
    <xf numFmtId="49" fontId="3" fillId="3" borderId="9" xfId="2" applyNumberFormat="1" applyFont="1" applyFill="1" applyBorder="1" applyAlignment="1">
      <alignment vertical="center" wrapText="1"/>
    </xf>
    <xf numFmtId="49" fontId="4" fillId="3" borderId="6" xfId="2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3" borderId="10" xfId="2" applyNumberFormat="1" applyFont="1" applyFill="1" applyBorder="1" applyAlignment="1">
      <alignment vertical="center" wrapText="1"/>
    </xf>
    <xf numFmtId="49" fontId="4" fillId="3" borderId="9" xfId="2" applyNumberFormat="1" applyFont="1" applyFill="1" applyBorder="1" applyAlignment="1">
      <alignment horizontal="left" vertical="center" wrapText="1"/>
    </xf>
    <xf numFmtId="49" fontId="4" fillId="3" borderId="9" xfId="2" applyNumberFormat="1" applyFont="1" applyFill="1" applyBorder="1" applyAlignment="1">
      <alignment vertical="center" wrapText="1"/>
    </xf>
    <xf numFmtId="166" fontId="22" fillId="3" borderId="0" xfId="2" applyNumberFormat="1" applyFont="1" applyFill="1" applyBorder="1" applyAlignment="1" applyProtection="1">
      <alignment vertical="center"/>
    </xf>
    <xf numFmtId="49" fontId="4" fillId="3" borderId="22" xfId="0" applyNumberFormat="1" applyFont="1" applyFill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/>
    </xf>
    <xf numFmtId="0" fontId="10" fillId="3" borderId="15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vertical="center" wrapText="1"/>
    </xf>
    <xf numFmtId="0" fontId="3" fillId="0" borderId="61" xfId="0" applyNumberFormat="1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165" fontId="3" fillId="0" borderId="67" xfId="0" applyNumberFormat="1" applyFont="1" applyFill="1" applyBorder="1" applyAlignment="1" applyProtection="1">
      <alignment horizontal="center" vertical="center"/>
    </xf>
    <xf numFmtId="1" fontId="3" fillId="0" borderId="65" xfId="0" applyNumberFormat="1" applyFont="1" applyFill="1" applyBorder="1" applyAlignment="1" applyProtection="1">
      <alignment horizontal="center" vertical="center"/>
    </xf>
    <xf numFmtId="0" fontId="3" fillId="0" borderId="34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165" fontId="3" fillId="0" borderId="17" xfId="2" applyNumberFormat="1" applyFont="1" applyFill="1" applyBorder="1" applyAlignment="1" applyProtection="1">
      <alignment horizontal="center" vertical="center"/>
    </xf>
    <xf numFmtId="165" fontId="3" fillId="0" borderId="12" xfId="2" applyNumberFormat="1" applyFont="1" applyFill="1" applyBorder="1" applyAlignment="1" applyProtection="1">
      <alignment horizontal="center" vertical="center"/>
    </xf>
    <xf numFmtId="1" fontId="3" fillId="0" borderId="35" xfId="2" applyNumberFormat="1" applyFont="1" applyFill="1" applyBorder="1" applyAlignment="1" applyProtection="1">
      <alignment horizontal="center" vertical="center"/>
    </xf>
    <xf numFmtId="165" fontId="3" fillId="0" borderId="34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2" applyNumberFormat="1" applyFont="1" applyFill="1" applyBorder="1" applyAlignment="1" applyProtection="1">
      <alignment horizontal="center" vertical="center"/>
    </xf>
    <xf numFmtId="167" fontId="3" fillId="0" borderId="39" xfId="2" applyNumberFormat="1" applyFont="1" applyFill="1" applyBorder="1" applyAlignment="1" applyProtection="1">
      <alignment horizontal="center" vertical="center"/>
    </xf>
    <xf numFmtId="167" fontId="3" fillId="0" borderId="3" xfId="2" applyNumberFormat="1" applyFont="1" applyFill="1" applyBorder="1" applyAlignment="1" applyProtection="1">
      <alignment horizontal="center" vertical="center"/>
    </xf>
    <xf numFmtId="167" fontId="3" fillId="0" borderId="55" xfId="2" applyNumberFormat="1" applyFont="1" applyFill="1" applyBorder="1" applyAlignment="1" applyProtection="1">
      <alignment horizontal="center" vertical="center"/>
    </xf>
    <xf numFmtId="167" fontId="3" fillId="0" borderId="88" xfId="2" applyNumberFormat="1" applyFont="1" applyFill="1" applyBorder="1" applyAlignment="1" applyProtection="1">
      <alignment horizontal="center" vertical="center"/>
    </xf>
    <xf numFmtId="167" fontId="3" fillId="0" borderId="42" xfId="2" applyNumberFormat="1" applyFont="1" applyFill="1" applyBorder="1" applyAlignment="1" applyProtection="1">
      <alignment horizontal="center" vertical="center"/>
    </xf>
    <xf numFmtId="1" fontId="3" fillId="0" borderId="19" xfId="2" applyNumberFormat="1" applyFont="1" applyFill="1" applyBorder="1" applyAlignment="1" applyProtection="1">
      <alignment horizontal="center" vertical="center"/>
    </xf>
    <xf numFmtId="1" fontId="3" fillId="0" borderId="77" xfId="2" applyNumberFormat="1" applyFont="1" applyFill="1" applyBorder="1" applyAlignment="1" applyProtection="1">
      <alignment horizontal="center" vertical="center"/>
    </xf>
    <xf numFmtId="1" fontId="3" fillId="0" borderId="42" xfId="2" applyNumberFormat="1" applyFont="1" applyFill="1" applyBorder="1" applyAlignment="1" applyProtection="1">
      <alignment horizontal="center" vertical="center"/>
    </xf>
    <xf numFmtId="1" fontId="3" fillId="0" borderId="43" xfId="2" applyNumberFormat="1" applyFont="1" applyFill="1" applyBorder="1" applyAlignment="1" applyProtection="1">
      <alignment horizontal="center" vertical="center"/>
    </xf>
    <xf numFmtId="1" fontId="3" fillId="0" borderId="88" xfId="2" applyNumberFormat="1" applyFont="1" applyFill="1" applyBorder="1" applyAlignment="1" applyProtection="1">
      <alignment horizontal="center" vertical="center"/>
    </xf>
    <xf numFmtId="1" fontId="4" fillId="0" borderId="42" xfId="2" applyNumberFormat="1" applyFont="1" applyFill="1" applyBorder="1" applyAlignment="1" applyProtection="1">
      <alignment horizontal="center" vertical="center"/>
    </xf>
    <xf numFmtId="167" fontId="3" fillId="0" borderId="32" xfId="2" applyNumberFormat="1" applyFont="1" applyFill="1" applyBorder="1" applyAlignment="1" applyProtection="1">
      <alignment horizontal="center" vertical="center"/>
    </xf>
    <xf numFmtId="167" fontId="3" fillId="0" borderId="87" xfId="2" applyNumberFormat="1" applyFont="1" applyFill="1" applyBorder="1" applyAlignment="1" applyProtection="1">
      <alignment horizontal="center" vertical="center"/>
    </xf>
    <xf numFmtId="167" fontId="3" fillId="0" borderId="40" xfId="2" applyNumberFormat="1" applyFont="1" applyFill="1" applyBorder="1" applyAlignment="1" applyProtection="1">
      <alignment horizontal="center" vertical="center"/>
    </xf>
    <xf numFmtId="1" fontId="3" fillId="0" borderId="24" xfId="2" applyNumberFormat="1" applyFont="1" applyFill="1" applyBorder="1" applyAlignment="1" applyProtection="1">
      <alignment horizontal="center" vertical="center"/>
    </xf>
    <xf numFmtId="1" fontId="3" fillId="0" borderId="45" xfId="2" applyNumberFormat="1" applyFont="1" applyFill="1" applyBorder="1" applyAlignment="1" applyProtection="1">
      <alignment horizontal="center" vertical="center"/>
    </xf>
    <xf numFmtId="1" fontId="3" fillId="0" borderId="47" xfId="2" applyNumberFormat="1" applyFont="1" applyFill="1" applyBorder="1" applyAlignment="1" applyProtection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0" fontId="3" fillId="0" borderId="80" xfId="2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/>
    </xf>
    <xf numFmtId="1" fontId="3" fillId="0" borderId="87" xfId="2" applyNumberFormat="1" applyFont="1" applyFill="1" applyBorder="1" applyAlignment="1" applyProtection="1">
      <alignment horizontal="center" vertical="center"/>
    </xf>
    <xf numFmtId="1" fontId="3" fillId="0" borderId="44" xfId="2" applyNumberFormat="1" applyFont="1" applyFill="1" applyBorder="1" applyAlignment="1" applyProtection="1">
      <alignment horizontal="center" vertical="center"/>
    </xf>
    <xf numFmtId="1" fontId="3" fillId="0" borderId="39" xfId="2" applyNumberFormat="1" applyFont="1" applyFill="1" applyBorder="1" applyAlignment="1" applyProtection="1">
      <alignment horizontal="center" vertical="center"/>
    </xf>
    <xf numFmtId="167" fontId="3" fillId="0" borderId="44" xfId="2" applyNumberFormat="1" applyFont="1" applyFill="1" applyBorder="1" applyAlignment="1" applyProtection="1">
      <alignment horizontal="center" vertical="center"/>
    </xf>
    <xf numFmtId="167" fontId="3" fillId="0" borderId="7" xfId="2" applyNumberFormat="1" applyFont="1" applyFill="1" applyBorder="1" applyAlignment="1" applyProtection="1">
      <alignment horizontal="center" vertical="center"/>
    </xf>
    <xf numFmtId="0" fontId="3" fillId="0" borderId="55" xfId="2" applyFont="1" applyFill="1" applyBorder="1" applyAlignment="1">
      <alignment horizontal="center" vertical="center" wrapText="1"/>
    </xf>
    <xf numFmtId="167" fontId="19" fillId="0" borderId="43" xfId="2" applyNumberFormat="1" applyFont="1" applyFill="1" applyBorder="1" applyAlignment="1" applyProtection="1">
      <alignment horizontal="center" vertical="center"/>
    </xf>
    <xf numFmtId="171" fontId="3" fillId="0" borderId="55" xfId="2" applyNumberFormat="1" applyFont="1" applyFill="1" applyBorder="1" applyAlignment="1" applyProtection="1">
      <alignment horizontal="center" vertical="center"/>
    </xf>
    <xf numFmtId="1" fontId="3" fillId="0" borderId="20" xfId="2" applyNumberFormat="1" applyFont="1" applyFill="1" applyBorder="1" applyAlignment="1" applyProtection="1">
      <alignment horizontal="center" vertical="center"/>
    </xf>
    <xf numFmtId="49" fontId="3" fillId="0" borderId="77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1" fontId="4" fillId="0" borderId="19" xfId="2" applyNumberFormat="1" applyFont="1" applyFill="1" applyBorder="1" applyAlignment="1" applyProtection="1">
      <alignment horizontal="center" vertical="center"/>
    </xf>
    <xf numFmtId="167" fontId="4" fillId="0" borderId="77" xfId="2" applyNumberFormat="1" applyFont="1" applyFill="1" applyBorder="1" applyAlignment="1" applyProtection="1">
      <alignment horizontal="center" vertical="center"/>
    </xf>
    <xf numFmtId="167" fontId="4" fillId="0" borderId="43" xfId="2" applyNumberFormat="1" applyFont="1" applyFill="1" applyBorder="1" applyAlignment="1" applyProtection="1">
      <alignment horizontal="center" vertical="center"/>
    </xf>
    <xf numFmtId="167" fontId="4" fillId="0" borderId="88" xfId="2" applyNumberFormat="1" applyFont="1" applyFill="1" applyBorder="1" applyAlignment="1" applyProtection="1">
      <alignment horizontal="center" vertical="center"/>
    </xf>
    <xf numFmtId="167" fontId="4" fillId="0" borderId="42" xfId="2" applyNumberFormat="1" applyFont="1" applyFill="1" applyBorder="1" applyAlignment="1" applyProtection="1">
      <alignment horizontal="center" vertical="center"/>
    </xf>
    <xf numFmtId="167" fontId="4" fillId="0" borderId="19" xfId="2" applyNumberFormat="1" applyFont="1" applyFill="1" applyBorder="1" applyAlignment="1" applyProtection="1">
      <alignment horizontal="center" vertical="center"/>
    </xf>
    <xf numFmtId="0" fontId="3" fillId="0" borderId="32" xfId="2" applyFont="1" applyFill="1" applyBorder="1" applyAlignment="1">
      <alignment horizontal="center" vertical="center" wrapText="1"/>
    </xf>
    <xf numFmtId="167" fontId="19" fillId="0" borderId="40" xfId="2" applyNumberFormat="1" applyFont="1" applyFill="1" applyBorder="1" applyAlignment="1" applyProtection="1">
      <alignment horizontal="center" vertical="center"/>
    </xf>
    <xf numFmtId="171" fontId="3" fillId="0" borderId="32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1" fontId="3" fillId="0" borderId="3" xfId="2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4" xfId="2" applyFont="1" applyFill="1" applyBorder="1" applyAlignment="1">
      <alignment horizontal="center" vertical="center" wrapText="1"/>
    </xf>
    <xf numFmtId="1" fontId="3" fillId="0" borderId="40" xfId="2" applyNumberFormat="1" applyFont="1" applyFill="1" applyBorder="1" applyAlignment="1" applyProtection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167" fontId="4" fillId="0" borderId="87" xfId="2" applyNumberFormat="1" applyFont="1" applyFill="1" applyBorder="1" applyAlignment="1" applyProtection="1">
      <alignment horizontal="center" vertical="center"/>
    </xf>
    <xf numFmtId="167" fontId="4" fillId="0" borderId="44" xfId="2" applyNumberFormat="1" applyFont="1" applyFill="1" applyBorder="1" applyAlignment="1" applyProtection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61" xfId="2" applyNumberFormat="1" applyFont="1" applyFill="1" applyBorder="1" applyAlignment="1" applyProtection="1">
      <alignment horizontal="center" vertical="center"/>
    </xf>
    <xf numFmtId="49" fontId="4" fillId="0" borderId="31" xfId="2" applyNumberFormat="1" applyFont="1" applyFill="1" applyBorder="1" applyAlignment="1">
      <alignment vertical="center" wrapText="1"/>
    </xf>
    <xf numFmtId="0" fontId="4" fillId="0" borderId="61" xfId="2" applyNumberFormat="1" applyFont="1" applyFill="1" applyBorder="1" applyAlignment="1" applyProtection="1">
      <alignment horizontal="center" vertical="center"/>
    </xf>
    <xf numFmtId="0" fontId="4" fillId="0" borderId="63" xfId="2" applyNumberFormat="1" applyFont="1" applyFill="1" applyBorder="1" applyAlignment="1" applyProtection="1">
      <alignment horizontal="center" vertical="center"/>
    </xf>
    <xf numFmtId="1" fontId="4" fillId="0" borderId="61" xfId="2" applyNumberFormat="1" applyFont="1" applyFill="1" applyBorder="1" applyAlignment="1" applyProtection="1">
      <alignment horizontal="center" vertical="center"/>
    </xf>
    <xf numFmtId="1" fontId="4" fillId="0" borderId="27" xfId="2" applyNumberFormat="1" applyFont="1" applyFill="1" applyBorder="1" applyAlignment="1" applyProtection="1">
      <alignment horizontal="center" vertical="center"/>
    </xf>
    <xf numFmtId="1" fontId="4" fillId="0" borderId="29" xfId="2" applyNumberFormat="1" applyFont="1" applyFill="1" applyBorder="1" applyAlignment="1" applyProtection="1">
      <alignment horizontal="center" vertical="center"/>
    </xf>
    <xf numFmtId="1" fontId="4" fillId="0" borderId="63" xfId="2" applyNumberFormat="1" applyFont="1" applyFill="1" applyBorder="1" applyAlignment="1" applyProtection="1">
      <alignment horizontal="center" vertical="center"/>
    </xf>
    <xf numFmtId="1" fontId="4" fillId="0" borderId="62" xfId="2" applyNumberFormat="1" applyFont="1" applyFill="1" applyBorder="1" applyAlignment="1" applyProtection="1">
      <alignment horizontal="center" vertical="center"/>
    </xf>
    <xf numFmtId="1" fontId="4" fillId="0" borderId="50" xfId="2" applyNumberFormat="1" applyFont="1" applyFill="1" applyBorder="1" applyAlignment="1" applyProtection="1">
      <alignment horizontal="center" vertical="center"/>
    </xf>
    <xf numFmtId="1" fontId="4" fillId="0" borderId="51" xfId="2" applyNumberFormat="1" applyFont="1" applyFill="1" applyBorder="1" applyAlignment="1" applyProtection="1">
      <alignment horizontal="center" vertical="center"/>
    </xf>
    <xf numFmtId="1" fontId="4" fillId="0" borderId="90" xfId="2" applyNumberFormat="1" applyFont="1" applyFill="1" applyBorder="1" applyAlignment="1" applyProtection="1">
      <alignment horizontal="center" vertical="center"/>
    </xf>
    <xf numFmtId="49" fontId="4" fillId="0" borderId="31" xfId="0" applyNumberFormat="1" applyFont="1" applyFill="1" applyBorder="1" applyAlignment="1">
      <alignment vertical="center" wrapText="1"/>
    </xf>
    <xf numFmtId="1" fontId="4" fillId="0" borderId="28" xfId="2" applyNumberFormat="1" applyFont="1" applyFill="1" applyBorder="1" applyAlignment="1" applyProtection="1">
      <alignment horizontal="center" vertical="center"/>
    </xf>
    <xf numFmtId="49" fontId="3" fillId="0" borderId="16" xfId="2" applyNumberFormat="1" applyFont="1" applyFill="1" applyBorder="1" applyAlignment="1" applyProtection="1">
      <alignment horizontal="center"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1" fontId="4" fillId="0" borderId="16" xfId="2" applyNumberFormat="1" applyFont="1" applyFill="1" applyBorder="1" applyAlignment="1" applyProtection="1">
      <alignment horizontal="center" vertical="center"/>
    </xf>
    <xf numFmtId="1" fontId="4" fillId="0" borderId="74" xfId="2" applyNumberFormat="1" applyFont="1" applyFill="1" applyBorder="1" applyAlignment="1" applyProtection="1">
      <alignment horizontal="center" vertical="center"/>
    </xf>
    <xf numFmtId="1" fontId="4" fillId="0" borderId="4" xfId="2" applyNumberFormat="1" applyFont="1" applyFill="1" applyBorder="1" applyAlignment="1" applyProtection="1">
      <alignment horizontal="center" vertical="center"/>
    </xf>
    <xf numFmtId="1" fontId="4" fillId="0" borderId="13" xfId="2" applyNumberFormat="1" applyFont="1" applyFill="1" applyBorder="1" applyAlignment="1" applyProtection="1">
      <alignment horizontal="center" vertical="center"/>
    </xf>
    <xf numFmtId="1" fontId="4" fillId="0" borderId="33" xfId="2" applyNumberFormat="1" applyFont="1" applyFill="1" applyBorder="1" applyAlignment="1" applyProtection="1">
      <alignment horizontal="center" vertical="center"/>
    </xf>
    <xf numFmtId="1" fontId="4" fillId="0" borderId="7" xfId="2" applyNumberFormat="1" applyFont="1" applyFill="1" applyBorder="1" applyAlignment="1" applyProtection="1">
      <alignment horizontal="center" vertical="center"/>
    </xf>
    <xf numFmtId="1" fontId="4" fillId="0" borderId="5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/>
    </xf>
    <xf numFmtId="49" fontId="3" fillId="0" borderId="10" xfId="2" applyNumberFormat="1" applyFont="1" applyFill="1" applyBorder="1" applyAlignment="1" applyProtection="1">
      <alignment horizontal="center" vertical="center"/>
    </xf>
    <xf numFmtId="1" fontId="4" fillId="0" borderId="30" xfId="2" applyNumberFormat="1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>
      <alignment horizontal="center" vertical="center" wrapText="1"/>
    </xf>
    <xf numFmtId="0" fontId="4" fillId="0" borderId="62" xfId="2" applyFont="1" applyFill="1" applyBorder="1" applyAlignment="1">
      <alignment horizontal="center" vertical="center" wrapText="1"/>
    </xf>
    <xf numFmtId="1" fontId="4" fillId="0" borderId="79" xfId="2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1" fontId="4" fillId="0" borderId="56" xfId="2" applyNumberFormat="1" applyFont="1" applyFill="1" applyBorder="1" applyAlignment="1" applyProtection="1">
      <alignment horizontal="center" vertical="center"/>
    </xf>
    <xf numFmtId="0" fontId="4" fillId="0" borderId="67" xfId="2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 applyProtection="1">
      <alignment horizontal="center" vertical="center"/>
    </xf>
    <xf numFmtId="0" fontId="4" fillId="0" borderId="11" xfId="2" applyFont="1" applyFill="1" applyBorder="1" applyAlignment="1">
      <alignment horizontal="center" vertical="center" wrapText="1"/>
    </xf>
    <xf numFmtId="1" fontId="4" fillId="0" borderId="35" xfId="2" applyNumberFormat="1" applyFont="1" applyFill="1" applyBorder="1" applyAlignment="1" applyProtection="1">
      <alignment horizontal="center" vertical="center"/>
    </xf>
    <xf numFmtId="1" fontId="4" fillId="0" borderId="17" xfId="2" applyNumberFormat="1" applyFont="1" applyFill="1" applyBorder="1" applyAlignment="1" applyProtection="1">
      <alignment horizontal="center" vertical="center"/>
    </xf>
    <xf numFmtId="1" fontId="4" fillId="0" borderId="11" xfId="2" applyNumberFormat="1" applyFont="1" applyFill="1" applyBorder="1" applyAlignment="1" applyProtection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164" fontId="4" fillId="0" borderId="30" xfId="2" applyNumberFormat="1" applyFont="1" applyFill="1" applyBorder="1" applyAlignment="1" applyProtection="1">
      <alignment horizontal="center" vertical="center"/>
    </xf>
    <xf numFmtId="164" fontId="4" fillId="0" borderId="50" xfId="2" applyNumberFormat="1" applyFont="1" applyFill="1" applyBorder="1" applyAlignment="1" applyProtection="1">
      <alignment horizontal="center" vertical="center"/>
    </xf>
    <xf numFmtId="164" fontId="4" fillId="0" borderId="75" xfId="2" applyNumberFormat="1" applyFont="1" applyFill="1" applyBorder="1" applyAlignment="1" applyProtection="1">
      <alignment horizontal="center" vertical="center"/>
    </xf>
    <xf numFmtId="164" fontId="4" fillId="0" borderId="15" xfId="2" applyNumberFormat="1" applyFont="1" applyFill="1" applyBorder="1" applyAlignment="1" applyProtection="1">
      <alignment horizontal="center" vertical="center"/>
    </xf>
    <xf numFmtId="164" fontId="4" fillId="0" borderId="51" xfId="2" applyNumberFormat="1" applyFont="1" applyFill="1" applyBorder="1" applyAlignment="1" applyProtection="1">
      <alignment horizontal="center" vertical="center"/>
    </xf>
    <xf numFmtId="164" fontId="4" fillId="0" borderId="89" xfId="2" applyNumberFormat="1" applyFont="1" applyFill="1" applyBorder="1" applyAlignment="1" applyProtection="1">
      <alignment horizontal="center" vertical="center"/>
    </xf>
    <xf numFmtId="164" fontId="4" fillId="0" borderId="90" xfId="2" applyNumberFormat="1" applyFont="1" applyFill="1" applyBorder="1" applyAlignment="1" applyProtection="1">
      <alignment horizontal="center" vertical="center"/>
    </xf>
    <xf numFmtId="165" fontId="3" fillId="0" borderId="19" xfId="2" applyNumberFormat="1" applyFont="1" applyFill="1" applyBorder="1" applyAlignment="1">
      <alignment horizontal="center" vertical="center" wrapText="1"/>
    </xf>
    <xf numFmtId="165" fontId="3" fillId="0" borderId="52" xfId="2" applyNumberFormat="1" applyFont="1" applyFill="1" applyBorder="1" applyAlignment="1">
      <alignment horizontal="center" vertical="center" wrapText="1"/>
    </xf>
    <xf numFmtId="1" fontId="3" fillId="0" borderId="19" xfId="2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 applyProtection="1">
      <alignment horizontal="center" vertical="center"/>
    </xf>
    <xf numFmtId="164" fontId="3" fillId="0" borderId="30" xfId="2" applyNumberFormat="1" applyFont="1" applyFill="1" applyBorder="1" applyAlignment="1" applyProtection="1">
      <alignment horizontal="center" vertical="center"/>
    </xf>
    <xf numFmtId="1" fontId="4" fillId="0" borderId="44" xfId="2" applyNumberFormat="1" applyFont="1" applyFill="1" applyBorder="1" applyAlignment="1" applyProtection="1">
      <alignment horizontal="center" vertical="center"/>
    </xf>
    <xf numFmtId="1" fontId="4" fillId="0" borderId="39" xfId="2" applyNumberFormat="1" applyFont="1" applyFill="1" applyBorder="1" applyAlignment="1" applyProtection="1">
      <alignment horizontal="center" vertical="center"/>
    </xf>
    <xf numFmtId="1" fontId="4" fillId="0" borderId="40" xfId="2" applyNumberFormat="1" applyFont="1" applyFill="1" applyBorder="1" applyAlignment="1" applyProtection="1">
      <alignment horizontal="center" vertical="center"/>
    </xf>
    <xf numFmtId="49" fontId="3" fillId="0" borderId="67" xfId="2" applyNumberFormat="1" applyFont="1" applyFill="1" applyBorder="1" applyAlignment="1" applyProtection="1">
      <alignment horizontal="center" vertical="center"/>
    </xf>
    <xf numFmtId="49" fontId="4" fillId="0" borderId="18" xfId="2" applyNumberFormat="1" applyFont="1" applyFill="1" applyBorder="1" applyAlignment="1">
      <alignment vertical="center" wrapText="1"/>
    </xf>
    <xf numFmtId="0" fontId="4" fillId="0" borderId="67" xfId="2" applyNumberFormat="1" applyFont="1" applyFill="1" applyBorder="1" applyAlignment="1" applyProtection="1">
      <alignment horizontal="center" vertical="center"/>
    </xf>
    <xf numFmtId="0" fontId="4" fillId="0" borderId="17" xfId="2" applyNumberFormat="1" applyFont="1" applyFill="1" applyBorder="1" applyAlignment="1" applyProtection="1">
      <alignment horizontal="center" vertical="center"/>
    </xf>
    <xf numFmtId="164" fontId="4" fillId="0" borderId="72" xfId="2" applyNumberFormat="1" applyFont="1" applyFill="1" applyBorder="1" applyAlignment="1" applyProtection="1">
      <alignment horizontal="center" vertical="center"/>
    </xf>
    <xf numFmtId="1" fontId="4" fillId="0" borderId="72" xfId="2" applyNumberFormat="1" applyFont="1" applyFill="1" applyBorder="1" applyAlignment="1" applyProtection="1">
      <alignment horizontal="center" vertical="center"/>
    </xf>
    <xf numFmtId="1" fontId="4" fillId="0" borderId="73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7" fontId="3" fillId="3" borderId="20" xfId="2" applyNumberFormat="1" applyFont="1" applyFill="1" applyBorder="1" applyAlignment="1" applyProtection="1">
      <alignment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0" xfId="2" applyNumberFormat="1" applyFont="1" applyFill="1" applyBorder="1" applyAlignment="1">
      <alignment vertical="center" wrapText="1"/>
    </xf>
    <xf numFmtId="168" fontId="28" fillId="3" borderId="0" xfId="2" applyNumberFormat="1" applyFont="1" applyFill="1" applyBorder="1" applyAlignment="1" applyProtection="1">
      <alignment vertical="center"/>
    </xf>
    <xf numFmtId="168" fontId="29" fillId="3" borderId="1" xfId="2" applyNumberFormat="1" applyFont="1" applyFill="1" applyBorder="1" applyAlignment="1" applyProtection="1">
      <alignment vertical="center"/>
    </xf>
    <xf numFmtId="168" fontId="17" fillId="3" borderId="1" xfId="2" applyNumberFormat="1" applyFont="1" applyFill="1" applyBorder="1" applyAlignment="1" applyProtection="1">
      <alignment vertical="center"/>
    </xf>
    <xf numFmtId="168" fontId="22" fillId="3" borderId="1" xfId="2" applyNumberFormat="1" applyFont="1" applyFill="1" applyBorder="1" applyAlignment="1" applyProtection="1">
      <alignment vertical="center"/>
    </xf>
    <xf numFmtId="165" fontId="3" fillId="0" borderId="38" xfId="2" applyNumberFormat="1" applyFont="1" applyFill="1" applyBorder="1" applyAlignment="1">
      <alignment horizontal="center" vertical="center" wrapText="1"/>
    </xf>
    <xf numFmtId="49" fontId="4" fillId="0" borderId="25" xfId="2" applyNumberFormat="1" applyFont="1" applyFill="1" applyBorder="1" applyAlignment="1">
      <alignment vertical="center" wrapText="1"/>
    </xf>
    <xf numFmtId="49" fontId="4" fillId="0" borderId="47" xfId="2" applyNumberFormat="1" applyFont="1" applyFill="1" applyBorder="1" applyAlignment="1">
      <alignment horizontal="center" vertical="center"/>
    </xf>
    <xf numFmtId="164" fontId="4" fillId="0" borderId="47" xfId="2" applyNumberFormat="1" applyFont="1" applyFill="1" applyBorder="1" applyAlignment="1" applyProtection="1">
      <alignment horizontal="center" vertical="center"/>
    </xf>
    <xf numFmtId="1" fontId="4" fillId="0" borderId="47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56" xfId="0" applyNumberFormat="1" applyFont="1" applyFill="1" applyBorder="1" applyAlignment="1" applyProtection="1">
      <alignment horizontal="center" vertical="center"/>
    </xf>
    <xf numFmtId="1" fontId="3" fillId="0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 applyProtection="1">
      <alignment vertical="center"/>
    </xf>
    <xf numFmtId="1" fontId="3" fillId="0" borderId="0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3" fillId="0" borderId="91" xfId="0" applyNumberFormat="1" applyFont="1" applyFill="1" applyBorder="1" applyAlignment="1" applyProtection="1">
      <alignment horizontal="center" vertical="center"/>
    </xf>
    <xf numFmtId="1" fontId="3" fillId="0" borderId="91" xfId="0" applyNumberFormat="1" applyFont="1" applyFill="1" applyBorder="1" applyAlignment="1" applyProtection="1">
      <alignment horizontal="center" vertical="center"/>
    </xf>
    <xf numFmtId="1" fontId="3" fillId="0" borderId="32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68" fontId="3" fillId="0" borderId="28" xfId="2" applyNumberFormat="1" applyFont="1" applyFill="1" applyBorder="1" applyAlignment="1" applyProtection="1">
      <alignment vertical="center"/>
    </xf>
    <xf numFmtId="168" fontId="3" fillId="0" borderId="28" xfId="2" applyNumberFormat="1" applyFont="1" applyFill="1" applyBorder="1" applyAlignment="1" applyProtection="1">
      <alignment horizontal="center" vertical="center" wrapText="1"/>
    </xf>
    <xf numFmtId="0" fontId="3" fillId="0" borderId="28" xfId="2" applyNumberFormat="1" applyFont="1" applyFill="1" applyBorder="1" applyAlignment="1" applyProtection="1">
      <alignment horizontal="center" vertical="center" wrapText="1"/>
    </xf>
    <xf numFmtId="165" fontId="3" fillId="0" borderId="28" xfId="2" applyNumberFormat="1" applyFont="1" applyFill="1" applyBorder="1" applyAlignment="1" applyProtection="1">
      <alignment horizontal="center" vertical="center"/>
    </xf>
    <xf numFmtId="168" fontId="3" fillId="0" borderId="29" xfId="2" applyNumberFormat="1" applyFont="1" applyFill="1" applyBorder="1" applyAlignment="1" applyProtection="1">
      <alignment vertical="center"/>
    </xf>
    <xf numFmtId="168" fontId="3" fillId="3" borderId="0" xfId="2" applyNumberFormat="1" applyFont="1" applyFill="1" applyBorder="1" applyAlignment="1" applyProtection="1">
      <alignment vertical="center"/>
    </xf>
    <xf numFmtId="166" fontId="33" fillId="3" borderId="1" xfId="2" applyNumberFormat="1" applyFont="1" applyFill="1" applyBorder="1" applyAlignment="1" applyProtection="1">
      <alignment vertical="center"/>
    </xf>
    <xf numFmtId="166" fontId="3" fillId="3" borderId="0" xfId="2" applyNumberFormat="1" applyFont="1" applyFill="1" applyBorder="1" applyAlignment="1" applyProtection="1">
      <alignment vertical="center"/>
    </xf>
    <xf numFmtId="49" fontId="4" fillId="0" borderId="14" xfId="2" applyNumberFormat="1" applyFont="1" applyFill="1" applyBorder="1" applyAlignment="1" applyProtection="1">
      <alignment horizontal="center" vertical="center"/>
    </xf>
    <xf numFmtId="168" fontId="4" fillId="0" borderId="1" xfId="2" applyNumberFormat="1" applyFont="1" applyFill="1" applyBorder="1" applyAlignment="1" applyProtection="1">
      <alignment vertical="center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center" vertical="center"/>
    </xf>
    <xf numFmtId="168" fontId="4" fillId="3" borderId="0" xfId="2" applyNumberFormat="1" applyFont="1" applyFill="1" applyBorder="1" applyAlignment="1" applyProtection="1">
      <alignment vertical="center"/>
    </xf>
    <xf numFmtId="166" fontId="34" fillId="3" borderId="1" xfId="2" applyNumberFormat="1" applyFont="1" applyFill="1" applyBorder="1" applyAlignment="1" applyProtection="1">
      <alignment vertical="center"/>
    </xf>
    <xf numFmtId="166" fontId="4" fillId="3" borderId="0" xfId="2" applyNumberFormat="1" applyFont="1" applyFill="1" applyBorder="1" applyAlignment="1" applyProtection="1">
      <alignment vertical="center"/>
    </xf>
    <xf numFmtId="168" fontId="22" fillId="0" borderId="1" xfId="2" applyNumberFormat="1" applyFont="1" applyFill="1" applyBorder="1" applyAlignment="1" applyProtection="1">
      <alignment horizontal="center" vertical="center" wrapText="1"/>
    </xf>
    <xf numFmtId="168" fontId="22" fillId="0" borderId="1" xfId="2" applyNumberFormat="1" applyFont="1" applyFill="1" applyBorder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7" fillId="0" borderId="14" xfId="0" applyNumberFormat="1" applyFont="1" applyFill="1" applyBorder="1" applyAlignment="1" applyProtection="1">
      <alignment horizontal="center" vertical="center"/>
    </xf>
    <xf numFmtId="49" fontId="17" fillId="0" borderId="1" xfId="2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 applyProtection="1">
      <alignment horizontal="center" vertical="center"/>
    </xf>
    <xf numFmtId="49" fontId="17" fillId="0" borderId="50" xfId="0" applyNumberFormat="1" applyFont="1" applyFill="1" applyBorder="1" applyAlignment="1" applyProtection="1">
      <alignment horizontal="center" vertical="center"/>
    </xf>
    <xf numFmtId="49" fontId="17" fillId="0" borderId="15" xfId="2" applyNumberFormat="1" applyFont="1" applyFill="1" applyBorder="1" applyAlignment="1">
      <alignment horizontal="left" vertical="center" wrapText="1"/>
    </xf>
    <xf numFmtId="1" fontId="4" fillId="0" borderId="89" xfId="2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169" fontId="3" fillId="0" borderId="15" xfId="0" applyNumberFormat="1" applyFont="1" applyFill="1" applyBorder="1" applyAlignment="1" applyProtection="1">
      <alignment horizontal="center" vertical="center" wrapText="1"/>
    </xf>
    <xf numFmtId="165" fontId="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52" xfId="2" applyFont="1" applyFill="1" applyBorder="1" applyAlignment="1">
      <alignment horizontal="center" vertical="center" wrapText="1"/>
    </xf>
    <xf numFmtId="169" fontId="4" fillId="0" borderId="51" xfId="0" applyNumberFormat="1" applyFont="1" applyFill="1" applyBorder="1" applyAlignment="1">
      <alignment horizontal="center" vertical="center" wrapText="1"/>
    </xf>
    <xf numFmtId="0" fontId="17" fillId="0" borderId="15" xfId="2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51" xfId="2" applyNumberFormat="1" applyFont="1" applyFill="1" applyBorder="1" applyAlignment="1" applyProtection="1">
      <alignment vertical="center"/>
    </xf>
    <xf numFmtId="49" fontId="3" fillId="0" borderId="61" xfId="2" applyNumberFormat="1" applyFont="1" applyFill="1" applyBorder="1" applyAlignment="1">
      <alignment vertical="center" wrapText="1"/>
    </xf>
    <xf numFmtId="0" fontId="3" fillId="0" borderId="61" xfId="2" applyFont="1" applyFill="1" applyBorder="1" applyAlignment="1">
      <alignment horizontal="center" vertical="center" wrapText="1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22" xfId="2" applyNumberFormat="1" applyFont="1" applyFill="1" applyBorder="1" applyAlignment="1">
      <alignment horizontal="center" vertical="center" wrapText="1"/>
    </xf>
    <xf numFmtId="168" fontId="3" fillId="0" borderId="29" xfId="2" applyNumberFormat="1" applyFont="1" applyFill="1" applyBorder="1" applyAlignment="1" applyProtection="1">
      <alignment horizontal="center" vertical="center" wrapText="1"/>
    </xf>
    <xf numFmtId="165" fontId="3" fillId="0" borderId="31" xfId="2" applyNumberFormat="1" applyFont="1" applyFill="1" applyBorder="1" applyAlignment="1" applyProtection="1">
      <alignment horizontal="center" vertical="center"/>
    </xf>
    <xf numFmtId="0" fontId="3" fillId="0" borderId="30" xfId="2" applyFont="1" applyFill="1" applyBorder="1" applyAlignment="1">
      <alignment horizontal="center" vertical="center" wrapText="1"/>
    </xf>
    <xf numFmtId="1" fontId="3" fillId="0" borderId="27" xfId="2" applyNumberFormat="1" applyFont="1" applyFill="1" applyBorder="1" applyAlignment="1" applyProtection="1">
      <alignment horizontal="center" vertical="center"/>
    </xf>
    <xf numFmtId="1" fontId="3" fillId="0" borderId="28" xfId="2" applyNumberFormat="1" applyFont="1" applyFill="1" applyBorder="1" applyAlignment="1" applyProtection="1">
      <alignment horizontal="center" vertical="center"/>
    </xf>
    <xf numFmtId="1" fontId="3" fillId="0" borderId="29" xfId="2" applyNumberFormat="1" applyFont="1" applyFill="1" applyBorder="1" applyAlignment="1" applyProtection="1">
      <alignment horizontal="center" vertical="center"/>
    </xf>
    <xf numFmtId="0" fontId="17" fillId="0" borderId="63" xfId="2" applyFont="1" applyFill="1" applyBorder="1" applyAlignment="1">
      <alignment horizontal="center" vertical="center" wrapText="1"/>
    </xf>
    <xf numFmtId="0" fontId="17" fillId="0" borderId="22" xfId="2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center" vertical="center" wrapText="1"/>
    </xf>
    <xf numFmtId="0" fontId="17" fillId="0" borderId="27" xfId="2" applyFont="1" applyFill="1" applyBorder="1" applyAlignment="1">
      <alignment horizontal="center" vertical="center" wrapText="1"/>
    </xf>
    <xf numFmtId="49" fontId="3" fillId="0" borderId="64" xfId="0" applyNumberFormat="1" applyFont="1" applyFill="1" applyBorder="1" applyAlignment="1" applyProtection="1">
      <alignment horizontal="center" vertical="center"/>
    </xf>
    <xf numFmtId="168" fontId="3" fillId="0" borderId="33" xfId="2" applyNumberFormat="1" applyFont="1" applyFill="1" applyBorder="1" applyAlignment="1" applyProtection="1">
      <alignment horizontal="center" vertical="center"/>
    </xf>
    <xf numFmtId="164" fontId="3" fillId="0" borderId="9" xfId="2" applyNumberFormat="1" applyFont="1" applyFill="1" applyBorder="1" applyAlignment="1" applyProtection="1">
      <alignment horizontal="center" vertical="center"/>
    </xf>
    <xf numFmtId="168" fontId="17" fillId="0" borderId="33" xfId="2" applyNumberFormat="1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1" fontId="17" fillId="0" borderId="14" xfId="2" applyNumberFormat="1" applyFont="1" applyFill="1" applyBorder="1" applyAlignment="1">
      <alignment horizontal="center" vertical="center" wrapText="1"/>
    </xf>
    <xf numFmtId="167" fontId="3" fillId="0" borderId="10" xfId="2" applyNumberFormat="1" applyFont="1" applyFill="1" applyBorder="1" applyAlignment="1" applyProtection="1">
      <alignment horizontal="center" vertical="center"/>
    </xf>
    <xf numFmtId="49" fontId="3" fillId="0" borderId="16" xfId="2" applyNumberFormat="1" applyFont="1" applyFill="1" applyBorder="1" applyAlignment="1">
      <alignment vertical="center" wrapText="1"/>
    </xf>
    <xf numFmtId="0" fontId="3" fillId="0" borderId="6" xfId="2" applyFont="1" applyFill="1" applyBorder="1" applyAlignment="1">
      <alignment horizontal="center" vertical="center" wrapText="1"/>
    </xf>
    <xf numFmtId="167" fontId="19" fillId="0" borderId="33" xfId="2" applyNumberFormat="1" applyFont="1" applyFill="1" applyBorder="1" applyAlignment="1" applyProtection="1">
      <alignment horizontal="center" vertical="center"/>
    </xf>
    <xf numFmtId="1" fontId="4" fillId="0" borderId="14" xfId="2" applyNumberFormat="1" applyFont="1" applyFill="1" applyBorder="1" applyAlignment="1">
      <alignment horizontal="center" vertical="center" wrapText="1"/>
    </xf>
    <xf numFmtId="167" fontId="19" fillId="0" borderId="78" xfId="2" applyNumberFormat="1" applyFont="1" applyFill="1" applyBorder="1" applyAlignment="1" applyProtection="1">
      <alignment horizontal="center" vertical="center"/>
    </xf>
    <xf numFmtId="164" fontId="3" fillId="0" borderId="78" xfId="2" applyNumberFormat="1" applyFont="1" applyFill="1" applyBorder="1" applyAlignment="1" applyProtection="1">
      <alignment horizontal="center" vertical="center"/>
    </xf>
    <xf numFmtId="0" fontId="3" fillId="0" borderId="56" xfId="2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4" xfId="0" applyNumberFormat="1" applyFont="1" applyFill="1" applyBorder="1" applyAlignment="1">
      <alignment horizontal="center" vertical="center" wrapText="1"/>
    </xf>
    <xf numFmtId="49" fontId="3" fillId="0" borderId="85" xfId="0" applyNumberFormat="1" applyFont="1" applyFill="1" applyBorder="1" applyAlignment="1">
      <alignment horizontal="center" vertical="center" wrapText="1"/>
    </xf>
    <xf numFmtId="49" fontId="4" fillId="0" borderId="67" xfId="2" applyNumberFormat="1" applyFont="1" applyFill="1" applyBorder="1" applyAlignment="1">
      <alignment horizontal="left" vertical="center" wrapText="1"/>
    </xf>
    <xf numFmtId="0" fontId="3" fillId="0" borderId="10" xfId="2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/>
    </xf>
    <xf numFmtId="49" fontId="3" fillId="0" borderId="65" xfId="0" applyNumberFormat="1" applyFont="1" applyFill="1" applyBorder="1" applyAlignment="1" applyProtection="1">
      <alignment horizontal="center" vertical="center"/>
    </xf>
    <xf numFmtId="164" fontId="4" fillId="0" borderId="18" xfId="2" applyNumberFormat="1" applyFont="1" applyFill="1" applyBorder="1" applyAlignment="1" applyProtection="1">
      <alignment horizontal="center" vertical="center"/>
    </xf>
    <xf numFmtId="0" fontId="4" fillId="0" borderId="64" xfId="2" applyFont="1" applyFill="1" applyBorder="1" applyAlignment="1">
      <alignment horizontal="center" vertical="center" wrapText="1"/>
    </xf>
    <xf numFmtId="49" fontId="17" fillId="0" borderId="65" xfId="0" applyNumberFormat="1" applyFont="1" applyFill="1" applyBorder="1" applyAlignment="1" applyProtection="1">
      <alignment horizontal="center" vertical="center"/>
    </xf>
    <xf numFmtId="49" fontId="3" fillId="0" borderId="84" xfId="0" applyNumberFormat="1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vertical="center" wrapText="1"/>
    </xf>
    <xf numFmtId="168" fontId="3" fillId="0" borderId="10" xfId="2" applyNumberFormat="1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86" xfId="2" applyFont="1" applyFill="1" applyBorder="1" applyAlignment="1">
      <alignment horizontal="center" vertical="center" wrapText="1"/>
    </xf>
    <xf numFmtId="0" fontId="3" fillId="0" borderId="78" xfId="2" applyFont="1" applyFill="1" applyBorder="1" applyAlignment="1">
      <alignment horizontal="center" vertical="center" wrapText="1"/>
    </xf>
    <xf numFmtId="164" fontId="4" fillId="0" borderId="78" xfId="2" applyNumberFormat="1" applyFont="1" applyFill="1" applyBorder="1" applyAlignment="1" applyProtection="1">
      <alignment horizontal="center" vertical="center"/>
    </xf>
    <xf numFmtId="0" fontId="17" fillId="0" borderId="5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vertical="center" wrapText="1"/>
    </xf>
    <xf numFmtId="168" fontId="3" fillId="0" borderId="1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/>
    </xf>
    <xf numFmtId="49" fontId="3" fillId="0" borderId="6" xfId="2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49" fontId="4" fillId="0" borderId="12" xfId="2" applyNumberFormat="1" applyFont="1" applyFill="1" applyBorder="1" applyAlignment="1">
      <alignment horizontal="left" vertical="center" wrapText="1"/>
    </xf>
    <xf numFmtId="168" fontId="3" fillId="0" borderId="2" xfId="2" applyNumberFormat="1" applyFont="1" applyFill="1" applyBorder="1" applyAlignment="1" applyProtection="1">
      <alignment horizontal="center" vertical="center"/>
    </xf>
    <xf numFmtId="164" fontId="3" fillId="0" borderId="2" xfId="2" applyNumberFormat="1" applyFont="1" applyFill="1" applyBorder="1" applyAlignment="1" applyProtection="1">
      <alignment horizontal="center" vertical="center"/>
    </xf>
    <xf numFmtId="0" fontId="17" fillId="0" borderId="2" xfId="2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 applyProtection="1">
      <alignment horizontal="center" vertical="center"/>
    </xf>
    <xf numFmtId="166" fontId="3" fillId="0" borderId="61" xfId="0" applyNumberFormat="1" applyFont="1" applyFill="1" applyBorder="1" applyAlignment="1" applyProtection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 wrapText="1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49" fontId="3" fillId="0" borderId="9" xfId="2" applyNumberFormat="1" applyFont="1" applyFill="1" applyBorder="1" applyAlignment="1">
      <alignment horizontal="left" vertical="center" wrapText="1"/>
    </xf>
    <xf numFmtId="1" fontId="3" fillId="0" borderId="14" xfId="2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/>
    </xf>
    <xf numFmtId="167" fontId="3" fillId="0" borderId="6" xfId="2" applyNumberFormat="1" applyFont="1" applyFill="1" applyBorder="1" applyAlignment="1" applyProtection="1">
      <alignment horizontal="center" vertical="center"/>
    </xf>
    <xf numFmtId="167" fontId="3" fillId="0" borderId="33" xfId="2" applyNumberFormat="1" applyFont="1" applyFill="1" applyBorder="1" applyAlignment="1" applyProtection="1">
      <alignment horizontal="center" vertical="center"/>
    </xf>
    <xf numFmtId="168" fontId="17" fillId="0" borderId="33" xfId="2" applyNumberFormat="1" applyFont="1" applyFill="1" applyBorder="1" applyAlignment="1" applyProtection="1">
      <alignment vertical="center"/>
    </xf>
    <xf numFmtId="49" fontId="17" fillId="0" borderId="10" xfId="0" applyNumberFormat="1" applyFont="1" applyFill="1" applyBorder="1" applyAlignment="1" applyProtection="1">
      <alignment horizontal="center" vertical="center"/>
    </xf>
    <xf numFmtId="49" fontId="4" fillId="0" borderId="6" xfId="2" applyNumberFormat="1" applyFont="1" applyFill="1" applyBorder="1" applyAlignment="1">
      <alignment vertical="center" wrapText="1"/>
    </xf>
    <xf numFmtId="1" fontId="4" fillId="0" borderId="14" xfId="2" applyNumberFormat="1" applyFont="1" applyFill="1" applyBorder="1" applyAlignment="1">
      <alignment horizontal="center" vertical="center"/>
    </xf>
    <xf numFmtId="49" fontId="4" fillId="0" borderId="33" xfId="2" applyNumberFormat="1" applyFont="1" applyFill="1" applyBorder="1" applyAlignment="1">
      <alignment horizontal="center" vertical="center"/>
    </xf>
    <xf numFmtId="0" fontId="24" fillId="0" borderId="6" xfId="2" applyNumberFormat="1" applyFont="1" applyFill="1" applyBorder="1" applyAlignment="1">
      <alignment horizontal="center" vertical="center" wrapText="1"/>
    </xf>
    <xf numFmtId="49" fontId="4" fillId="0" borderId="33" xfId="2" applyNumberFormat="1" applyFont="1" applyFill="1" applyBorder="1" applyAlignment="1">
      <alignment vertical="center" wrapText="1"/>
    </xf>
    <xf numFmtId="49" fontId="3" fillId="0" borderId="0" xfId="2" applyNumberFormat="1" applyFont="1" applyFill="1" applyBorder="1" applyAlignment="1">
      <alignment vertical="center" wrapText="1"/>
    </xf>
    <xf numFmtId="49" fontId="3" fillId="0" borderId="9" xfId="0" applyNumberFormat="1" applyFont="1" applyFill="1" applyBorder="1" applyAlignment="1">
      <alignment vertical="center" wrapText="1"/>
    </xf>
    <xf numFmtId="0" fontId="3" fillId="0" borderId="65" xfId="2" applyFont="1" applyFill="1" applyBorder="1" applyAlignment="1">
      <alignment horizontal="center" vertical="center" wrapText="1"/>
    </xf>
    <xf numFmtId="0" fontId="10" fillId="0" borderId="34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35" xfId="2" applyFont="1" applyFill="1" applyBorder="1" applyAlignment="1">
      <alignment horizontal="center" vertical="center" wrapText="1"/>
    </xf>
    <xf numFmtId="0" fontId="9" fillId="0" borderId="34" xfId="2" applyFont="1" applyFill="1" applyBorder="1" applyAlignment="1">
      <alignment horizontal="center" vertical="center" wrapText="1"/>
    </xf>
    <xf numFmtId="0" fontId="17" fillId="0" borderId="35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35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</xf>
    <xf numFmtId="168" fontId="3" fillId="0" borderId="7" xfId="2" applyNumberFormat="1" applyFont="1" applyFill="1" applyBorder="1" applyAlignment="1" applyProtection="1">
      <alignment horizontal="center" vertical="center"/>
    </xf>
    <xf numFmtId="167" fontId="3" fillId="0" borderId="54" xfId="2" applyNumberFormat="1" applyFont="1" applyFill="1" applyBorder="1" applyAlignment="1" applyProtection="1">
      <alignment horizontal="center" vertical="center"/>
    </xf>
    <xf numFmtId="164" fontId="3" fillId="0" borderId="49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8" fontId="22" fillId="0" borderId="19" xfId="2" applyNumberFormat="1" applyFont="1" applyFill="1" applyBorder="1" applyAlignment="1" applyProtection="1">
      <alignment vertical="center"/>
    </xf>
    <xf numFmtId="0" fontId="4" fillId="0" borderId="79" xfId="2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 applyProtection="1">
      <alignment horizontal="center" vertical="center"/>
    </xf>
    <xf numFmtId="0" fontId="4" fillId="0" borderId="28" xfId="2" applyNumberFormat="1" applyFont="1" applyFill="1" applyBorder="1" applyAlignment="1" applyProtection="1">
      <alignment horizontal="center" vertical="center"/>
    </xf>
    <xf numFmtId="1" fontId="4" fillId="0" borderId="29" xfId="2" applyNumberFormat="1" applyFont="1" applyFill="1" applyBorder="1" applyAlignment="1">
      <alignment horizontal="center" vertical="center" wrapText="1"/>
    </xf>
    <xf numFmtId="49" fontId="4" fillId="0" borderId="55" xfId="2" applyNumberFormat="1" applyFont="1" applyFill="1" applyBorder="1" applyAlignment="1">
      <alignment vertical="center" wrapText="1"/>
    </xf>
    <xf numFmtId="167" fontId="4" fillId="0" borderId="27" xfId="2" applyNumberFormat="1" applyFont="1" applyFill="1" applyBorder="1" applyAlignment="1" applyProtection="1">
      <alignment horizontal="center" vertical="center"/>
    </xf>
    <xf numFmtId="167" fontId="4" fillId="0" borderId="28" xfId="2" applyNumberFormat="1" applyFont="1" applyFill="1" applyBorder="1" applyAlignment="1" applyProtection="1">
      <alignment horizontal="center" vertical="center"/>
    </xf>
    <xf numFmtId="167" fontId="4" fillId="0" borderId="29" xfId="2" applyNumberFormat="1" applyFont="1" applyFill="1" applyBorder="1" applyAlignment="1" applyProtection="1">
      <alignment horizontal="center" vertical="center"/>
    </xf>
    <xf numFmtId="0" fontId="4" fillId="0" borderId="22" xfId="2" applyNumberFormat="1" applyFont="1" applyFill="1" applyBorder="1" applyAlignment="1" applyProtection="1">
      <alignment horizontal="center" vertical="center"/>
    </xf>
    <xf numFmtId="0" fontId="4" fillId="0" borderId="13" xfId="2" applyNumberFormat="1" applyFont="1" applyFill="1" applyBorder="1" applyAlignment="1" applyProtection="1">
      <alignment horizontal="center" vertical="center"/>
    </xf>
    <xf numFmtId="0" fontId="36" fillId="0" borderId="0" xfId="0" applyFont="1" applyFill="1" applyAlignment="1"/>
    <xf numFmtId="0" fontId="4" fillId="0" borderId="0" xfId="0" applyFont="1" applyFill="1"/>
    <xf numFmtId="0" fontId="4" fillId="0" borderId="0" xfId="0" applyFont="1"/>
    <xf numFmtId="0" fontId="24" fillId="0" borderId="0" xfId="0" applyFont="1" applyFill="1" applyAlignment="1">
      <alignment vertical="center" wrapText="1"/>
    </xf>
    <xf numFmtId="0" fontId="37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0" fontId="42" fillId="0" borderId="0" xfId="0" applyFont="1" applyFill="1" applyBorder="1" applyAlignment="1"/>
    <xf numFmtId="0" fontId="42" fillId="0" borderId="0" xfId="0" applyFont="1" applyFill="1"/>
    <xf numFmtId="0" fontId="42" fillId="0" borderId="0" xfId="0" applyFont="1"/>
    <xf numFmtId="0" fontId="38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38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42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4" fillId="3" borderId="0" xfId="0" applyFont="1" applyFill="1"/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2" fillId="0" borderId="6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2" fillId="0" borderId="92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4" fillId="0" borderId="89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/>
    <xf numFmtId="0" fontId="43" fillId="0" borderId="0" xfId="3" applyFont="1" applyFill="1"/>
    <xf numFmtId="0" fontId="49" fillId="0" borderId="0" xfId="3" applyFont="1" applyFill="1"/>
    <xf numFmtId="0" fontId="15" fillId="0" borderId="0" xfId="3" applyFont="1" applyFill="1"/>
    <xf numFmtId="0" fontId="50" fillId="0" borderId="0" xfId="3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38" fillId="0" borderId="0" xfId="0" applyFont="1" applyBorder="1" applyAlignment="1">
      <alignment horizontal="left" wrapText="1"/>
    </xf>
    <xf numFmtId="168" fontId="27" fillId="0" borderId="1" xfId="2" applyNumberFormat="1" applyFont="1" applyFill="1" applyBorder="1" applyAlignment="1" applyProtection="1">
      <alignment vertical="center"/>
    </xf>
    <xf numFmtId="168" fontId="28" fillId="3" borderId="1" xfId="2" applyNumberFormat="1" applyFont="1" applyFill="1" applyBorder="1" applyAlignment="1" applyProtection="1">
      <alignment vertical="center"/>
    </xf>
    <xf numFmtId="168" fontId="3" fillId="3" borderId="1" xfId="2" applyNumberFormat="1" applyFont="1" applyFill="1" applyBorder="1" applyAlignment="1" applyProtection="1">
      <alignment vertical="center"/>
    </xf>
    <xf numFmtId="168" fontId="4" fillId="3" borderId="1" xfId="2" applyNumberFormat="1" applyFont="1" applyFill="1" applyBorder="1" applyAlignment="1" applyProtection="1">
      <alignment vertical="center"/>
    </xf>
    <xf numFmtId="0" fontId="0" fillId="0" borderId="1" xfId="0" applyFill="1" applyBorder="1"/>
    <xf numFmtId="165" fontId="0" fillId="0" borderId="0" xfId="0" applyNumberForma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4" fillId="8" borderId="0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0" borderId="9" xfId="2" applyNumberFormat="1" applyFont="1" applyFill="1" applyBorder="1" applyAlignment="1">
      <alignment horizontal="left" vertical="center" wrapText="1"/>
    </xf>
    <xf numFmtId="172" fontId="17" fillId="3" borderId="0" xfId="2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168" fontId="3" fillId="3" borderId="14" xfId="2" applyNumberFormat="1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 applyProtection="1">
      <alignment horizontal="center" vertical="center"/>
    </xf>
    <xf numFmtId="167" fontId="3" fillId="0" borderId="52" xfId="2" applyNumberFormat="1" applyFont="1" applyFill="1" applyBorder="1" applyAlignment="1" applyProtection="1">
      <alignment horizontal="center" vertical="center"/>
    </xf>
    <xf numFmtId="167" fontId="3" fillId="0" borderId="53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 applyProtection="1">
      <alignment horizontal="center" vertical="center"/>
    </xf>
    <xf numFmtId="0" fontId="7" fillId="8" borderId="1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47" xfId="2" applyNumberFormat="1" applyFont="1" applyFill="1" applyBorder="1" applyAlignment="1" applyProtection="1">
      <alignment horizontal="center" vertical="center"/>
    </xf>
    <xf numFmtId="167" fontId="3" fillId="0" borderId="14" xfId="2" applyNumberFormat="1" applyFont="1" applyFill="1" applyBorder="1" applyAlignment="1" applyProtection="1">
      <alignment horizontal="center" vertical="center"/>
    </xf>
    <xf numFmtId="0" fontId="4" fillId="0" borderId="24" xfId="2" applyNumberFormat="1" applyFont="1" applyFill="1" applyBorder="1" applyAlignment="1" applyProtection="1">
      <alignment horizontal="center" vertical="center"/>
    </xf>
    <xf numFmtId="168" fontId="4" fillId="0" borderId="1" xfId="2" applyNumberFormat="1" applyFont="1" applyFill="1" applyBorder="1" applyAlignment="1" applyProtection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 applyProtection="1">
      <alignment horizontal="center" vertical="center"/>
    </xf>
    <xf numFmtId="164" fontId="4" fillId="3" borderId="18" xfId="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justify" wrapText="1"/>
    </xf>
    <xf numFmtId="0" fontId="3" fillId="3" borderId="66" xfId="0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left" vertical="center" wrapText="1"/>
    </xf>
    <xf numFmtId="49" fontId="4" fillId="0" borderId="64" xfId="0" applyNumberFormat="1" applyFont="1" applyFill="1" applyBorder="1" applyAlignment="1">
      <alignment vertical="center" wrapText="1"/>
    </xf>
    <xf numFmtId="49" fontId="4" fillId="0" borderId="65" xfId="2" applyNumberFormat="1" applyFont="1" applyFill="1" applyBorder="1" applyAlignment="1">
      <alignment horizontal="left" vertical="center" wrapText="1"/>
    </xf>
    <xf numFmtId="167" fontId="19" fillId="0" borderId="1" xfId="2" applyNumberFormat="1" applyFont="1" applyFill="1" applyBorder="1" applyAlignment="1" applyProtection="1">
      <alignment horizontal="center" vertical="center"/>
    </xf>
    <xf numFmtId="164" fontId="3" fillId="3" borderId="9" xfId="2" applyNumberFormat="1" applyFont="1" applyFill="1" applyBorder="1" applyAlignment="1" applyProtection="1">
      <alignment horizontal="center" vertical="center"/>
    </xf>
    <xf numFmtId="164" fontId="3" fillId="3" borderId="6" xfId="2" applyNumberFormat="1" applyFont="1" applyFill="1" applyBorder="1" applyAlignment="1" applyProtection="1">
      <alignment horizontal="center" vertical="center"/>
    </xf>
    <xf numFmtId="168" fontId="17" fillId="0" borderId="1" xfId="2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center"/>
    </xf>
    <xf numFmtId="0" fontId="35" fillId="0" borderId="0" xfId="3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39" fillId="0" borderId="0" xfId="3" applyFont="1" applyFill="1" applyBorder="1" applyAlignment="1">
      <alignment horizontal="center"/>
    </xf>
    <xf numFmtId="0" fontId="38" fillId="0" borderId="0" xfId="0" applyFont="1" applyBorder="1" applyAlignment="1">
      <alignment horizontal="left" wrapText="1"/>
    </xf>
    <xf numFmtId="0" fontId="38" fillId="0" borderId="0" xfId="0" applyFont="1" applyFill="1" applyAlignment="1">
      <alignment horizontal="left" vertical="top" wrapText="1"/>
    </xf>
    <xf numFmtId="0" fontId="38" fillId="0" borderId="0" xfId="0" applyFont="1" applyAlignment="1">
      <alignment horizontal="left" wrapText="1"/>
    </xf>
    <xf numFmtId="0" fontId="4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6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left" vertical="center"/>
    </xf>
    <xf numFmtId="0" fontId="45" fillId="0" borderId="0" xfId="0" applyFont="1" applyFill="1" applyAlignment="1">
      <alignment vertical="top" wrapText="1"/>
    </xf>
    <xf numFmtId="0" fontId="4" fillId="0" borderId="30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textRotation="90"/>
    </xf>
    <xf numFmtId="0" fontId="4" fillId="0" borderId="92" xfId="0" applyFont="1" applyFill="1" applyBorder="1" applyAlignment="1">
      <alignment horizontal="center" vertical="center" textRotation="90"/>
    </xf>
    <xf numFmtId="0" fontId="49" fillId="0" borderId="1" xfId="3" applyFont="1" applyFill="1" applyBorder="1" applyAlignment="1">
      <alignment horizontal="center" vertical="center" wrapText="1"/>
    </xf>
    <xf numFmtId="0" fontId="49" fillId="0" borderId="98" xfId="0" applyFont="1" applyFill="1" applyBorder="1" applyAlignment="1">
      <alignment horizontal="center" wrapText="1"/>
    </xf>
    <xf numFmtId="0" fontId="48" fillId="0" borderId="99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 wrapText="1"/>
    </xf>
    <xf numFmtId="0" fontId="48" fillId="0" borderId="0" xfId="0" applyFont="1" applyFill="1" applyAlignment="1">
      <alignment wrapText="1"/>
    </xf>
    <xf numFmtId="0" fontId="43" fillId="0" borderId="0" xfId="3" applyFont="1" applyFill="1" applyAlignment="1">
      <alignment horizontal="center"/>
    </xf>
    <xf numFmtId="0" fontId="51" fillId="0" borderId="11" xfId="3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 wrapText="1"/>
    </xf>
    <xf numFmtId="0" fontId="48" fillId="0" borderId="87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7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3" fillId="0" borderId="87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center" vertical="center" wrapText="1"/>
    </xf>
    <xf numFmtId="0" fontId="3" fillId="0" borderId="74" xfId="3" applyFont="1" applyFill="1" applyBorder="1" applyAlignment="1">
      <alignment horizontal="center" vertical="center" wrapText="1"/>
    </xf>
    <xf numFmtId="0" fontId="43" fillId="0" borderId="11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wrapText="1"/>
    </xf>
    <xf numFmtId="0" fontId="48" fillId="0" borderId="17" xfId="0" applyFont="1" applyFill="1" applyBorder="1" applyAlignment="1">
      <alignment wrapText="1"/>
    </xf>
    <xf numFmtId="0" fontId="48" fillId="0" borderId="44" xfId="0" applyFont="1" applyFill="1" applyBorder="1" applyAlignment="1">
      <alignment wrapText="1"/>
    </xf>
    <xf numFmtId="0" fontId="48" fillId="0" borderId="87" xfId="0" applyFont="1" applyFill="1" applyBorder="1" applyAlignment="1">
      <alignment wrapText="1"/>
    </xf>
    <xf numFmtId="0" fontId="48" fillId="0" borderId="13" xfId="0" applyFont="1" applyFill="1" applyBorder="1" applyAlignment="1">
      <alignment wrapText="1"/>
    </xf>
    <xf numFmtId="0" fontId="48" fillId="0" borderId="23" xfId="0" applyFont="1" applyFill="1" applyBorder="1" applyAlignment="1">
      <alignment wrapText="1"/>
    </xf>
    <xf numFmtId="0" fontId="48" fillId="0" borderId="74" xfId="0" applyFont="1" applyFill="1" applyBorder="1" applyAlignment="1">
      <alignment wrapText="1"/>
    </xf>
    <xf numFmtId="0" fontId="43" fillId="0" borderId="1" xfId="3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wrapText="1"/>
    </xf>
    <xf numFmtId="0" fontId="49" fillId="0" borderId="93" xfId="0" applyFont="1" applyFill="1" applyBorder="1" applyAlignment="1">
      <alignment horizontal="center" wrapText="1"/>
    </xf>
    <xf numFmtId="0" fontId="48" fillId="0" borderId="94" xfId="0" applyFont="1" applyFill="1" applyBorder="1" applyAlignment="1">
      <alignment horizontal="center" wrapText="1"/>
    </xf>
    <xf numFmtId="0" fontId="49" fillId="0" borderId="95" xfId="0" applyFont="1" applyFill="1" applyBorder="1" applyAlignment="1">
      <alignment horizontal="center" vertical="center" wrapText="1"/>
    </xf>
    <xf numFmtId="0" fontId="48" fillId="0" borderId="96" xfId="0" applyFont="1" applyFill="1" applyBorder="1" applyAlignment="1">
      <alignment horizontal="center" vertical="center" wrapText="1"/>
    </xf>
    <xf numFmtId="0" fontId="48" fillId="0" borderId="94" xfId="0" applyFont="1" applyFill="1" applyBorder="1" applyAlignment="1">
      <alignment horizontal="center" vertical="center" wrapText="1"/>
    </xf>
    <xf numFmtId="0" fontId="43" fillId="0" borderId="5" xfId="3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vertical="center" wrapText="1"/>
    </xf>
    <xf numFmtId="0" fontId="52" fillId="0" borderId="96" xfId="0" applyFont="1" applyFill="1" applyBorder="1" applyAlignment="1">
      <alignment horizontal="center" vertical="center" wrapText="1"/>
    </xf>
    <xf numFmtId="0" fontId="52" fillId="0" borderId="94" xfId="0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 wrapText="1"/>
    </xf>
    <xf numFmtId="49" fontId="43" fillId="0" borderId="1" xfId="3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4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Fill="1" applyBorder="1" applyAlignment="1">
      <alignment horizontal="center" vertical="center" wrapText="1"/>
    </xf>
    <xf numFmtId="0" fontId="49" fillId="0" borderId="100" xfId="0" applyFont="1" applyFill="1" applyBorder="1" applyAlignment="1">
      <alignment horizontal="center" vertical="center" wrapText="1"/>
    </xf>
    <xf numFmtId="0" fontId="48" fillId="0" borderId="101" xfId="0" applyFont="1" applyFill="1" applyBorder="1" applyAlignment="1">
      <alignment horizontal="center" vertical="center" wrapText="1"/>
    </xf>
    <xf numFmtId="0" fontId="48" fillId="0" borderId="99" xfId="0" applyFont="1" applyFill="1" applyBorder="1" applyAlignment="1">
      <alignment horizontal="center" vertical="center" wrapText="1"/>
    </xf>
    <xf numFmtId="49" fontId="49" fillId="0" borderId="1" xfId="3" applyNumberFormat="1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9" fillId="0" borderId="44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87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74" xfId="0" applyFont="1" applyFill="1" applyBorder="1" applyAlignment="1">
      <alignment horizontal="center" vertical="center" wrapText="1"/>
    </xf>
    <xf numFmtId="0" fontId="49" fillId="0" borderId="98" xfId="0" applyFont="1" applyFill="1" applyBorder="1" applyAlignment="1">
      <alignment horizontal="center" vertical="center" wrapText="1"/>
    </xf>
    <xf numFmtId="1" fontId="49" fillId="0" borderId="100" xfId="0" applyNumberFormat="1" applyFont="1" applyFill="1" applyBorder="1" applyAlignment="1">
      <alignment horizontal="center" vertical="center" wrapText="1"/>
    </xf>
    <xf numFmtId="1" fontId="48" fillId="0" borderId="101" xfId="0" applyNumberFormat="1" applyFont="1" applyFill="1" applyBorder="1" applyAlignment="1">
      <alignment horizontal="center" vertical="center" wrapText="1"/>
    </xf>
    <xf numFmtId="1" fontId="48" fillId="0" borderId="99" xfId="0" applyNumberFormat="1" applyFont="1" applyFill="1" applyBorder="1" applyAlignment="1">
      <alignment horizontal="center" vertical="center" wrapText="1"/>
    </xf>
    <xf numFmtId="0" fontId="49" fillId="0" borderId="5" xfId="3" applyFont="1" applyFill="1" applyBorder="1" applyAlignment="1">
      <alignment horizontal="center" vertical="center" wrapText="1"/>
    </xf>
    <xf numFmtId="0" fontId="52" fillId="0" borderId="101" xfId="0" applyFont="1" applyFill="1" applyBorder="1" applyAlignment="1">
      <alignment horizontal="center" vertical="center" wrapText="1"/>
    </xf>
    <xf numFmtId="0" fontId="52" fillId="0" borderId="99" xfId="0" applyFont="1" applyFill="1" applyBorder="1" applyAlignment="1">
      <alignment horizontal="center" vertical="center" wrapText="1"/>
    </xf>
    <xf numFmtId="0" fontId="49" fillId="0" borderId="100" xfId="0" applyNumberFormat="1" applyFont="1" applyFill="1" applyBorder="1" applyAlignment="1">
      <alignment horizontal="center" vertical="center" wrapText="1"/>
    </xf>
    <xf numFmtId="168" fontId="15" fillId="0" borderId="24" xfId="2" applyNumberFormat="1" applyFont="1" applyFill="1" applyBorder="1" applyAlignment="1" applyProtection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 applyProtection="1">
      <alignment horizontal="center" vertical="center" textRotation="90"/>
    </xf>
    <xf numFmtId="0" fontId="4" fillId="0" borderId="32" xfId="2" applyNumberFormat="1" applyFont="1" applyFill="1" applyBorder="1" applyAlignment="1" applyProtection="1">
      <alignment horizontal="center" vertical="center" textRotation="90"/>
    </xf>
    <xf numFmtId="0" fontId="4" fillId="0" borderId="49" xfId="2" applyNumberFormat="1" applyFont="1" applyFill="1" applyBorder="1" applyAlignment="1" applyProtection="1">
      <alignment horizontal="center" vertical="center" textRotation="90"/>
    </xf>
    <xf numFmtId="168" fontId="4" fillId="0" borderId="21" xfId="2" applyNumberFormat="1" applyFont="1" applyFill="1" applyBorder="1" applyAlignment="1" applyProtection="1">
      <alignment horizontal="center" vertical="center"/>
    </xf>
    <xf numFmtId="168" fontId="4" fillId="0" borderId="32" xfId="2" applyNumberFormat="1" applyFont="1" applyFill="1" applyBorder="1" applyAlignment="1" applyProtection="1">
      <alignment horizontal="center" vertical="center"/>
    </xf>
    <xf numFmtId="168" fontId="4" fillId="0" borderId="49" xfId="2" applyNumberFormat="1" applyFont="1" applyFill="1" applyBorder="1" applyAlignment="1" applyProtection="1">
      <alignment horizontal="center" vertical="center"/>
    </xf>
    <xf numFmtId="168" fontId="4" fillId="0" borderId="27" xfId="2" applyNumberFormat="1" applyFont="1" applyFill="1" applyBorder="1" applyAlignment="1" applyProtection="1">
      <alignment horizontal="center" vertical="center" wrapText="1"/>
    </xf>
    <xf numFmtId="168" fontId="4" fillId="0" borderId="28" xfId="2" applyNumberFormat="1" applyFont="1" applyFill="1" applyBorder="1" applyAlignment="1" applyProtection="1">
      <alignment horizontal="center" vertical="center" wrapText="1"/>
    </xf>
    <xf numFmtId="168" fontId="4" fillId="0" borderId="29" xfId="2" applyNumberFormat="1" applyFont="1" applyFill="1" applyBorder="1" applyAlignment="1" applyProtection="1">
      <alignment horizontal="center" vertical="center" wrapText="1"/>
    </xf>
    <xf numFmtId="168" fontId="4" fillId="0" borderId="21" xfId="2" applyNumberFormat="1" applyFont="1" applyFill="1" applyBorder="1" applyAlignment="1" applyProtection="1">
      <alignment horizontal="center" vertical="center" textRotation="90" wrapText="1"/>
    </xf>
    <xf numFmtId="168" fontId="4" fillId="0" borderId="32" xfId="2" applyNumberFormat="1" applyFont="1" applyFill="1" applyBorder="1" applyAlignment="1" applyProtection="1">
      <alignment horizontal="center" vertical="center" textRotation="90" wrapText="1"/>
    </xf>
    <xf numFmtId="168" fontId="4" fillId="0" borderId="49" xfId="2" applyNumberFormat="1" applyFont="1" applyFill="1" applyBorder="1" applyAlignment="1" applyProtection="1">
      <alignment horizontal="center" vertical="center" textRotation="90" wrapText="1"/>
    </xf>
    <xf numFmtId="168" fontId="4" fillId="0" borderId="30" xfId="2" applyNumberFormat="1" applyFont="1" applyFill="1" applyBorder="1" applyAlignment="1" applyProtection="1">
      <alignment horizontal="center" vertical="center" wrapText="1"/>
    </xf>
    <xf numFmtId="168" fontId="4" fillId="0" borderId="22" xfId="2" applyNumberFormat="1" applyFont="1" applyFill="1" applyBorder="1" applyAlignment="1" applyProtection="1">
      <alignment horizontal="center" vertical="center" wrapText="1"/>
    </xf>
    <xf numFmtId="168" fontId="4" fillId="0" borderId="31" xfId="2" applyNumberFormat="1" applyFont="1" applyFill="1" applyBorder="1" applyAlignment="1" applyProtection="1">
      <alignment horizontal="center" vertical="center" wrapText="1"/>
    </xf>
    <xf numFmtId="0" fontId="4" fillId="0" borderId="24" xfId="2" applyNumberFormat="1" applyFont="1" applyFill="1" applyBorder="1" applyAlignment="1" applyProtection="1">
      <alignment horizontal="center" vertical="center" wrapText="1"/>
    </xf>
    <xf numFmtId="0" fontId="4" fillId="0" borderId="25" xfId="2" applyNumberFormat="1" applyFont="1" applyFill="1" applyBorder="1" applyAlignment="1" applyProtection="1">
      <alignment horizontal="center" vertical="center" wrapText="1"/>
    </xf>
    <xf numFmtId="0" fontId="4" fillId="0" borderId="26" xfId="2" applyNumberFormat="1" applyFont="1" applyFill="1" applyBorder="1" applyAlignment="1" applyProtection="1">
      <alignment horizontal="center" vertical="center" wrapText="1"/>
    </xf>
    <xf numFmtId="0" fontId="4" fillId="0" borderId="36" xfId="2" applyNumberFormat="1" applyFont="1" applyFill="1" applyBorder="1" applyAlignment="1" applyProtection="1">
      <alignment horizontal="center" vertical="center" wrapText="1"/>
    </xf>
    <xf numFmtId="0" fontId="4" fillId="0" borderId="37" xfId="2" applyNumberFormat="1" applyFont="1" applyFill="1" applyBorder="1" applyAlignment="1" applyProtection="1">
      <alignment horizontal="center" vertical="center" wrapText="1"/>
    </xf>
    <xf numFmtId="0" fontId="4" fillId="0" borderId="38" xfId="2" applyNumberFormat="1" applyFont="1" applyFill="1" applyBorder="1" applyAlignment="1" applyProtection="1">
      <alignment horizontal="center" vertical="center" wrapText="1"/>
    </xf>
    <xf numFmtId="168" fontId="4" fillId="0" borderId="14" xfId="2" applyNumberFormat="1" applyFont="1" applyFill="1" applyBorder="1" applyAlignment="1" applyProtection="1">
      <alignment horizontal="center" vertical="center" textRotation="90" wrapText="1"/>
    </xf>
    <xf numFmtId="168" fontId="4" fillId="0" borderId="50" xfId="2" applyNumberFormat="1" applyFont="1" applyFill="1" applyBorder="1" applyAlignment="1" applyProtection="1">
      <alignment horizontal="center" vertical="center" textRotation="90" wrapText="1"/>
    </xf>
    <xf numFmtId="168" fontId="4" fillId="0" borderId="1" xfId="2" applyNumberFormat="1" applyFont="1" applyFill="1" applyBorder="1" applyAlignment="1" applyProtection="1">
      <alignment horizontal="center" vertical="center" textRotation="90" wrapText="1"/>
    </xf>
    <xf numFmtId="168" fontId="4" fillId="0" borderId="15" xfId="2" applyNumberFormat="1" applyFont="1" applyFill="1" applyBorder="1" applyAlignment="1" applyProtection="1">
      <alignment horizontal="center" vertical="center" textRotation="90" wrapText="1"/>
    </xf>
    <xf numFmtId="168" fontId="4" fillId="0" borderId="1" xfId="2" applyNumberFormat="1" applyFont="1" applyFill="1" applyBorder="1" applyAlignment="1" applyProtection="1">
      <alignment horizontal="center" vertical="center" wrapText="1"/>
    </xf>
    <xf numFmtId="168" fontId="4" fillId="0" borderId="33" xfId="2" applyNumberFormat="1" applyFont="1" applyFill="1" applyBorder="1" applyAlignment="1" applyProtection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 applyProtection="1">
      <alignment horizontal="center" vertical="center"/>
    </xf>
    <xf numFmtId="0" fontId="4" fillId="0" borderId="25" xfId="2" applyNumberFormat="1" applyFont="1" applyFill="1" applyBorder="1" applyAlignment="1" applyProtection="1">
      <alignment horizontal="center" vertical="center"/>
    </xf>
    <xf numFmtId="0" fontId="4" fillId="0" borderId="26" xfId="2" applyNumberFormat="1" applyFont="1" applyFill="1" applyBorder="1" applyAlignment="1" applyProtection="1">
      <alignment horizontal="center" vertical="center"/>
    </xf>
    <xf numFmtId="0" fontId="7" fillId="8" borderId="1" xfId="2" applyNumberFormat="1" applyFont="1" applyFill="1" applyBorder="1" applyAlignment="1" applyProtection="1">
      <alignment horizontal="center" vertical="center"/>
    </xf>
    <xf numFmtId="168" fontId="4" fillId="0" borderId="34" xfId="2" applyNumberFormat="1" applyFont="1" applyFill="1" applyBorder="1" applyAlignment="1" applyProtection="1">
      <alignment horizontal="center" vertical="center" textRotation="90" wrapText="1"/>
    </xf>
    <xf numFmtId="168" fontId="4" fillId="0" borderId="39" xfId="2" applyNumberFormat="1" applyFont="1" applyFill="1" applyBorder="1" applyAlignment="1" applyProtection="1">
      <alignment horizontal="center" vertical="center" textRotation="90" wrapText="1"/>
    </xf>
    <xf numFmtId="168" fontId="4" fillId="0" borderId="52" xfId="2" applyNumberFormat="1" applyFont="1" applyFill="1" applyBorder="1" applyAlignment="1" applyProtection="1">
      <alignment horizontal="center" vertical="center" textRotation="90" wrapText="1"/>
    </xf>
    <xf numFmtId="168" fontId="4" fillId="0" borderId="5" xfId="2" applyNumberFormat="1" applyFont="1" applyFill="1" applyBorder="1" applyAlignment="1" applyProtection="1">
      <alignment horizontal="center" vertical="center"/>
    </xf>
    <xf numFmtId="168" fontId="4" fillId="0" borderId="6" xfId="2" applyNumberFormat="1" applyFont="1" applyFill="1" applyBorder="1" applyAlignment="1" applyProtection="1">
      <alignment horizontal="center" vertical="center"/>
    </xf>
    <xf numFmtId="168" fontId="4" fillId="0" borderId="7" xfId="2" applyNumberFormat="1" applyFont="1" applyFill="1" applyBorder="1" applyAlignment="1" applyProtection="1">
      <alignment horizontal="center" vertical="center"/>
    </xf>
    <xf numFmtId="168" fontId="4" fillId="0" borderId="35" xfId="2" applyNumberFormat="1" applyFont="1" applyFill="1" applyBorder="1" applyAlignment="1" applyProtection="1">
      <alignment horizontal="center" vertical="center" textRotation="90" wrapText="1"/>
    </xf>
    <xf numFmtId="168" fontId="4" fillId="0" borderId="40" xfId="2" applyNumberFormat="1" applyFont="1" applyFill="1" applyBorder="1" applyAlignment="1" applyProtection="1">
      <alignment horizontal="center" vertical="center" textRotation="90" wrapText="1"/>
    </xf>
    <xf numFmtId="168" fontId="4" fillId="0" borderId="44" xfId="2" applyNumberFormat="1" applyFont="1" applyFill="1" applyBorder="1" applyAlignment="1" applyProtection="1">
      <alignment horizontal="center" vertical="center" textRotation="90" wrapText="1"/>
    </xf>
    <xf numFmtId="168" fontId="4" fillId="0" borderId="54" xfId="2" applyNumberFormat="1" applyFont="1" applyFill="1" applyBorder="1" applyAlignment="1" applyProtection="1">
      <alignment horizontal="center" vertical="center" textRotation="90" wrapText="1"/>
    </xf>
    <xf numFmtId="168" fontId="4" fillId="0" borderId="33" xfId="2" applyNumberFormat="1" applyFont="1" applyFill="1" applyBorder="1" applyAlignment="1" applyProtection="1">
      <alignment horizontal="center" vertical="center" textRotation="90" wrapText="1"/>
    </xf>
    <xf numFmtId="168" fontId="4" fillId="0" borderId="51" xfId="2" applyNumberFormat="1" applyFont="1" applyFill="1" applyBorder="1" applyAlignment="1" applyProtection="1">
      <alignment horizontal="center" vertical="center" textRotation="90" wrapText="1"/>
    </xf>
    <xf numFmtId="168" fontId="4" fillId="0" borderId="2" xfId="2" applyNumberFormat="1" applyFont="1" applyFill="1" applyBorder="1" applyAlignment="1" applyProtection="1">
      <alignment horizontal="center" vertical="center" textRotation="90" wrapText="1"/>
    </xf>
    <xf numFmtId="168" fontId="4" fillId="0" borderId="3" xfId="2" applyNumberFormat="1" applyFont="1" applyFill="1" applyBorder="1" applyAlignment="1" applyProtection="1">
      <alignment horizontal="center" vertical="center" textRotation="90" wrapText="1"/>
    </xf>
    <xf numFmtId="168" fontId="4" fillId="0" borderId="53" xfId="2" applyNumberFormat="1" applyFont="1" applyFill="1" applyBorder="1" applyAlignment="1" applyProtection="1">
      <alignment horizontal="center" vertical="center" textRotation="90" wrapText="1"/>
    </xf>
    <xf numFmtId="0" fontId="4" fillId="0" borderId="45" xfId="2" applyNumberFormat="1" applyFont="1" applyFill="1" applyBorder="1" applyAlignment="1" applyProtection="1">
      <alignment horizontal="center" vertical="center"/>
    </xf>
    <xf numFmtId="0" fontId="4" fillId="0" borderId="46" xfId="2" applyNumberFormat="1" applyFont="1" applyFill="1" applyBorder="1" applyAlignment="1" applyProtection="1">
      <alignment horizontal="center" vertical="center"/>
    </xf>
    <xf numFmtId="0" fontId="4" fillId="0" borderId="47" xfId="2" applyNumberFormat="1" applyFont="1" applyFill="1" applyBorder="1" applyAlignment="1" applyProtection="1">
      <alignment horizontal="center" vertical="center"/>
    </xf>
    <xf numFmtId="0" fontId="4" fillId="0" borderId="48" xfId="2" applyNumberFormat="1" applyFont="1" applyFill="1" applyBorder="1" applyAlignment="1" applyProtection="1">
      <alignment horizontal="center" vertical="center"/>
    </xf>
    <xf numFmtId="169" fontId="3" fillId="0" borderId="57" xfId="0" applyNumberFormat="1" applyFont="1" applyFill="1" applyBorder="1" applyAlignment="1" applyProtection="1">
      <alignment horizontal="center" vertical="center"/>
    </xf>
    <xf numFmtId="169" fontId="3" fillId="0" borderId="58" xfId="0" applyNumberFormat="1" applyFont="1" applyFill="1" applyBorder="1" applyAlignment="1" applyProtection="1">
      <alignment horizontal="center" vertical="center"/>
    </xf>
    <xf numFmtId="169" fontId="3" fillId="0" borderId="59" xfId="0" applyNumberFormat="1" applyFont="1" applyFill="1" applyBorder="1" applyAlignment="1" applyProtection="1">
      <alignment horizontal="center" vertical="center"/>
    </xf>
    <xf numFmtId="169" fontId="3" fillId="0" borderId="60" xfId="0" applyNumberFormat="1" applyFont="1" applyFill="1" applyBorder="1" applyAlignment="1" applyProtection="1">
      <alignment horizontal="center" vertical="center"/>
    </xf>
    <xf numFmtId="167" fontId="3" fillId="0" borderId="14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center"/>
    </xf>
    <xf numFmtId="167" fontId="3" fillId="0" borderId="35" xfId="2" applyNumberFormat="1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0" fontId="3" fillId="0" borderId="66" xfId="2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3" fillId="0" borderId="22" xfId="0" applyNumberFormat="1" applyFont="1" applyFill="1" applyBorder="1" applyAlignment="1" applyProtection="1">
      <alignment horizontal="center" vertical="center"/>
    </xf>
    <xf numFmtId="49" fontId="3" fillId="0" borderId="25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49" fontId="3" fillId="0" borderId="20" xfId="2" applyNumberFormat="1" applyFont="1" applyFill="1" applyBorder="1" applyAlignment="1">
      <alignment horizontal="center" vertical="center" wrapText="1"/>
    </xf>
    <xf numFmtId="49" fontId="3" fillId="0" borderId="41" xfId="2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169" fontId="3" fillId="0" borderId="36" xfId="0" applyNumberFormat="1" applyFont="1" applyFill="1" applyBorder="1" applyAlignment="1" applyProtection="1">
      <alignment horizontal="center" vertical="center" wrapText="1"/>
    </xf>
    <xf numFmtId="169" fontId="3" fillId="0" borderId="37" xfId="0" applyNumberFormat="1" applyFont="1" applyFill="1" applyBorder="1" applyAlignment="1" applyProtection="1">
      <alignment horizontal="center" vertical="center" wrapText="1"/>
    </xf>
    <xf numFmtId="169" fontId="3" fillId="0" borderId="38" xfId="0" applyNumberFormat="1" applyFont="1" applyFill="1" applyBorder="1" applyAlignment="1" applyProtection="1">
      <alignment horizontal="center" vertical="center" wrapText="1"/>
    </xf>
    <xf numFmtId="0" fontId="3" fillId="10" borderId="24" xfId="2" applyFont="1" applyFill="1" applyBorder="1" applyAlignment="1">
      <alignment horizontal="left" vertical="center" wrapText="1"/>
    </xf>
    <xf numFmtId="0" fontId="3" fillId="10" borderId="25" xfId="2" applyFont="1" applyFill="1" applyBorder="1" applyAlignment="1">
      <alignment horizontal="left" vertical="center" wrapText="1"/>
    </xf>
    <xf numFmtId="0" fontId="3" fillId="10" borderId="26" xfId="2" applyFont="1" applyFill="1" applyBorder="1" applyAlignment="1">
      <alignment horizontal="left" vertical="center" wrapText="1"/>
    </xf>
    <xf numFmtId="0" fontId="3" fillId="0" borderId="19" xfId="2" applyFont="1" applyFill="1" applyBorder="1" applyAlignment="1">
      <alignment horizontal="center" vertical="center" wrapText="1"/>
    </xf>
    <xf numFmtId="0" fontId="3" fillId="0" borderId="77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24" xfId="2" applyNumberFormat="1" applyFont="1" applyFill="1" applyBorder="1" applyAlignment="1" applyProtection="1">
      <alignment horizontal="center" vertical="center"/>
    </xf>
    <xf numFmtId="0" fontId="3" fillId="0" borderId="25" xfId="2" applyNumberFormat="1" applyFont="1" applyFill="1" applyBorder="1" applyAlignment="1" applyProtection="1">
      <alignment horizontal="center" vertical="center"/>
    </xf>
    <xf numFmtId="0" fontId="3" fillId="0" borderId="26" xfId="2" applyNumberFormat="1" applyFont="1" applyFill="1" applyBorder="1" applyAlignment="1" applyProtection="1">
      <alignment horizontal="center" vertical="center"/>
    </xf>
    <xf numFmtId="167" fontId="3" fillId="0" borderId="34" xfId="2" applyNumberFormat="1" applyFont="1" applyFill="1" applyBorder="1" applyAlignment="1" applyProtection="1">
      <alignment horizontal="center" vertical="center"/>
    </xf>
    <xf numFmtId="167" fontId="3" fillId="0" borderId="19" xfId="2" applyNumberFormat="1" applyFont="1" applyFill="1" applyBorder="1" applyAlignment="1" applyProtection="1">
      <alignment horizontal="left" vertical="center" wrapText="1"/>
    </xf>
    <xf numFmtId="167" fontId="3" fillId="0" borderId="42" xfId="2" applyNumberFormat="1" applyFont="1" applyFill="1" applyBorder="1" applyAlignment="1" applyProtection="1">
      <alignment horizontal="left" vertical="center" wrapText="1"/>
    </xf>
    <xf numFmtId="167" fontId="3" fillId="0" borderId="39" xfId="2" applyNumberFormat="1" applyFont="1" applyFill="1" applyBorder="1" applyAlignment="1" applyProtection="1">
      <alignment horizontal="left" vertical="center" wrapText="1"/>
    </xf>
    <xf numFmtId="167" fontId="3" fillId="0" borderId="40" xfId="2" applyNumberFormat="1" applyFont="1" applyFill="1" applyBorder="1" applyAlignment="1" applyProtection="1">
      <alignment horizontal="left" vertical="center" wrapText="1"/>
    </xf>
    <xf numFmtId="167" fontId="3" fillId="0" borderId="43" xfId="2" applyNumberFormat="1" applyFont="1" applyFill="1" applyBorder="1" applyAlignment="1" applyProtection="1">
      <alignment horizontal="left" vertical="center" wrapText="1"/>
    </xf>
    <xf numFmtId="49" fontId="3" fillId="0" borderId="79" xfId="2" applyNumberFormat="1" applyFont="1" applyFill="1" applyBorder="1" applyAlignment="1">
      <alignment horizontal="center" vertical="center" wrapText="1"/>
    </xf>
    <xf numFmtId="49" fontId="3" fillId="0" borderId="23" xfId="2" applyNumberFormat="1" applyFont="1" applyFill="1" applyBorder="1" applyAlignment="1">
      <alignment horizontal="center" vertical="center" wrapText="1"/>
    </xf>
    <xf numFmtId="49" fontId="3" fillId="0" borderId="65" xfId="2" applyNumberFormat="1" applyFont="1" applyFill="1" applyBorder="1" applyAlignment="1">
      <alignment horizontal="center" vertical="center" wrapText="1"/>
    </xf>
    <xf numFmtId="49" fontId="3" fillId="0" borderId="12" xfId="2" applyNumberFormat="1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 applyProtection="1">
      <alignment horizontal="center" vertical="center"/>
    </xf>
    <xf numFmtId="167" fontId="3" fillId="0" borderId="5" xfId="2" applyNumberFormat="1" applyFont="1" applyFill="1" applyBorder="1" applyAlignment="1" applyProtection="1">
      <alignment horizontal="center" vertical="center"/>
    </xf>
    <xf numFmtId="167" fontId="3" fillId="0" borderId="52" xfId="2" applyNumberFormat="1" applyFont="1" applyFill="1" applyBorder="1" applyAlignment="1" applyProtection="1">
      <alignment horizontal="center" vertical="center"/>
    </xf>
    <xf numFmtId="167" fontId="3" fillId="0" borderId="53" xfId="2" applyNumberFormat="1" applyFont="1" applyFill="1" applyBorder="1" applyAlignment="1" applyProtection="1">
      <alignment horizontal="center" vertical="center"/>
    </xf>
    <xf numFmtId="167" fontId="3" fillId="0" borderId="76" xfId="2" applyNumberFormat="1" applyFont="1" applyFill="1" applyBorder="1" applyAlignment="1" applyProtection="1">
      <alignment horizontal="center" vertical="center"/>
    </xf>
    <xf numFmtId="167" fontId="3" fillId="0" borderId="36" xfId="2" applyNumberFormat="1" applyFont="1" applyFill="1" applyBorder="1" applyAlignment="1" applyProtection="1">
      <alignment horizontal="left" vertical="center" wrapText="1"/>
    </xf>
    <xf numFmtId="167" fontId="3" fillId="0" borderId="38" xfId="2" applyNumberFormat="1" applyFont="1" applyFill="1" applyBorder="1" applyAlignment="1" applyProtection="1">
      <alignment horizontal="left" vertical="center" wrapText="1"/>
    </xf>
    <xf numFmtId="167" fontId="3" fillId="0" borderId="20" xfId="2" applyNumberFormat="1" applyFont="1" applyFill="1" applyBorder="1" applyAlignment="1" applyProtection="1">
      <alignment horizontal="left" vertical="center" wrapText="1"/>
    </xf>
    <xf numFmtId="167" fontId="3" fillId="0" borderId="66" xfId="2" applyNumberFormat="1" applyFont="1" applyFill="1" applyBorder="1" applyAlignment="1" applyProtection="1">
      <alignment horizontal="left" vertical="center" wrapText="1"/>
    </xf>
    <xf numFmtId="167" fontId="3" fillId="0" borderId="56" xfId="2" applyNumberFormat="1" applyFont="1" applyFill="1" applyBorder="1" applyAlignment="1" applyProtection="1">
      <alignment horizontal="left" vertical="center" wrapText="1"/>
    </xf>
    <xf numFmtId="167" fontId="3" fillId="0" borderId="78" xfId="2" applyNumberFormat="1" applyFont="1" applyFill="1" applyBorder="1" applyAlignment="1" applyProtection="1">
      <alignment horizontal="left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3" fillId="0" borderId="54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167" fontId="3" fillId="0" borderId="49" xfId="2" applyNumberFormat="1" applyFont="1" applyFill="1" applyBorder="1" applyAlignment="1" applyProtection="1">
      <alignment horizontal="center" vertical="center"/>
    </xf>
    <xf numFmtId="167" fontId="3" fillId="0" borderId="36" xfId="2" applyNumberFormat="1" applyFont="1" applyFill="1" applyBorder="1" applyAlignment="1" applyProtection="1">
      <alignment horizontal="center" vertical="center"/>
    </xf>
    <xf numFmtId="0" fontId="3" fillId="0" borderId="55" xfId="2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right" vertical="center"/>
    </xf>
    <xf numFmtId="0" fontId="3" fillId="0" borderId="55" xfId="2" applyFont="1" applyFill="1" applyBorder="1" applyAlignment="1" applyProtection="1">
      <alignment horizontal="right" vertical="center"/>
    </xf>
    <xf numFmtId="0" fontId="3" fillId="0" borderId="21" xfId="2" applyFont="1" applyFill="1" applyBorder="1" applyAlignment="1" applyProtection="1">
      <alignment horizontal="right" vertical="center"/>
    </xf>
    <xf numFmtId="168" fontId="3" fillId="0" borderId="19" xfId="2" applyNumberFormat="1" applyFont="1" applyFill="1" applyBorder="1" applyAlignment="1" applyProtection="1">
      <alignment horizontal="right" vertical="center"/>
    </xf>
    <xf numFmtId="168" fontId="3" fillId="0" borderId="77" xfId="2" applyNumberFormat="1" applyFont="1" applyFill="1" applyBorder="1" applyAlignment="1" applyProtection="1">
      <alignment horizontal="right" vertical="center"/>
    </xf>
    <xf numFmtId="168" fontId="3" fillId="0" borderId="43" xfId="2" applyNumberFormat="1" applyFont="1" applyFill="1" applyBorder="1" applyAlignment="1" applyProtection="1">
      <alignment horizontal="right" vertical="center"/>
    </xf>
    <xf numFmtId="165" fontId="21" fillId="0" borderId="36" xfId="2" applyNumberFormat="1" applyFont="1" applyFill="1" applyBorder="1" applyAlignment="1" applyProtection="1">
      <alignment horizontal="center" vertical="center"/>
    </xf>
    <xf numFmtId="165" fontId="21" fillId="0" borderId="37" xfId="2" applyNumberFormat="1" applyFont="1" applyFill="1" applyBorder="1" applyAlignment="1" applyProtection="1">
      <alignment horizontal="center" vertical="center"/>
    </xf>
    <xf numFmtId="0" fontId="21" fillId="0" borderId="38" xfId="2" applyNumberFormat="1" applyFont="1" applyFill="1" applyBorder="1" applyAlignment="1" applyProtection="1">
      <alignment horizontal="center" vertical="center"/>
    </xf>
    <xf numFmtId="165" fontId="3" fillId="0" borderId="37" xfId="2" applyNumberFormat="1" applyFont="1" applyFill="1" applyBorder="1" applyAlignment="1" applyProtection="1">
      <alignment horizontal="center" vertical="center"/>
    </xf>
    <xf numFmtId="49" fontId="17" fillId="0" borderId="64" xfId="0" applyNumberFormat="1" applyFont="1" applyFill="1" applyBorder="1" applyAlignment="1" applyProtection="1">
      <alignment horizontal="left" vertical="center" wrapText="1"/>
    </xf>
    <xf numFmtId="49" fontId="17" fillId="0" borderId="6" xfId="0" applyNumberFormat="1" applyFont="1" applyFill="1" applyBorder="1" applyAlignment="1" applyProtection="1">
      <alignment horizontal="left" vertical="center" wrapText="1"/>
    </xf>
    <xf numFmtId="49" fontId="17" fillId="0" borderId="7" xfId="0" applyNumberFormat="1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right" vertical="center"/>
    </xf>
    <xf numFmtId="0" fontId="30" fillId="0" borderId="23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168" fontId="32" fillId="0" borderId="0" xfId="2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>
      <alignment horizontal="right" vertical="center"/>
    </xf>
  </cellXfs>
  <cellStyles count="4">
    <cellStyle name="Обычный" xfId="0" builtinId="0"/>
    <cellStyle name="Обычный 2" xfId="3"/>
    <cellStyle name="Обычный_Plan Уч(бакал.) д_о 2013_14а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%20&#1076;&#1083;&#1103;%20&#1088;&#1086;&#1079;&#1084;&#1110;&#1097;&#1077;&#1085;&#1085;&#1103;%20&#1085;&#1072;%20&#1089;&#1072;&#1081;&#1090;&#1110;/073/&#1055;&#1083;&#1072;&#1085;%20073%202023-24%20&#1073;&#1072;&#1082;&#1072;&#1083;&#1072;&#1074;&#1088;%20(&#1076;&#1077;&#1085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73"/>
      <sheetName val="План 073"/>
      <sheetName val="План 073 (2023-2024)"/>
      <sheetName val="План 073  (пропозиції)24-25"/>
      <sheetName val="семестровка"/>
      <sheetName val=" семестровка 2.04"/>
      <sheetName val="План 073 проект (3)"/>
      <sheetName val="План 073 проект (2)"/>
      <sheetName val="семестровка (2)"/>
    </sheetNames>
    <sheetDataSet>
      <sheetData sheetId="0"/>
      <sheetData sheetId="1"/>
      <sheetData sheetId="2"/>
      <sheetData sheetId="3">
        <row r="30">
          <cell r="G30">
            <v>4</v>
          </cell>
        </row>
        <row r="31">
          <cell r="G31">
            <v>6</v>
          </cell>
        </row>
        <row r="32">
          <cell r="G32">
            <v>5</v>
          </cell>
        </row>
        <row r="33">
          <cell r="G33">
            <v>6</v>
          </cell>
        </row>
        <row r="34">
          <cell r="G34">
            <v>1</v>
          </cell>
        </row>
        <row r="35">
          <cell r="G35">
            <v>7</v>
          </cell>
        </row>
        <row r="38">
          <cell r="G38">
            <v>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view="pageBreakPreview" topLeftCell="A37" zoomScaleNormal="65" zoomScaleSheetLayoutView="100" workbookViewId="0">
      <selection activeCell="C57" sqref="C57"/>
    </sheetView>
  </sheetViews>
  <sheetFormatPr defaultRowHeight="15.75" x14ac:dyDescent="0.25"/>
  <cols>
    <col min="1" max="1" width="9.140625" style="14" customWidth="1"/>
    <col min="2" max="2" width="9.140625" style="2" customWidth="1"/>
    <col min="3" max="3" width="46.5703125" style="20" customWidth="1"/>
    <col min="4" max="4" width="9.140625" style="2" customWidth="1"/>
    <col min="5" max="5" width="25.28515625" style="21" customWidth="1"/>
    <col min="6" max="6" width="27.5703125" style="21" customWidth="1"/>
    <col min="7" max="7" width="14.42578125" style="21" customWidth="1"/>
    <col min="8" max="8" width="12.85546875" style="21" customWidth="1"/>
    <col min="9" max="9" width="10.85546875" style="21" customWidth="1"/>
    <col min="10" max="12" width="10.7109375" style="2" customWidth="1"/>
    <col min="13" max="13" width="18.85546875" style="2" customWidth="1"/>
    <col min="14" max="14" width="31.5703125" style="3" customWidth="1"/>
    <col min="15" max="15" width="13.5703125" style="702" customWidth="1"/>
    <col min="16" max="16" width="32.7109375" style="1" customWidth="1"/>
    <col min="17" max="21" width="9.140625" style="1" customWidth="1"/>
  </cols>
  <sheetData>
    <row r="1" spans="1:21" s="12" customFormat="1" x14ac:dyDescent="0.25">
      <c r="A1" s="759" t="s">
        <v>0</v>
      </c>
      <c r="B1" s="762" t="s">
        <v>1</v>
      </c>
      <c r="C1" s="765" t="s">
        <v>2</v>
      </c>
      <c r="D1" s="762" t="s">
        <v>3</v>
      </c>
      <c r="E1" s="762" t="s">
        <v>4</v>
      </c>
      <c r="F1" s="772" t="s">
        <v>5</v>
      </c>
      <c r="G1" s="773"/>
      <c r="H1" s="774"/>
      <c r="I1" s="765" t="s">
        <v>6</v>
      </c>
      <c r="J1" s="753" t="s">
        <v>7</v>
      </c>
      <c r="K1" s="754"/>
      <c r="L1" s="755"/>
      <c r="M1" s="2"/>
      <c r="N1" s="3"/>
      <c r="O1" s="702"/>
      <c r="P1" s="11"/>
      <c r="Q1" s="11"/>
      <c r="R1" s="11"/>
      <c r="S1" s="11"/>
      <c r="T1" s="11"/>
      <c r="U1" s="11"/>
    </row>
    <row r="2" spans="1:21" s="12" customFormat="1" x14ac:dyDescent="0.25">
      <c r="A2" s="760"/>
      <c r="B2" s="763"/>
      <c r="C2" s="766"/>
      <c r="D2" s="763"/>
      <c r="E2" s="763"/>
      <c r="F2" s="26" t="s">
        <v>51</v>
      </c>
      <c r="G2" s="26" t="s">
        <v>52</v>
      </c>
      <c r="H2" s="24" t="s">
        <v>53</v>
      </c>
      <c r="I2" s="766"/>
      <c r="J2" s="756" t="s">
        <v>8</v>
      </c>
      <c r="K2" s="757"/>
      <c r="L2" s="758"/>
      <c r="M2" s="765" t="s">
        <v>9</v>
      </c>
      <c r="N2" s="768" t="s">
        <v>10</v>
      </c>
      <c r="O2" s="703"/>
      <c r="P2" s="11"/>
      <c r="Q2" s="11"/>
      <c r="R2" s="11"/>
      <c r="S2" s="11"/>
      <c r="T2" s="11"/>
      <c r="U2" s="11"/>
    </row>
    <row r="3" spans="1:21" s="12" customFormat="1" x14ac:dyDescent="0.25">
      <c r="A3" s="761"/>
      <c r="B3" s="764"/>
      <c r="C3" s="767"/>
      <c r="D3" s="764"/>
      <c r="E3" s="764"/>
      <c r="F3" s="27"/>
      <c r="G3" s="27"/>
      <c r="H3" s="25"/>
      <c r="I3" s="767"/>
      <c r="J3" s="2" t="s">
        <v>11</v>
      </c>
      <c r="K3" s="2" t="s">
        <v>12</v>
      </c>
      <c r="L3" s="2" t="s">
        <v>13</v>
      </c>
      <c r="M3" s="767"/>
      <c r="N3" s="769"/>
      <c r="O3" s="703"/>
      <c r="P3" s="11"/>
      <c r="Q3" s="11"/>
      <c r="R3" s="11"/>
      <c r="S3" s="11"/>
      <c r="T3" s="11"/>
      <c r="U3" s="11"/>
    </row>
    <row r="4" spans="1:21" s="12" customFormat="1" x14ac:dyDescent="0.25">
      <c r="A4" s="4" t="s">
        <v>14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/>
      <c r="H4" s="5"/>
      <c r="I4" s="5"/>
      <c r="J4" s="5">
        <v>10</v>
      </c>
      <c r="K4" s="5">
        <v>11</v>
      </c>
      <c r="L4" s="5">
        <v>12</v>
      </c>
      <c r="M4" s="5">
        <v>13</v>
      </c>
      <c r="N4" s="6">
        <v>14</v>
      </c>
      <c r="O4" s="703"/>
      <c r="P4" s="11"/>
      <c r="Q4" s="11"/>
      <c r="R4" s="11"/>
      <c r="S4" s="11"/>
      <c r="T4" s="11"/>
      <c r="U4" s="11"/>
    </row>
    <row r="5" spans="1:21" s="12" customFormat="1" x14ac:dyDescent="0.25">
      <c r="A5" s="7"/>
      <c r="B5" s="8"/>
      <c r="C5" s="770" t="s">
        <v>48</v>
      </c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1"/>
      <c r="O5" s="704"/>
      <c r="P5" s="11"/>
      <c r="Q5" s="11"/>
      <c r="R5" s="11"/>
      <c r="S5" s="11"/>
      <c r="T5" s="11"/>
      <c r="U5" s="11"/>
    </row>
    <row r="6" spans="1:21" s="12" customFormat="1" x14ac:dyDescent="0.25">
      <c r="A6" s="9"/>
      <c r="B6" s="9"/>
      <c r="C6" s="775" t="s">
        <v>15</v>
      </c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7"/>
      <c r="O6" s="705"/>
      <c r="P6" s="11"/>
      <c r="Q6" s="700" t="s">
        <v>379</v>
      </c>
      <c r="R6" s="701">
        <f>SUMIF(O$42:O$60,Q6,F$42:F$60)</f>
        <v>0</v>
      </c>
      <c r="S6" s="701">
        <f>R6/60*100</f>
        <v>0</v>
      </c>
      <c r="T6" s="11"/>
      <c r="U6" s="11"/>
    </row>
    <row r="7" spans="1:21" s="291" customFormat="1" x14ac:dyDescent="0.25">
      <c r="A7" s="285"/>
      <c r="B7" s="286" t="s">
        <v>34</v>
      </c>
      <c r="C7" s="294" t="s">
        <v>59</v>
      </c>
      <c r="D7" s="286">
        <v>1</v>
      </c>
      <c r="E7" s="286" t="s">
        <v>54</v>
      </c>
      <c r="F7" s="289">
        <v>4</v>
      </c>
      <c r="G7" s="289"/>
      <c r="H7" s="289">
        <f>SUM(F7:G7)</f>
        <v>4</v>
      </c>
      <c r="I7" s="286">
        <v>3</v>
      </c>
      <c r="J7" s="286">
        <v>30</v>
      </c>
      <c r="K7" s="286">
        <v>0</v>
      </c>
      <c r="L7" s="286">
        <v>15</v>
      </c>
      <c r="M7" s="289" t="s">
        <v>23</v>
      </c>
      <c r="N7" s="712" t="s">
        <v>37</v>
      </c>
      <c r="O7" s="706" t="s">
        <v>406</v>
      </c>
      <c r="P7" s="291" t="s">
        <v>384</v>
      </c>
      <c r="Q7" s="700" t="s">
        <v>392</v>
      </c>
      <c r="R7" s="701">
        <f t="shared" ref="R7:R26" si="0">SUMIF(O$42:O$60,Q7,F$42:F$60)</f>
        <v>0</v>
      </c>
      <c r="S7" s="701">
        <f t="shared" ref="S7:S26" si="1">R7/60*100</f>
        <v>0</v>
      </c>
    </row>
    <row r="8" spans="1:21" s="291" customFormat="1" x14ac:dyDescent="0.25">
      <c r="A8" s="285"/>
      <c r="B8" s="286" t="s">
        <v>34</v>
      </c>
      <c r="C8" s="287" t="s">
        <v>45</v>
      </c>
      <c r="D8" s="286">
        <v>1</v>
      </c>
      <c r="E8" s="286" t="s">
        <v>54</v>
      </c>
      <c r="F8" s="292">
        <v>2</v>
      </c>
      <c r="G8" s="293">
        <v>1</v>
      </c>
      <c r="H8" s="289">
        <f>SUM(F8:G8)</f>
        <v>3</v>
      </c>
      <c r="I8" s="286">
        <v>2</v>
      </c>
      <c r="J8" s="286">
        <v>15</v>
      </c>
      <c r="K8" s="286">
        <v>0</v>
      </c>
      <c r="L8" s="286">
        <v>15</v>
      </c>
      <c r="M8" s="289" t="s">
        <v>23</v>
      </c>
      <c r="N8" s="713" t="s">
        <v>33</v>
      </c>
      <c r="O8" s="707" t="s">
        <v>408</v>
      </c>
      <c r="P8" s="291" t="s">
        <v>382</v>
      </c>
      <c r="Q8" s="700" t="s">
        <v>393</v>
      </c>
      <c r="R8" s="701">
        <f t="shared" si="0"/>
        <v>0</v>
      </c>
      <c r="S8" s="701">
        <f t="shared" si="1"/>
        <v>0</v>
      </c>
    </row>
    <row r="9" spans="1:21" s="291" customFormat="1" x14ac:dyDescent="0.25">
      <c r="A9" s="285"/>
      <c r="B9" s="286" t="s">
        <v>34</v>
      </c>
      <c r="C9" s="287" t="s">
        <v>39</v>
      </c>
      <c r="D9" s="286">
        <v>1</v>
      </c>
      <c r="E9" s="286" t="s">
        <v>54</v>
      </c>
      <c r="F9" s="292">
        <v>3</v>
      </c>
      <c r="G9" s="293">
        <v>3</v>
      </c>
      <c r="H9" s="289">
        <f t="shared" ref="H9:H16" si="2">SUM(F9:G9)</f>
        <v>6</v>
      </c>
      <c r="I9" s="286">
        <v>3</v>
      </c>
      <c r="J9" s="286">
        <v>30</v>
      </c>
      <c r="K9" s="286">
        <v>0</v>
      </c>
      <c r="L9" s="286">
        <v>15</v>
      </c>
      <c r="M9" s="289" t="s">
        <v>23</v>
      </c>
      <c r="N9" s="10" t="s">
        <v>40</v>
      </c>
      <c r="O9" s="707" t="s">
        <v>410</v>
      </c>
      <c r="P9" s="291" t="s">
        <v>386</v>
      </c>
      <c r="Q9" s="700" t="s">
        <v>394</v>
      </c>
      <c r="R9" s="701">
        <f t="shared" si="0"/>
        <v>0</v>
      </c>
      <c r="S9" s="701">
        <f t="shared" si="1"/>
        <v>0</v>
      </c>
    </row>
    <row r="10" spans="1:21" s="291" customFormat="1" x14ac:dyDescent="0.25">
      <c r="A10" s="285"/>
      <c r="B10" s="286" t="s">
        <v>34</v>
      </c>
      <c r="C10" s="287" t="s">
        <v>41</v>
      </c>
      <c r="D10" s="286">
        <v>1</v>
      </c>
      <c r="E10" s="286" t="s">
        <v>54</v>
      </c>
      <c r="F10" s="292">
        <v>2</v>
      </c>
      <c r="G10" s="293">
        <v>2</v>
      </c>
      <c r="H10" s="289">
        <f t="shared" si="2"/>
        <v>4</v>
      </c>
      <c r="I10" s="286">
        <v>2</v>
      </c>
      <c r="J10" s="286">
        <v>15</v>
      </c>
      <c r="K10" s="286">
        <v>0</v>
      </c>
      <c r="L10" s="286">
        <v>15</v>
      </c>
      <c r="M10" s="289" t="s">
        <v>23</v>
      </c>
      <c r="N10" s="713" t="s">
        <v>379</v>
      </c>
      <c r="O10" s="707" t="s">
        <v>379</v>
      </c>
      <c r="P10" s="291" t="s">
        <v>387</v>
      </c>
      <c r="Q10" s="700" t="s">
        <v>395</v>
      </c>
      <c r="R10" s="701">
        <f t="shared" si="0"/>
        <v>0</v>
      </c>
      <c r="S10" s="701">
        <f t="shared" si="1"/>
        <v>0</v>
      </c>
    </row>
    <row r="11" spans="1:21" s="291" customFormat="1" x14ac:dyDescent="0.25">
      <c r="A11" s="285"/>
      <c r="B11" s="286" t="s">
        <v>34</v>
      </c>
      <c r="C11" s="287" t="s">
        <v>42</v>
      </c>
      <c r="D11" s="286">
        <v>1</v>
      </c>
      <c r="E11" s="286" t="s">
        <v>54</v>
      </c>
      <c r="F11" s="292">
        <v>2</v>
      </c>
      <c r="G11" s="293">
        <v>1</v>
      </c>
      <c r="H11" s="289">
        <f t="shared" si="2"/>
        <v>3</v>
      </c>
      <c r="I11" s="286">
        <v>2</v>
      </c>
      <c r="J11" s="286">
        <v>15</v>
      </c>
      <c r="K11" s="286">
        <v>0</v>
      </c>
      <c r="L11" s="286">
        <v>15</v>
      </c>
      <c r="M11" s="289" t="s">
        <v>23</v>
      </c>
      <c r="N11" s="713" t="s">
        <v>33</v>
      </c>
      <c r="O11" s="707" t="s">
        <v>408</v>
      </c>
      <c r="P11" s="291" t="s">
        <v>383</v>
      </c>
      <c r="Q11" s="700" t="s">
        <v>396</v>
      </c>
      <c r="R11" s="701">
        <f t="shared" si="0"/>
        <v>0</v>
      </c>
      <c r="S11" s="701">
        <f t="shared" si="1"/>
        <v>0</v>
      </c>
    </row>
    <row r="12" spans="1:21" s="291" customFormat="1" x14ac:dyDescent="0.25">
      <c r="A12" s="285"/>
      <c r="B12" s="286" t="s">
        <v>34</v>
      </c>
      <c r="C12" s="287" t="s">
        <v>38</v>
      </c>
      <c r="D12" s="286">
        <v>1</v>
      </c>
      <c r="E12" s="286" t="s">
        <v>54</v>
      </c>
      <c r="F12" s="292">
        <v>2</v>
      </c>
      <c r="G12" s="293"/>
      <c r="H12" s="289">
        <f t="shared" si="2"/>
        <v>2</v>
      </c>
      <c r="I12" s="286">
        <v>2</v>
      </c>
      <c r="J12" s="286">
        <v>15</v>
      </c>
      <c r="K12" s="286">
        <v>0</v>
      </c>
      <c r="L12" s="286">
        <v>15</v>
      </c>
      <c r="M12" s="289" t="s">
        <v>23</v>
      </c>
      <c r="N12" s="712" t="s">
        <v>37</v>
      </c>
      <c r="O12" s="706" t="s">
        <v>406</v>
      </c>
      <c r="P12" s="291" t="s">
        <v>385</v>
      </c>
      <c r="Q12" s="700" t="s">
        <v>410</v>
      </c>
      <c r="R12" s="701">
        <f t="shared" si="0"/>
        <v>0</v>
      </c>
      <c r="S12" s="701">
        <f t="shared" si="1"/>
        <v>0</v>
      </c>
    </row>
    <row r="13" spans="1:21" s="291" customFormat="1" x14ac:dyDescent="0.25">
      <c r="A13" s="285"/>
      <c r="B13" s="286" t="s">
        <v>34</v>
      </c>
      <c r="C13" s="287" t="s">
        <v>49</v>
      </c>
      <c r="D13" s="286">
        <v>1</v>
      </c>
      <c r="E13" s="286" t="s">
        <v>54</v>
      </c>
      <c r="F13" s="292">
        <v>3</v>
      </c>
      <c r="G13" s="293">
        <v>2</v>
      </c>
      <c r="H13" s="289">
        <f t="shared" si="2"/>
        <v>5</v>
      </c>
      <c r="I13" s="286">
        <v>4</v>
      </c>
      <c r="J13" s="286">
        <v>30</v>
      </c>
      <c r="K13" s="286">
        <v>0</v>
      </c>
      <c r="L13" s="286">
        <v>30</v>
      </c>
      <c r="M13" s="289" t="s">
        <v>23</v>
      </c>
      <c r="N13" s="712" t="s">
        <v>37</v>
      </c>
      <c r="O13" s="706" t="s">
        <v>406</v>
      </c>
      <c r="P13" s="291" t="s">
        <v>384</v>
      </c>
      <c r="Q13" s="700" t="s">
        <v>397</v>
      </c>
      <c r="R13" s="701">
        <f t="shared" si="0"/>
        <v>0</v>
      </c>
      <c r="S13" s="701">
        <f t="shared" si="1"/>
        <v>0</v>
      </c>
    </row>
    <row r="14" spans="1:21" s="291" customFormat="1" x14ac:dyDescent="0.25">
      <c r="A14" s="285"/>
      <c r="B14" s="286" t="s">
        <v>16</v>
      </c>
      <c r="C14" s="287" t="s">
        <v>32</v>
      </c>
      <c r="D14" s="286">
        <v>1</v>
      </c>
      <c r="E14" s="286" t="s">
        <v>54</v>
      </c>
      <c r="F14" s="289">
        <v>4</v>
      </c>
      <c r="G14" s="289">
        <v>1</v>
      </c>
      <c r="H14" s="289">
        <f t="shared" si="2"/>
        <v>5</v>
      </c>
      <c r="I14" s="286">
        <v>3</v>
      </c>
      <c r="J14" s="286">
        <v>30</v>
      </c>
      <c r="K14" s="286">
        <v>0</v>
      </c>
      <c r="L14" s="286">
        <v>15</v>
      </c>
      <c r="M14" s="289" t="s">
        <v>23</v>
      </c>
      <c r="N14" s="290" t="s">
        <v>18</v>
      </c>
      <c r="O14" s="706" t="s">
        <v>404</v>
      </c>
      <c r="P14" s="291" t="s">
        <v>388</v>
      </c>
      <c r="Q14" s="700" t="s">
        <v>398</v>
      </c>
      <c r="R14" s="701">
        <f t="shared" si="0"/>
        <v>0</v>
      </c>
      <c r="S14" s="701">
        <f t="shared" si="1"/>
        <v>0</v>
      </c>
    </row>
    <row r="15" spans="1:21" s="291" customFormat="1" x14ac:dyDescent="0.25">
      <c r="A15" s="285"/>
      <c r="B15" s="286" t="s">
        <v>34</v>
      </c>
      <c r="C15" s="287" t="s">
        <v>43</v>
      </c>
      <c r="D15" s="286">
        <v>1</v>
      </c>
      <c r="E15" s="286" t="s">
        <v>54</v>
      </c>
      <c r="F15" s="289">
        <v>5</v>
      </c>
      <c r="G15" s="289">
        <v>1</v>
      </c>
      <c r="H15" s="289">
        <f t="shared" si="2"/>
        <v>6</v>
      </c>
      <c r="I15" s="286">
        <v>4</v>
      </c>
      <c r="J15" s="286">
        <v>30</v>
      </c>
      <c r="K15" s="286">
        <v>0</v>
      </c>
      <c r="L15" s="286">
        <v>30</v>
      </c>
      <c r="M15" s="289" t="s">
        <v>23</v>
      </c>
      <c r="N15" s="712" t="s">
        <v>37</v>
      </c>
      <c r="O15" s="706" t="s">
        <v>406</v>
      </c>
      <c r="P15" s="291" t="s">
        <v>382</v>
      </c>
      <c r="Q15" s="700" t="s">
        <v>399</v>
      </c>
      <c r="R15" s="701">
        <f t="shared" si="0"/>
        <v>0</v>
      </c>
      <c r="S15" s="701">
        <f t="shared" si="1"/>
        <v>0</v>
      </c>
    </row>
    <row r="16" spans="1:21" s="291" customFormat="1" x14ac:dyDescent="0.25">
      <c r="A16" s="285"/>
      <c r="B16" s="286" t="s">
        <v>16</v>
      </c>
      <c r="C16" s="287" t="s">
        <v>35</v>
      </c>
      <c r="D16" s="286">
        <v>1</v>
      </c>
      <c r="E16" s="286" t="s">
        <v>54</v>
      </c>
      <c r="F16" s="289">
        <v>3</v>
      </c>
      <c r="G16" s="289">
        <v>1</v>
      </c>
      <c r="H16" s="289">
        <f t="shared" si="2"/>
        <v>4</v>
      </c>
      <c r="I16" s="286">
        <v>3</v>
      </c>
      <c r="J16" s="286">
        <v>30</v>
      </c>
      <c r="K16" s="286">
        <v>0</v>
      </c>
      <c r="L16" s="286">
        <v>15</v>
      </c>
      <c r="M16" s="289" t="s">
        <v>23</v>
      </c>
      <c r="N16" s="290" t="s">
        <v>36</v>
      </c>
      <c r="O16" s="706" t="s">
        <v>405</v>
      </c>
      <c r="P16" s="291" t="s">
        <v>389</v>
      </c>
      <c r="Q16" s="700" t="s">
        <v>400</v>
      </c>
      <c r="R16" s="701">
        <f t="shared" si="0"/>
        <v>0</v>
      </c>
      <c r="S16" s="701">
        <f t="shared" si="1"/>
        <v>0</v>
      </c>
    </row>
    <row r="17" spans="1:21" s="291" customFormat="1" ht="31.5" customHeight="1" x14ac:dyDescent="0.25">
      <c r="A17" s="285"/>
      <c r="B17" s="286" t="s">
        <v>34</v>
      </c>
      <c r="C17" s="287" t="s">
        <v>56</v>
      </c>
      <c r="D17" s="288"/>
      <c r="E17" s="286"/>
      <c r="F17" s="289"/>
      <c r="G17" s="289">
        <v>3</v>
      </c>
      <c r="H17" s="289">
        <f t="shared" ref="H17:H23" si="3">SUM(F17:G17)</f>
        <v>3</v>
      </c>
      <c r="I17" s="286"/>
      <c r="J17" s="286"/>
      <c r="K17" s="286"/>
      <c r="L17" s="286"/>
      <c r="M17" s="289"/>
      <c r="N17" s="290"/>
      <c r="O17" s="706"/>
      <c r="Q17" s="700" t="s">
        <v>401</v>
      </c>
      <c r="R17" s="701">
        <f t="shared" si="0"/>
        <v>0</v>
      </c>
      <c r="S17" s="701">
        <f t="shared" si="1"/>
        <v>0</v>
      </c>
    </row>
    <row r="18" spans="1:21" s="291" customFormat="1" ht="31.5" x14ac:dyDescent="0.25">
      <c r="A18" s="285"/>
      <c r="B18" s="286" t="s">
        <v>34</v>
      </c>
      <c r="C18" s="287" t="s">
        <v>57</v>
      </c>
      <c r="D18" s="288"/>
      <c r="E18" s="286"/>
      <c r="F18" s="289"/>
      <c r="G18" s="289">
        <v>12</v>
      </c>
      <c r="H18" s="289">
        <f t="shared" si="3"/>
        <v>12</v>
      </c>
      <c r="I18" s="286"/>
      <c r="J18" s="286"/>
      <c r="K18" s="286"/>
      <c r="L18" s="286"/>
      <c r="M18" s="289"/>
      <c r="N18" s="290"/>
      <c r="O18" s="706"/>
      <c r="Q18" s="700" t="s">
        <v>402</v>
      </c>
      <c r="R18" s="701">
        <f t="shared" si="0"/>
        <v>0</v>
      </c>
      <c r="S18" s="701">
        <f t="shared" si="1"/>
        <v>0</v>
      </c>
    </row>
    <row r="19" spans="1:21" s="291" customFormat="1" ht="31.5" x14ac:dyDescent="0.25">
      <c r="A19" s="285"/>
      <c r="B19" s="286" t="s">
        <v>34</v>
      </c>
      <c r="C19" s="287" t="s">
        <v>58</v>
      </c>
      <c r="D19" s="293"/>
      <c r="E19" s="286"/>
      <c r="F19" s="289"/>
      <c r="G19" s="289">
        <v>3</v>
      </c>
      <c r="H19" s="289">
        <f t="shared" si="3"/>
        <v>3</v>
      </c>
      <c r="I19" s="286"/>
      <c r="J19" s="286"/>
      <c r="K19" s="286"/>
      <c r="L19" s="286"/>
      <c r="M19" s="289"/>
      <c r="N19" s="290"/>
      <c r="O19" s="706"/>
      <c r="Q19" s="700" t="s">
        <v>403</v>
      </c>
      <c r="R19" s="701">
        <f t="shared" si="0"/>
        <v>0</v>
      </c>
      <c r="S19" s="701">
        <f t="shared" si="1"/>
        <v>0</v>
      </c>
    </row>
    <row r="20" spans="1:21" s="291" customFormat="1" x14ac:dyDescent="0.25">
      <c r="A20" s="285"/>
      <c r="B20" s="286" t="s">
        <v>26</v>
      </c>
      <c r="C20" s="315" t="s">
        <v>44</v>
      </c>
      <c r="D20" s="316"/>
      <c r="E20" s="286"/>
      <c r="F20" s="289"/>
      <c r="G20" s="289">
        <v>3</v>
      </c>
      <c r="H20" s="289">
        <f t="shared" si="3"/>
        <v>3</v>
      </c>
      <c r="I20" s="286"/>
      <c r="J20" s="286"/>
      <c r="K20" s="286"/>
      <c r="L20" s="286"/>
      <c r="M20" s="289"/>
      <c r="N20" s="290"/>
      <c r="O20" s="706"/>
      <c r="Q20" s="700" t="s">
        <v>404</v>
      </c>
      <c r="R20" s="701">
        <f t="shared" si="0"/>
        <v>0</v>
      </c>
      <c r="S20" s="701">
        <f t="shared" si="1"/>
        <v>0</v>
      </c>
    </row>
    <row r="21" spans="1:21" s="291" customFormat="1" x14ac:dyDescent="0.25">
      <c r="A21" s="285"/>
      <c r="B21" s="286" t="s">
        <v>26</v>
      </c>
      <c r="C21" s="317" t="s">
        <v>63</v>
      </c>
      <c r="D21" s="316"/>
      <c r="E21" s="286"/>
      <c r="F21" s="289"/>
      <c r="G21" s="289">
        <v>3</v>
      </c>
      <c r="H21" s="289">
        <f t="shared" si="3"/>
        <v>3</v>
      </c>
      <c r="I21" s="286"/>
      <c r="J21" s="286"/>
      <c r="K21" s="286"/>
      <c r="L21" s="286"/>
      <c r="M21" s="289"/>
      <c r="N21" s="290"/>
      <c r="O21" s="706"/>
      <c r="Q21" s="700" t="s">
        <v>405</v>
      </c>
      <c r="R21" s="701">
        <f t="shared" si="0"/>
        <v>0</v>
      </c>
      <c r="S21" s="701">
        <f t="shared" si="1"/>
        <v>0</v>
      </c>
    </row>
    <row r="22" spans="1:21" s="291" customFormat="1" x14ac:dyDescent="0.25">
      <c r="A22" s="285"/>
      <c r="B22" s="286" t="s">
        <v>26</v>
      </c>
      <c r="C22" s="318" t="s">
        <v>64</v>
      </c>
      <c r="D22" s="316"/>
      <c r="E22" s="286"/>
      <c r="F22" s="289"/>
      <c r="G22" s="289">
        <v>3</v>
      </c>
      <c r="H22" s="289">
        <f t="shared" si="3"/>
        <v>3</v>
      </c>
      <c r="I22" s="286"/>
      <c r="J22" s="286"/>
      <c r="K22" s="286"/>
      <c r="L22" s="286"/>
      <c r="M22" s="289"/>
      <c r="N22" s="290"/>
      <c r="O22" s="706"/>
      <c r="Q22" s="700" t="s">
        <v>406</v>
      </c>
      <c r="R22" s="701">
        <f t="shared" si="0"/>
        <v>56</v>
      </c>
      <c r="S22" s="701">
        <f t="shared" si="1"/>
        <v>93.333333333333329</v>
      </c>
    </row>
    <row r="23" spans="1:21" s="18" customFormat="1" x14ac:dyDescent="0.25">
      <c r="A23" s="14"/>
      <c r="B23" s="2" t="s">
        <v>21</v>
      </c>
      <c r="C23" s="76" t="s">
        <v>124</v>
      </c>
      <c r="D23" s="29"/>
      <c r="E23" s="2"/>
      <c r="F23" s="16"/>
      <c r="G23" s="16">
        <v>4</v>
      </c>
      <c r="H23" s="31">
        <f t="shared" si="3"/>
        <v>4</v>
      </c>
      <c r="I23" s="2"/>
      <c r="J23" s="2"/>
      <c r="K23" s="2"/>
      <c r="L23" s="2"/>
      <c r="M23" s="16"/>
      <c r="N23" s="3"/>
      <c r="O23" s="702"/>
      <c r="P23" s="17"/>
      <c r="Q23" s="700" t="s">
        <v>407</v>
      </c>
      <c r="R23" s="701">
        <f t="shared" si="0"/>
        <v>0</v>
      </c>
      <c r="S23" s="701">
        <f t="shared" si="1"/>
        <v>0</v>
      </c>
      <c r="T23" s="17"/>
      <c r="U23" s="17"/>
    </row>
    <row r="24" spans="1:21" s="18" customFormat="1" x14ac:dyDescent="0.25">
      <c r="A24" s="14"/>
      <c r="B24" s="2"/>
      <c r="C24" s="28"/>
      <c r="E24" s="2"/>
      <c r="F24" s="16">
        <f>SUM(F7:F19)</f>
        <v>30</v>
      </c>
      <c r="G24" s="16">
        <f>SUM(G7:G23)</f>
        <v>43</v>
      </c>
      <c r="H24" s="16">
        <f ca="1">SUM(H7:H24)</f>
        <v>0</v>
      </c>
      <c r="I24" s="2"/>
      <c r="J24" s="2"/>
      <c r="K24" s="2"/>
      <c r="L24" s="2"/>
      <c r="M24" s="16"/>
      <c r="N24" s="3"/>
      <c r="O24" s="702"/>
      <c r="P24" s="17"/>
      <c r="Q24" s="700" t="s">
        <v>408</v>
      </c>
      <c r="R24" s="701">
        <f t="shared" si="0"/>
        <v>4</v>
      </c>
      <c r="S24" s="701">
        <f t="shared" si="1"/>
        <v>6.666666666666667</v>
      </c>
      <c r="T24" s="17"/>
      <c r="U24" s="17"/>
    </row>
    <row r="25" spans="1:21" s="18" customFormat="1" x14ac:dyDescent="0.25">
      <c r="A25" s="14"/>
      <c r="B25" s="2"/>
      <c r="C25" s="778" t="s">
        <v>55</v>
      </c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08"/>
      <c r="P25" s="17"/>
      <c r="Q25" s="700" t="s">
        <v>409</v>
      </c>
      <c r="R25" s="701">
        <f t="shared" si="0"/>
        <v>0</v>
      </c>
      <c r="S25" s="701">
        <f t="shared" si="1"/>
        <v>0</v>
      </c>
      <c r="T25" s="17"/>
      <c r="U25" s="17"/>
    </row>
    <row r="26" spans="1:21" s="18" customFormat="1" x14ac:dyDescent="0.25">
      <c r="A26" s="14"/>
      <c r="B26" s="2"/>
      <c r="C26" s="779" t="s">
        <v>15</v>
      </c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09"/>
      <c r="P26" s="17"/>
      <c r="Q26" s="700" t="s">
        <v>31</v>
      </c>
      <c r="R26" s="701">
        <f t="shared" si="0"/>
        <v>0</v>
      </c>
      <c r="S26" s="701">
        <f t="shared" si="1"/>
        <v>0</v>
      </c>
      <c r="T26" s="17"/>
      <c r="U26" s="17"/>
    </row>
    <row r="27" spans="1:21" s="291" customFormat="1" x14ac:dyDescent="0.25">
      <c r="A27" s="285"/>
      <c r="B27" s="286" t="s">
        <v>16</v>
      </c>
      <c r="C27" s="287" t="s">
        <v>46</v>
      </c>
      <c r="D27" s="286">
        <v>2</v>
      </c>
      <c r="E27" s="286" t="s">
        <v>54</v>
      </c>
      <c r="F27" s="289">
        <v>5</v>
      </c>
      <c r="G27" s="289"/>
      <c r="H27" s="289">
        <f>SUM(F27:G27)</f>
        <v>5</v>
      </c>
      <c r="I27" s="286">
        <v>3</v>
      </c>
      <c r="J27" s="286">
        <v>27</v>
      </c>
      <c r="K27" s="286">
        <v>0</v>
      </c>
      <c r="L27" s="286">
        <v>27</v>
      </c>
      <c r="M27" s="286" t="s">
        <v>17</v>
      </c>
      <c r="N27" s="10" t="s">
        <v>31</v>
      </c>
      <c r="O27" s="707" t="s">
        <v>31</v>
      </c>
      <c r="P27" s="291" t="s">
        <v>390</v>
      </c>
    </row>
    <row r="28" spans="1:21" s="291" customFormat="1" x14ac:dyDescent="0.25">
      <c r="A28" s="285"/>
      <c r="B28" s="286" t="s">
        <v>16</v>
      </c>
      <c r="C28" s="287" t="s">
        <v>37</v>
      </c>
      <c r="D28" s="286">
        <v>2</v>
      </c>
      <c r="E28" s="286" t="s">
        <v>54</v>
      </c>
      <c r="F28" s="289">
        <v>3</v>
      </c>
      <c r="G28" s="289">
        <v>3</v>
      </c>
      <c r="H28" s="289">
        <f>SUM(F28:G28)</f>
        <v>6</v>
      </c>
      <c r="I28" s="286">
        <v>3</v>
      </c>
      <c r="J28" s="286">
        <v>27</v>
      </c>
      <c r="K28" s="286">
        <v>0</v>
      </c>
      <c r="L28" s="286">
        <v>27</v>
      </c>
      <c r="M28" s="286" t="s">
        <v>17</v>
      </c>
      <c r="N28" s="290" t="s">
        <v>37</v>
      </c>
      <c r="O28" s="706" t="s">
        <v>406</v>
      </c>
      <c r="P28" s="291" t="s">
        <v>390</v>
      </c>
    </row>
    <row r="29" spans="1:21" s="291" customFormat="1" ht="31.5" x14ac:dyDescent="0.25">
      <c r="A29" s="285"/>
      <c r="B29" s="286" t="s">
        <v>34</v>
      </c>
      <c r="C29" s="298" t="s">
        <v>61</v>
      </c>
      <c r="D29" s="286">
        <v>2</v>
      </c>
      <c r="E29" s="286" t="s">
        <v>54</v>
      </c>
      <c r="F29" s="289">
        <v>4</v>
      </c>
      <c r="G29" s="289">
        <v>2</v>
      </c>
      <c r="H29" s="289">
        <f>SUM(F29:G29)</f>
        <v>6</v>
      </c>
      <c r="I29" s="286">
        <v>4</v>
      </c>
      <c r="J29" s="286">
        <v>36</v>
      </c>
      <c r="K29" s="286">
        <v>18</v>
      </c>
      <c r="L29" s="286">
        <v>18</v>
      </c>
      <c r="M29" s="286" t="s">
        <v>17</v>
      </c>
      <c r="N29" s="290" t="s">
        <v>37</v>
      </c>
      <c r="O29" s="706" t="s">
        <v>406</v>
      </c>
      <c r="P29" s="291" t="s">
        <v>384</v>
      </c>
    </row>
    <row r="30" spans="1:21" s="291" customFormat="1" x14ac:dyDescent="0.25">
      <c r="A30" s="285"/>
      <c r="B30" s="286" t="s">
        <v>16</v>
      </c>
      <c r="C30" s="326" t="s">
        <v>62</v>
      </c>
      <c r="D30" s="286">
        <v>2</v>
      </c>
      <c r="E30" s="286" t="s">
        <v>54</v>
      </c>
      <c r="F30" s="289">
        <v>4</v>
      </c>
      <c r="G30" s="289">
        <v>2</v>
      </c>
      <c r="H30" s="289">
        <f>SUM(F30:G30)</f>
        <v>6</v>
      </c>
      <c r="I30" s="286">
        <v>4</v>
      </c>
      <c r="J30" s="286">
        <v>36</v>
      </c>
      <c r="K30" s="286">
        <v>0</v>
      </c>
      <c r="L30" s="286">
        <v>36</v>
      </c>
      <c r="M30" s="286" t="s">
        <v>23</v>
      </c>
      <c r="N30" s="290" t="s">
        <v>37</v>
      </c>
      <c r="O30" s="706" t="s">
        <v>406</v>
      </c>
      <c r="P30" s="291" t="s">
        <v>384</v>
      </c>
    </row>
    <row r="31" spans="1:21" s="291" customFormat="1" x14ac:dyDescent="0.25">
      <c r="A31" s="285"/>
      <c r="B31" s="286" t="s">
        <v>16</v>
      </c>
      <c r="C31" s="327" t="s">
        <v>65</v>
      </c>
      <c r="D31" s="286">
        <v>2</v>
      </c>
      <c r="E31" s="286" t="s">
        <v>54</v>
      </c>
      <c r="F31" s="289">
        <v>6</v>
      </c>
      <c r="G31" s="289"/>
      <c r="H31" s="289">
        <f>SUM(F31:G31)</f>
        <v>6</v>
      </c>
      <c r="I31" s="286">
        <v>4</v>
      </c>
      <c r="J31" s="286">
        <v>36</v>
      </c>
      <c r="K31" s="286">
        <v>0</v>
      </c>
      <c r="L31" s="286">
        <v>36</v>
      </c>
      <c r="M31" s="286" t="s">
        <v>17</v>
      </c>
      <c r="N31" s="290" t="s">
        <v>37</v>
      </c>
      <c r="O31" s="706" t="s">
        <v>406</v>
      </c>
      <c r="P31" s="291" t="s">
        <v>391</v>
      </c>
    </row>
    <row r="32" spans="1:21" s="18" customFormat="1" x14ac:dyDescent="0.25">
      <c r="A32" s="14"/>
      <c r="B32" s="2"/>
      <c r="C32" s="23"/>
      <c r="D32" s="286"/>
      <c r="E32" s="2" t="s">
        <v>54</v>
      </c>
      <c r="F32" s="16"/>
      <c r="G32" s="16"/>
      <c r="H32" s="16"/>
      <c r="I32" s="2"/>
      <c r="J32" s="2"/>
      <c r="K32" s="2"/>
      <c r="L32" s="2"/>
      <c r="M32" s="2"/>
      <c r="N32" s="3"/>
      <c r="O32" s="702"/>
      <c r="P32" s="17"/>
      <c r="Q32" s="17"/>
      <c r="R32" s="17"/>
      <c r="S32" s="17"/>
      <c r="T32" s="17"/>
      <c r="U32" s="17"/>
    </row>
    <row r="33" spans="1:21" s="291" customFormat="1" ht="31.5" x14ac:dyDescent="0.25">
      <c r="A33" s="285"/>
      <c r="B33" s="286" t="s">
        <v>21</v>
      </c>
      <c r="C33" s="287" t="s">
        <v>50</v>
      </c>
      <c r="D33" s="286">
        <v>2</v>
      </c>
      <c r="E33" s="286" t="s">
        <v>54</v>
      </c>
      <c r="F33" s="453">
        <v>4</v>
      </c>
      <c r="G33" s="453"/>
      <c r="H33" s="289">
        <f>SUM(F33:G33)</f>
        <v>4</v>
      </c>
      <c r="I33" s="286">
        <v>2</v>
      </c>
      <c r="J33" s="286">
        <v>0</v>
      </c>
      <c r="K33" s="286">
        <v>0</v>
      </c>
      <c r="L33" s="286">
        <v>18</v>
      </c>
      <c r="M33" s="286" t="s">
        <v>23</v>
      </c>
      <c r="N33" s="10" t="s">
        <v>24</v>
      </c>
      <c r="O33" s="707" t="s">
        <v>407</v>
      </c>
    </row>
    <row r="34" spans="1:21" s="291" customFormat="1" x14ac:dyDescent="0.25">
      <c r="A34" s="285"/>
      <c r="B34" s="286" t="s">
        <v>25</v>
      </c>
      <c r="C34" s="287" t="s">
        <v>123</v>
      </c>
      <c r="D34" s="286">
        <v>2</v>
      </c>
      <c r="E34" s="286" t="s">
        <v>54</v>
      </c>
      <c r="F34" s="453">
        <v>4</v>
      </c>
      <c r="G34" s="453"/>
      <c r="H34" s="289">
        <f>SUM(F34:G34)</f>
        <v>4</v>
      </c>
      <c r="I34" s="286">
        <v>3</v>
      </c>
      <c r="J34" s="286"/>
      <c r="K34" s="286"/>
      <c r="L34" s="286"/>
      <c r="M34" s="286"/>
      <c r="N34" s="10"/>
      <c r="O34" s="707" t="s">
        <v>406</v>
      </c>
    </row>
    <row r="35" spans="1:21" s="18" customFormat="1" x14ac:dyDescent="0.25">
      <c r="A35" s="14"/>
      <c r="B35" s="2"/>
      <c r="C35" s="23"/>
      <c r="D35" s="2"/>
      <c r="E35" s="2"/>
      <c r="F35" s="19"/>
      <c r="G35" s="19"/>
      <c r="H35" s="31"/>
      <c r="I35" s="2"/>
      <c r="J35" s="2"/>
      <c r="K35" s="2"/>
      <c r="L35" s="2"/>
      <c r="M35" s="2"/>
      <c r="N35" s="10"/>
      <c r="O35" s="707"/>
      <c r="P35" s="17"/>
      <c r="Q35" s="17"/>
      <c r="R35" s="17"/>
      <c r="S35" s="17"/>
      <c r="T35" s="17"/>
      <c r="U35" s="17"/>
    </row>
    <row r="36" spans="1:21" s="18" customFormat="1" x14ac:dyDescent="0.25">
      <c r="A36" s="14"/>
      <c r="B36" s="2"/>
      <c r="C36" s="23"/>
      <c r="D36" s="2"/>
      <c r="E36" s="2"/>
      <c r="F36" s="19"/>
      <c r="G36" s="19"/>
      <c r="H36" s="31"/>
      <c r="I36" s="2"/>
      <c r="J36" s="2"/>
      <c r="K36" s="2"/>
      <c r="L36" s="2"/>
      <c r="M36" s="2"/>
      <c r="N36" s="10"/>
      <c r="O36" s="707"/>
      <c r="P36" s="17"/>
      <c r="Q36" s="17"/>
      <c r="R36" s="17"/>
      <c r="S36" s="17"/>
      <c r="T36" s="17"/>
      <c r="U36" s="17"/>
    </row>
    <row r="37" spans="1:21" s="18" customFormat="1" x14ac:dyDescent="0.25">
      <c r="A37" s="14"/>
      <c r="B37" s="2"/>
      <c r="C37" s="20"/>
      <c r="D37" s="2"/>
      <c r="E37" s="21"/>
      <c r="F37" s="32">
        <f>SUM(F27:F34)</f>
        <v>30</v>
      </c>
      <c r="G37" s="32">
        <f t="shared" ref="G37:H37" si="4">SUM(G27:G34)</f>
        <v>7</v>
      </c>
      <c r="H37" s="32">
        <f t="shared" si="4"/>
        <v>37</v>
      </c>
      <c r="I37" s="21"/>
      <c r="J37" s="2"/>
      <c r="K37" s="2"/>
      <c r="L37" s="2"/>
      <c r="M37" s="2"/>
      <c r="N37" s="3"/>
      <c r="O37" s="702"/>
      <c r="P37" s="17"/>
      <c r="Q37" s="17"/>
      <c r="R37" s="17"/>
      <c r="S37" s="17"/>
      <c r="T37" s="17"/>
      <c r="U37" s="17"/>
    </row>
    <row r="40" spans="1:21" x14ac:dyDescent="0.25">
      <c r="C40" s="20" t="s">
        <v>92</v>
      </c>
    </row>
    <row r="41" spans="1:21" x14ac:dyDescent="0.25">
      <c r="C41" s="66" t="s">
        <v>93</v>
      </c>
    </row>
    <row r="42" spans="1:21" s="302" customFormat="1" x14ac:dyDescent="0.25">
      <c r="A42" s="285"/>
      <c r="B42" s="286" t="s">
        <v>16</v>
      </c>
      <c r="C42" s="323" t="s">
        <v>94</v>
      </c>
      <c r="D42" s="286"/>
      <c r="E42" s="300"/>
      <c r="F42" s="300">
        <v>1</v>
      </c>
      <c r="G42" s="300"/>
      <c r="H42" s="289">
        <f>SUM(F42:G42)</f>
        <v>1</v>
      </c>
      <c r="I42" s="300"/>
      <c r="J42" s="286"/>
      <c r="K42" s="286"/>
      <c r="L42" s="286"/>
      <c r="M42" s="286" t="s">
        <v>99</v>
      </c>
      <c r="N42" s="290"/>
      <c r="O42" s="706" t="s">
        <v>406</v>
      </c>
    </row>
    <row r="43" spans="1:21" s="302" customFormat="1" x14ac:dyDescent="0.25">
      <c r="A43" s="285"/>
      <c r="B43" s="286" t="s">
        <v>16</v>
      </c>
      <c r="C43" s="323" t="s">
        <v>95</v>
      </c>
      <c r="D43" s="286"/>
      <c r="E43" s="300"/>
      <c r="F43" s="300">
        <v>3</v>
      </c>
      <c r="G43" s="300">
        <v>2</v>
      </c>
      <c r="H43" s="289">
        <f>SUM(F43:G43)</f>
        <v>5</v>
      </c>
      <c r="I43" s="300">
        <v>3</v>
      </c>
      <c r="J43" s="286">
        <v>15</v>
      </c>
      <c r="K43" s="286">
        <v>0</v>
      </c>
      <c r="L43" s="286">
        <v>30</v>
      </c>
      <c r="M43" s="286" t="s">
        <v>17</v>
      </c>
      <c r="N43" s="290"/>
      <c r="O43" s="706" t="s">
        <v>406</v>
      </c>
      <c r="P43" s="302" t="s">
        <v>96</v>
      </c>
    </row>
    <row r="44" spans="1:21" s="302" customFormat="1" x14ac:dyDescent="0.25">
      <c r="A44" s="285"/>
      <c r="B44" s="286" t="s">
        <v>34</v>
      </c>
      <c r="C44" s="299" t="s">
        <v>97</v>
      </c>
      <c r="D44" s="286"/>
      <c r="E44" s="300"/>
      <c r="F44" s="301">
        <v>4</v>
      </c>
      <c r="G44" s="300">
        <v>2</v>
      </c>
      <c r="H44" s="289">
        <f t="shared" ref="H44:H50" si="5">SUM(F44:G44)</f>
        <v>6</v>
      </c>
      <c r="I44" s="300">
        <v>4</v>
      </c>
      <c r="J44" s="295">
        <v>30</v>
      </c>
      <c r="K44" s="295"/>
      <c r="L44" s="295">
        <v>30</v>
      </c>
      <c r="M44" s="286" t="s">
        <v>23</v>
      </c>
      <c r="N44" s="290"/>
      <c r="O44" s="706" t="s">
        <v>406</v>
      </c>
    </row>
    <row r="45" spans="1:21" s="302" customFormat="1" ht="16.5" thickBot="1" x14ac:dyDescent="0.3">
      <c r="A45" s="285"/>
      <c r="B45" s="286" t="s">
        <v>34</v>
      </c>
      <c r="C45" s="299" t="s">
        <v>98</v>
      </c>
      <c r="D45" s="286"/>
      <c r="E45" s="300"/>
      <c r="F45" s="301">
        <v>3</v>
      </c>
      <c r="G45" s="300">
        <v>2</v>
      </c>
      <c r="H45" s="289">
        <f t="shared" si="5"/>
        <v>5</v>
      </c>
      <c r="I45" s="300">
        <v>3</v>
      </c>
      <c r="J45" s="295">
        <v>30</v>
      </c>
      <c r="K45" s="295"/>
      <c r="L45" s="295">
        <v>15</v>
      </c>
      <c r="M45" s="286" t="s">
        <v>23</v>
      </c>
      <c r="N45" s="290"/>
      <c r="O45" s="706" t="s">
        <v>406</v>
      </c>
    </row>
    <row r="46" spans="1:21" s="302" customFormat="1" x14ac:dyDescent="0.25">
      <c r="A46" s="285"/>
      <c r="B46" s="286" t="s">
        <v>16</v>
      </c>
      <c r="C46" s="330" t="s">
        <v>100</v>
      </c>
      <c r="D46" s="286"/>
      <c r="E46" s="300"/>
      <c r="F46" s="300">
        <v>4</v>
      </c>
      <c r="G46" s="300"/>
      <c r="H46" s="289">
        <f t="shared" si="5"/>
        <v>4</v>
      </c>
      <c r="I46" s="300">
        <v>4</v>
      </c>
      <c r="J46" s="286">
        <v>30</v>
      </c>
      <c r="K46" s="286">
        <v>0</v>
      </c>
      <c r="L46" s="286">
        <v>30</v>
      </c>
      <c r="M46" s="286" t="s">
        <v>23</v>
      </c>
      <c r="N46" s="290"/>
      <c r="O46" s="706" t="s">
        <v>406</v>
      </c>
    </row>
    <row r="47" spans="1:21" s="302" customFormat="1" x14ac:dyDescent="0.25">
      <c r="A47" s="285"/>
      <c r="B47" s="286" t="s">
        <v>16</v>
      </c>
      <c r="C47" s="328" t="s">
        <v>101</v>
      </c>
      <c r="D47" s="286"/>
      <c r="E47" s="300"/>
      <c r="F47" s="300">
        <v>1</v>
      </c>
      <c r="G47" s="300"/>
      <c r="H47" s="289">
        <f t="shared" si="5"/>
        <v>1</v>
      </c>
      <c r="I47" s="300">
        <v>1</v>
      </c>
      <c r="J47" s="286">
        <v>0</v>
      </c>
      <c r="K47" s="286">
        <v>0</v>
      </c>
      <c r="L47" s="286">
        <v>15</v>
      </c>
      <c r="M47" s="286" t="s">
        <v>23</v>
      </c>
      <c r="N47" s="290"/>
      <c r="O47" s="706" t="s">
        <v>406</v>
      </c>
    </row>
    <row r="48" spans="1:21" s="302" customFormat="1" x14ac:dyDescent="0.25">
      <c r="A48" s="285"/>
      <c r="B48" s="286" t="s">
        <v>16</v>
      </c>
      <c r="C48" s="327" t="s">
        <v>411</v>
      </c>
      <c r="D48" s="286"/>
      <c r="E48" s="300"/>
      <c r="F48" s="300">
        <v>4</v>
      </c>
      <c r="G48" s="300"/>
      <c r="H48" s="289">
        <f t="shared" si="5"/>
        <v>4</v>
      </c>
      <c r="I48" s="300">
        <v>3</v>
      </c>
      <c r="J48" s="286">
        <v>15</v>
      </c>
      <c r="K48" s="286">
        <v>0</v>
      </c>
      <c r="L48" s="286">
        <v>30</v>
      </c>
      <c r="M48" s="286" t="s">
        <v>17</v>
      </c>
      <c r="N48" s="290"/>
      <c r="O48" s="706" t="s">
        <v>406</v>
      </c>
    </row>
    <row r="49" spans="1:15" s="302" customFormat="1" x14ac:dyDescent="0.25">
      <c r="A49" s="285"/>
      <c r="B49" s="286" t="s">
        <v>16</v>
      </c>
      <c r="C49" s="331" t="s">
        <v>103</v>
      </c>
      <c r="D49" s="286"/>
      <c r="E49" s="300"/>
      <c r="F49" s="300">
        <v>4</v>
      </c>
      <c r="G49" s="300"/>
      <c r="H49" s="289">
        <f t="shared" si="5"/>
        <v>4</v>
      </c>
      <c r="I49" s="300">
        <v>4</v>
      </c>
      <c r="J49" s="286">
        <v>30</v>
      </c>
      <c r="K49" s="286">
        <v>0</v>
      </c>
      <c r="L49" s="286">
        <v>30</v>
      </c>
      <c r="M49" s="286" t="s">
        <v>23</v>
      </c>
      <c r="N49" s="290"/>
      <c r="O49" s="706" t="s">
        <v>406</v>
      </c>
    </row>
    <row r="50" spans="1:15" s="302" customFormat="1" x14ac:dyDescent="0.25">
      <c r="A50" s="285"/>
      <c r="B50" s="286" t="s">
        <v>25</v>
      </c>
      <c r="C50" s="467" t="s">
        <v>412</v>
      </c>
      <c r="D50" s="286"/>
      <c r="E50" s="300"/>
      <c r="F50" s="300">
        <v>4</v>
      </c>
      <c r="G50" s="300"/>
      <c r="H50" s="300">
        <f t="shared" si="5"/>
        <v>4</v>
      </c>
      <c r="I50" s="300">
        <v>4</v>
      </c>
      <c r="J50" s="286">
        <v>30</v>
      </c>
      <c r="K50" s="286">
        <v>0</v>
      </c>
      <c r="L50" s="286">
        <v>30</v>
      </c>
      <c r="M50" s="286" t="s">
        <v>23</v>
      </c>
      <c r="N50" s="290"/>
      <c r="O50" s="706" t="s">
        <v>406</v>
      </c>
    </row>
    <row r="51" spans="1:15" x14ac:dyDescent="0.25">
      <c r="F51" s="21">
        <f>SUM(F42:F50)</f>
        <v>28</v>
      </c>
      <c r="G51" s="21">
        <f t="shared" ref="G51:H51" si="6">SUM(G42:G50)</f>
        <v>6</v>
      </c>
      <c r="H51" s="21">
        <f t="shared" si="6"/>
        <v>34</v>
      </c>
    </row>
    <row r="52" spans="1:15" x14ac:dyDescent="0.25">
      <c r="C52" s="66" t="s">
        <v>104</v>
      </c>
    </row>
    <row r="54" spans="1:15" s="302" customFormat="1" x14ac:dyDescent="0.25">
      <c r="A54" s="285"/>
      <c r="B54" s="286" t="s">
        <v>16</v>
      </c>
      <c r="C54" s="323" t="s">
        <v>105</v>
      </c>
      <c r="D54" s="286"/>
      <c r="E54" s="300"/>
      <c r="F54" s="300">
        <v>1</v>
      </c>
      <c r="G54" s="300"/>
      <c r="H54" s="300">
        <f t="shared" ref="H54:H59" si="7">SUM(F54:G54)</f>
        <v>1</v>
      </c>
      <c r="I54" s="300"/>
      <c r="J54" s="286"/>
      <c r="K54" s="286"/>
      <c r="L54" s="286"/>
      <c r="M54" s="286" t="s">
        <v>99</v>
      </c>
      <c r="N54" s="290"/>
      <c r="O54" s="706" t="s">
        <v>406</v>
      </c>
    </row>
    <row r="55" spans="1:15" s="302" customFormat="1" x14ac:dyDescent="0.25">
      <c r="A55" s="285"/>
      <c r="B55" s="286" t="s">
        <v>16</v>
      </c>
      <c r="C55" s="323" t="s">
        <v>106</v>
      </c>
      <c r="D55" s="286"/>
      <c r="E55" s="300"/>
      <c r="F55" s="300">
        <v>5</v>
      </c>
      <c r="G55" s="300"/>
      <c r="H55" s="300">
        <f t="shared" si="7"/>
        <v>5</v>
      </c>
      <c r="I55" s="300">
        <v>4</v>
      </c>
      <c r="J55" s="286">
        <v>36</v>
      </c>
      <c r="K55" s="286">
        <v>0</v>
      </c>
      <c r="L55" s="286">
        <v>36</v>
      </c>
      <c r="M55" s="286" t="s">
        <v>17</v>
      </c>
      <c r="N55" s="290"/>
      <c r="O55" s="706" t="s">
        <v>406</v>
      </c>
    </row>
    <row r="56" spans="1:15" s="302" customFormat="1" x14ac:dyDescent="0.25">
      <c r="A56" s="285"/>
      <c r="B56" s="286" t="s">
        <v>16</v>
      </c>
      <c r="C56" s="337" t="s">
        <v>107</v>
      </c>
      <c r="D56" s="286"/>
      <c r="E56" s="300"/>
      <c r="F56" s="300">
        <v>5</v>
      </c>
      <c r="G56" s="300"/>
      <c r="H56" s="300">
        <f t="shared" si="7"/>
        <v>5</v>
      </c>
      <c r="I56" s="300">
        <v>3</v>
      </c>
      <c r="J56" s="286">
        <v>18</v>
      </c>
      <c r="K56" s="286">
        <v>0</v>
      </c>
      <c r="L56" s="286">
        <v>36</v>
      </c>
      <c r="M56" s="286" t="s">
        <v>17</v>
      </c>
      <c r="N56" s="290"/>
      <c r="O56" s="706" t="s">
        <v>406</v>
      </c>
    </row>
    <row r="57" spans="1:15" s="302" customFormat="1" x14ac:dyDescent="0.25">
      <c r="A57" s="285"/>
      <c r="B57" s="286" t="s">
        <v>16</v>
      </c>
      <c r="C57" s="337" t="s">
        <v>108</v>
      </c>
      <c r="D57" s="286"/>
      <c r="E57" s="300"/>
      <c r="F57" s="300">
        <v>5</v>
      </c>
      <c r="G57" s="300"/>
      <c r="H57" s="300">
        <f t="shared" si="7"/>
        <v>5</v>
      </c>
      <c r="I57" s="300">
        <v>3</v>
      </c>
      <c r="J57" s="286">
        <v>18</v>
      </c>
      <c r="K57" s="286">
        <v>0</v>
      </c>
      <c r="L57" s="286">
        <v>36</v>
      </c>
      <c r="M57" s="286" t="s">
        <v>17</v>
      </c>
      <c r="N57" s="290"/>
      <c r="O57" s="706" t="s">
        <v>406</v>
      </c>
    </row>
    <row r="58" spans="1:15" x14ac:dyDescent="0.25">
      <c r="B58" s="2" t="s">
        <v>21</v>
      </c>
      <c r="C58" s="20" t="s">
        <v>109</v>
      </c>
      <c r="F58" s="21">
        <v>4</v>
      </c>
      <c r="H58" s="21">
        <f t="shared" si="7"/>
        <v>4</v>
      </c>
      <c r="I58" s="21">
        <v>3</v>
      </c>
      <c r="J58" s="2">
        <v>0</v>
      </c>
      <c r="K58" s="2">
        <v>0</v>
      </c>
      <c r="L58" s="2">
        <v>45</v>
      </c>
      <c r="M58" s="2" t="s">
        <v>23</v>
      </c>
      <c r="O58" s="702" t="s">
        <v>408</v>
      </c>
    </row>
    <row r="59" spans="1:15" x14ac:dyDescent="0.25">
      <c r="B59" s="2" t="s">
        <v>25</v>
      </c>
      <c r="C59" s="66" t="s">
        <v>110</v>
      </c>
      <c r="F59" s="21">
        <v>12</v>
      </c>
      <c r="H59" s="21">
        <f t="shared" si="7"/>
        <v>12</v>
      </c>
      <c r="I59" s="21">
        <v>9</v>
      </c>
      <c r="O59" s="702" t="s">
        <v>406</v>
      </c>
    </row>
    <row r="60" spans="1:15" s="302" customFormat="1" x14ac:dyDescent="0.25">
      <c r="A60" s="285"/>
      <c r="B60" s="286"/>
      <c r="C60" s="328" t="s">
        <v>111</v>
      </c>
      <c r="D60" s="286"/>
      <c r="E60" s="300"/>
      <c r="F60" s="300"/>
      <c r="G60" s="300"/>
      <c r="H60" s="300"/>
      <c r="I60" s="300"/>
      <c r="J60" s="286"/>
      <c r="K60" s="286"/>
      <c r="L60" s="286"/>
      <c r="M60" s="286"/>
      <c r="N60" s="290"/>
      <c r="O60" s="706"/>
    </row>
    <row r="61" spans="1:15" s="302" customFormat="1" x14ac:dyDescent="0.25">
      <c r="A61" s="285"/>
      <c r="B61" s="286"/>
      <c r="C61" s="328" t="s">
        <v>112</v>
      </c>
      <c r="D61" s="286"/>
      <c r="E61" s="300"/>
      <c r="F61" s="300"/>
      <c r="G61" s="300"/>
      <c r="H61" s="300"/>
      <c r="I61" s="300"/>
      <c r="J61" s="286"/>
      <c r="K61" s="286"/>
      <c r="L61" s="286"/>
      <c r="M61" s="286"/>
      <c r="N61" s="290"/>
      <c r="O61" s="706"/>
    </row>
    <row r="62" spans="1:15" s="302" customFormat="1" x14ac:dyDescent="0.25">
      <c r="A62" s="285"/>
      <c r="B62" s="286"/>
      <c r="C62" s="328" t="s">
        <v>113</v>
      </c>
      <c r="D62" s="286"/>
      <c r="E62" s="300"/>
      <c r="F62" s="300"/>
      <c r="G62" s="300"/>
      <c r="H62" s="300"/>
      <c r="I62" s="300"/>
      <c r="J62" s="286"/>
      <c r="K62" s="286"/>
      <c r="L62" s="286"/>
      <c r="M62" s="286"/>
      <c r="N62" s="290"/>
      <c r="O62" s="706"/>
    </row>
    <row r="63" spans="1:15" s="302" customFormat="1" ht="31.5" x14ac:dyDescent="0.25">
      <c r="A63" s="285"/>
      <c r="B63" s="286"/>
      <c r="C63" s="328" t="s">
        <v>114</v>
      </c>
      <c r="D63" s="286"/>
      <c r="E63" s="300"/>
      <c r="F63" s="300"/>
      <c r="G63" s="300"/>
      <c r="H63" s="300"/>
      <c r="I63" s="300"/>
      <c r="J63" s="286"/>
      <c r="K63" s="286"/>
      <c r="L63" s="286"/>
      <c r="M63" s="286"/>
      <c r="N63" s="290"/>
      <c r="O63" s="706"/>
    </row>
    <row r="64" spans="1:15" x14ac:dyDescent="0.25">
      <c r="C64" s="42"/>
    </row>
    <row r="65" spans="3:8" x14ac:dyDescent="0.25">
      <c r="C65" s="42"/>
    </row>
    <row r="66" spans="3:8" x14ac:dyDescent="0.25">
      <c r="C66" s="42"/>
    </row>
    <row r="67" spans="3:8" x14ac:dyDescent="0.25">
      <c r="C67" s="42"/>
    </row>
    <row r="68" spans="3:8" x14ac:dyDescent="0.25">
      <c r="F68" s="21">
        <f>SUM(F54:F67)</f>
        <v>32</v>
      </c>
      <c r="G68" s="21">
        <f t="shared" ref="G68:H68" si="8">SUM(G54:G67)</f>
        <v>0</v>
      </c>
      <c r="H68" s="21">
        <f t="shared" si="8"/>
        <v>32</v>
      </c>
    </row>
    <row r="89" spans="1:21" s="12" customFormat="1" x14ac:dyDescent="0.25">
      <c r="A89" s="759" t="s">
        <v>0</v>
      </c>
      <c r="B89" s="762" t="s">
        <v>1</v>
      </c>
      <c r="C89" s="765" t="s">
        <v>2</v>
      </c>
      <c r="D89" s="762" t="s">
        <v>3</v>
      </c>
      <c r="E89" s="762" t="s">
        <v>4</v>
      </c>
      <c r="F89" s="772" t="s">
        <v>5</v>
      </c>
      <c r="G89" s="773"/>
      <c r="H89" s="774"/>
      <c r="I89" s="765" t="s">
        <v>6</v>
      </c>
      <c r="J89" s="753" t="s">
        <v>7</v>
      </c>
      <c r="K89" s="754"/>
      <c r="L89" s="755"/>
      <c r="M89" s="2"/>
      <c r="N89" s="3"/>
      <c r="O89" s="702"/>
      <c r="P89" s="11"/>
      <c r="Q89" s="11"/>
      <c r="R89" s="11"/>
      <c r="S89" s="11"/>
      <c r="T89" s="11"/>
      <c r="U89" s="11"/>
    </row>
    <row r="90" spans="1:21" s="12" customFormat="1" x14ac:dyDescent="0.25">
      <c r="A90" s="760"/>
      <c r="B90" s="763"/>
      <c r="C90" s="766"/>
      <c r="D90" s="763"/>
      <c r="E90" s="763"/>
      <c r="F90" s="26" t="s">
        <v>51</v>
      </c>
      <c r="G90" s="26" t="s">
        <v>52</v>
      </c>
      <c r="H90" s="24" t="s">
        <v>53</v>
      </c>
      <c r="I90" s="766"/>
      <c r="J90" s="756" t="s">
        <v>8</v>
      </c>
      <c r="K90" s="757"/>
      <c r="L90" s="758"/>
      <c r="M90" s="765" t="s">
        <v>9</v>
      </c>
      <c r="N90" s="768" t="s">
        <v>10</v>
      </c>
      <c r="O90" s="703"/>
      <c r="P90" s="11"/>
      <c r="Q90" s="11"/>
      <c r="R90" s="11"/>
      <c r="S90" s="11"/>
      <c r="T90" s="11"/>
      <c r="U90" s="11"/>
    </row>
    <row r="91" spans="1:21" s="12" customFormat="1" x14ac:dyDescent="0.25">
      <c r="A91" s="761"/>
      <c r="B91" s="764"/>
      <c r="C91" s="767"/>
      <c r="D91" s="764"/>
      <c r="E91" s="764"/>
      <c r="F91" s="27"/>
      <c r="G91" s="27"/>
      <c r="H91" s="25"/>
      <c r="I91" s="767"/>
      <c r="J91" s="2" t="s">
        <v>11</v>
      </c>
      <c r="K91" s="2" t="s">
        <v>12</v>
      </c>
      <c r="L91" s="2" t="s">
        <v>13</v>
      </c>
      <c r="M91" s="767"/>
      <c r="N91" s="769"/>
      <c r="O91" s="703"/>
      <c r="P91" s="11"/>
      <c r="Q91" s="11"/>
      <c r="R91" s="11"/>
      <c r="S91" s="11"/>
      <c r="T91" s="11"/>
      <c r="U91" s="11"/>
    </row>
    <row r="93" spans="1:21" x14ac:dyDescent="0.25">
      <c r="C93" s="20" t="s">
        <v>69</v>
      </c>
    </row>
    <row r="95" spans="1:21" s="302" customFormat="1" x14ac:dyDescent="0.25">
      <c r="A95" s="285"/>
      <c r="B95" s="286" t="s">
        <v>16</v>
      </c>
      <c r="C95" s="322" t="s">
        <v>66</v>
      </c>
      <c r="D95" s="286">
        <v>5</v>
      </c>
      <c r="E95" s="300"/>
      <c r="F95" s="297">
        <v>5</v>
      </c>
      <c r="G95" s="300">
        <v>2</v>
      </c>
      <c r="H95" s="334">
        <f>SUM(F95:G95)</f>
        <v>7</v>
      </c>
      <c r="I95" s="333">
        <v>5</v>
      </c>
      <c r="J95" s="332">
        <v>45</v>
      </c>
      <c r="K95" s="332">
        <v>0</v>
      </c>
      <c r="L95" s="332">
        <v>30</v>
      </c>
      <c r="M95" s="286" t="s">
        <v>17</v>
      </c>
      <c r="N95" s="290"/>
      <c r="O95" s="706"/>
    </row>
    <row r="96" spans="1:21" s="302" customFormat="1" ht="16.5" thickBot="1" x14ac:dyDescent="0.3">
      <c r="A96" s="285"/>
      <c r="B96" s="286" t="s">
        <v>16</v>
      </c>
      <c r="C96" s="287" t="s">
        <v>67</v>
      </c>
      <c r="D96" s="286">
        <v>5</v>
      </c>
      <c r="E96" s="300"/>
      <c r="F96" s="297">
        <v>4</v>
      </c>
      <c r="G96" s="300">
        <v>1</v>
      </c>
      <c r="H96" s="334">
        <f t="shared" ref="H96:H97" si="9">SUM(F96:G96)</f>
        <v>5</v>
      </c>
      <c r="I96" s="336">
        <v>3</v>
      </c>
      <c r="J96" s="335">
        <v>15</v>
      </c>
      <c r="K96" s="335">
        <v>0</v>
      </c>
      <c r="L96" s="335">
        <v>30</v>
      </c>
      <c r="M96" s="286" t="s">
        <v>23</v>
      </c>
      <c r="N96" s="290"/>
      <c r="O96" s="706"/>
    </row>
    <row r="97" spans="1:21" s="302" customFormat="1" ht="16.5" thickBot="1" x14ac:dyDescent="0.3">
      <c r="A97" s="285"/>
      <c r="B97" s="286" t="s">
        <v>16</v>
      </c>
      <c r="C97" s="287" t="s">
        <v>68</v>
      </c>
      <c r="D97" s="286">
        <v>5</v>
      </c>
      <c r="E97" s="300"/>
      <c r="F97" s="297">
        <v>4</v>
      </c>
      <c r="G97" s="300">
        <v>1</v>
      </c>
      <c r="H97" s="334">
        <f t="shared" si="9"/>
        <v>5</v>
      </c>
      <c r="I97" s="296">
        <v>4</v>
      </c>
      <c r="J97" s="321">
        <v>30</v>
      </c>
      <c r="K97" s="321">
        <v>0</v>
      </c>
      <c r="L97" s="321">
        <v>30</v>
      </c>
      <c r="M97" s="286" t="s">
        <v>17</v>
      </c>
      <c r="N97" s="290"/>
      <c r="O97" s="706"/>
    </row>
    <row r="98" spans="1:21" s="302" customFormat="1" ht="16.5" thickBot="1" x14ac:dyDescent="0.3">
      <c r="A98" s="285"/>
      <c r="B98" s="286" t="s">
        <v>16</v>
      </c>
      <c r="C98" s="323" t="s">
        <v>80</v>
      </c>
      <c r="D98" s="286"/>
      <c r="E98" s="300"/>
      <c r="F98" s="300">
        <v>1</v>
      </c>
      <c r="G98" s="300"/>
      <c r="H98" s="300">
        <v>1</v>
      </c>
      <c r="I98" s="300"/>
      <c r="J98" s="286"/>
      <c r="K98" s="286"/>
      <c r="L98" s="286"/>
      <c r="M98" s="286"/>
      <c r="N98" s="290"/>
      <c r="O98" s="706"/>
    </row>
    <row r="99" spans="1:21" ht="16.5" thickBot="1" x14ac:dyDescent="0.3">
      <c r="B99" s="2" t="s">
        <v>21</v>
      </c>
      <c r="C99" s="39" t="s">
        <v>71</v>
      </c>
      <c r="F99" s="21">
        <v>4</v>
      </c>
      <c r="H99" s="47">
        <v>4</v>
      </c>
      <c r="I99" s="21">
        <v>3</v>
      </c>
      <c r="J99" s="2">
        <v>15</v>
      </c>
      <c r="K99" s="2">
        <v>0</v>
      </c>
      <c r="L99" s="2">
        <v>30</v>
      </c>
    </row>
    <row r="100" spans="1:21" ht="31.5" x14ac:dyDescent="0.25">
      <c r="B100" s="40" t="s">
        <v>21</v>
      </c>
      <c r="C100" s="41" t="s">
        <v>22</v>
      </c>
      <c r="D100" s="2">
        <v>5</v>
      </c>
      <c r="H100" s="47"/>
      <c r="J100" s="2">
        <v>0</v>
      </c>
      <c r="K100" s="2">
        <v>0</v>
      </c>
      <c r="L100" s="2">
        <v>45</v>
      </c>
      <c r="M100" s="2" t="s">
        <v>23</v>
      </c>
    </row>
    <row r="101" spans="1:21" ht="16.5" thickBot="1" x14ac:dyDescent="0.3">
      <c r="B101" s="40" t="s">
        <v>21</v>
      </c>
      <c r="C101" s="42" t="s">
        <v>70</v>
      </c>
      <c r="D101" s="2">
        <v>5</v>
      </c>
      <c r="H101" s="47"/>
      <c r="J101" s="2">
        <v>15</v>
      </c>
      <c r="K101" s="2">
        <v>0</v>
      </c>
      <c r="L101" s="2">
        <v>30</v>
      </c>
      <c r="M101" s="2" t="s">
        <v>23</v>
      </c>
    </row>
    <row r="102" spans="1:21" s="302" customFormat="1" ht="32.25" thickBot="1" x14ac:dyDescent="0.3">
      <c r="A102" s="285"/>
      <c r="B102" s="286"/>
      <c r="C102" s="468" t="s">
        <v>119</v>
      </c>
      <c r="D102" s="286"/>
      <c r="E102" s="300"/>
      <c r="F102" s="300">
        <v>8</v>
      </c>
      <c r="G102" s="300"/>
      <c r="H102" s="300">
        <v>8</v>
      </c>
      <c r="I102" s="300">
        <v>8</v>
      </c>
      <c r="J102" s="286"/>
      <c r="K102" s="286"/>
      <c r="L102" s="286"/>
      <c r="M102" s="286"/>
      <c r="N102" s="290"/>
      <c r="O102" s="706"/>
    </row>
    <row r="103" spans="1:21" s="302" customFormat="1" ht="16.5" thickBot="1" x14ac:dyDescent="0.3">
      <c r="A103" s="285"/>
      <c r="B103" s="466" t="s">
        <v>72</v>
      </c>
      <c r="C103" s="328" t="s">
        <v>73</v>
      </c>
      <c r="D103" s="286"/>
      <c r="E103" s="300"/>
      <c r="F103" s="300"/>
      <c r="G103" s="300"/>
      <c r="H103" s="300"/>
      <c r="I103" s="300"/>
      <c r="J103" s="286"/>
      <c r="K103" s="286"/>
      <c r="L103" s="286"/>
      <c r="M103" s="286"/>
      <c r="N103" s="290"/>
      <c r="O103" s="706"/>
    </row>
    <row r="104" spans="1:21" s="302" customFormat="1" ht="16.5" thickBot="1" x14ac:dyDescent="0.3">
      <c r="A104" s="285"/>
      <c r="B104" s="466" t="s">
        <v>74</v>
      </c>
      <c r="C104" s="328" t="s">
        <v>75</v>
      </c>
      <c r="D104" s="286"/>
      <c r="E104" s="300"/>
      <c r="F104" s="300"/>
      <c r="G104" s="300"/>
      <c r="H104" s="300"/>
      <c r="I104" s="300"/>
      <c r="J104" s="286"/>
      <c r="K104" s="286"/>
      <c r="L104" s="286"/>
      <c r="M104" s="286"/>
      <c r="N104" s="290"/>
      <c r="O104" s="706"/>
    </row>
    <row r="105" spans="1:21" s="302" customFormat="1" ht="32.25" thickBot="1" x14ac:dyDescent="0.3">
      <c r="A105" s="285"/>
      <c r="B105" s="466" t="s">
        <v>76</v>
      </c>
      <c r="C105" s="337" t="s">
        <v>77</v>
      </c>
      <c r="D105" s="286"/>
      <c r="E105" s="300"/>
      <c r="F105" s="300"/>
      <c r="G105" s="300"/>
      <c r="H105" s="300"/>
      <c r="I105" s="300"/>
      <c r="J105" s="286"/>
      <c r="K105" s="286"/>
      <c r="L105" s="286"/>
      <c r="M105" s="286"/>
      <c r="N105" s="290"/>
      <c r="O105" s="706"/>
    </row>
    <row r="106" spans="1:21" s="302" customFormat="1" ht="16.5" thickBot="1" x14ac:dyDescent="0.3">
      <c r="A106" s="285"/>
      <c r="B106" s="466" t="s">
        <v>78</v>
      </c>
      <c r="C106" s="469" t="s">
        <v>79</v>
      </c>
      <c r="D106" s="286"/>
      <c r="E106" s="300"/>
      <c r="F106" s="300"/>
      <c r="G106" s="300"/>
      <c r="H106" s="300"/>
      <c r="I106" s="300"/>
      <c r="J106" s="286"/>
      <c r="K106" s="286"/>
      <c r="L106" s="286"/>
      <c r="M106" s="286"/>
      <c r="N106" s="290"/>
      <c r="O106" s="706"/>
    </row>
    <row r="107" spans="1:21" s="302" customFormat="1" ht="16.5" thickBot="1" x14ac:dyDescent="0.3">
      <c r="A107" s="285"/>
      <c r="B107" s="470"/>
      <c r="C107" s="468" t="s">
        <v>120</v>
      </c>
      <c r="D107" s="286"/>
      <c r="E107" s="300"/>
      <c r="F107" s="300">
        <v>4</v>
      </c>
      <c r="G107" s="300"/>
      <c r="H107" s="300"/>
      <c r="I107" s="300">
        <v>3</v>
      </c>
      <c r="J107" s="286"/>
      <c r="K107" s="286"/>
      <c r="L107" s="286"/>
      <c r="M107" s="286"/>
      <c r="N107" s="290"/>
      <c r="O107" s="706"/>
    </row>
    <row r="108" spans="1:21" s="302" customFormat="1" x14ac:dyDescent="0.25">
      <c r="A108" s="285"/>
      <c r="B108" s="470"/>
      <c r="C108" s="328" t="s">
        <v>121</v>
      </c>
      <c r="D108" s="286"/>
      <c r="E108" s="300"/>
      <c r="F108" s="300"/>
      <c r="G108" s="300"/>
      <c r="H108" s="300"/>
      <c r="I108" s="300"/>
      <c r="J108" s="286"/>
      <c r="K108" s="286"/>
      <c r="L108" s="286"/>
      <c r="M108" s="286"/>
      <c r="N108" s="290"/>
      <c r="O108" s="706"/>
    </row>
    <row r="109" spans="1:21" x14ac:dyDescent="0.25">
      <c r="B109" s="75"/>
      <c r="C109" s="42" t="s">
        <v>122</v>
      </c>
      <c r="H109" s="47"/>
    </row>
    <row r="111" spans="1:21" s="71" customFormat="1" x14ac:dyDescent="0.25">
      <c r="A111" s="59"/>
      <c r="B111" s="65"/>
      <c r="C111" s="66"/>
      <c r="D111" s="65"/>
      <c r="E111" s="67"/>
      <c r="F111" s="68">
        <f>SUM(F95:F110)</f>
        <v>30</v>
      </c>
      <c r="G111" s="68">
        <f t="shared" ref="G111:H111" si="10">SUM(G95:G110)</f>
        <v>4</v>
      </c>
      <c r="H111" s="68">
        <f t="shared" si="10"/>
        <v>30</v>
      </c>
      <c r="I111" s="67"/>
      <c r="J111" s="65"/>
      <c r="K111" s="65"/>
      <c r="L111" s="65"/>
      <c r="M111" s="65"/>
      <c r="N111" s="69"/>
      <c r="O111" s="710"/>
      <c r="P111" s="70"/>
      <c r="Q111" s="70"/>
      <c r="R111" s="70"/>
      <c r="S111" s="70"/>
      <c r="T111" s="70"/>
      <c r="U111" s="70"/>
    </row>
    <row r="114" spans="1:21" s="54" customFormat="1" ht="30" customHeight="1" x14ac:dyDescent="0.25">
      <c r="A114" s="48" t="s">
        <v>14</v>
      </c>
      <c r="B114" s="48" t="s">
        <v>26</v>
      </c>
      <c r="C114" s="49" t="s">
        <v>27</v>
      </c>
      <c r="D114" s="48" t="s">
        <v>30</v>
      </c>
      <c r="E114" s="48"/>
      <c r="F114" s="50">
        <v>6</v>
      </c>
      <c r="G114" s="51"/>
      <c r="H114" s="46">
        <f>SUM(F114:G114)</f>
        <v>6</v>
      </c>
      <c r="I114" s="51"/>
      <c r="J114" s="52"/>
      <c r="M114" s="52" t="s">
        <v>81</v>
      </c>
      <c r="N114" s="53" t="s">
        <v>37</v>
      </c>
      <c r="O114" s="711"/>
    </row>
    <row r="115" spans="1:21" s="54" customFormat="1" ht="30" customHeight="1" x14ac:dyDescent="0.25">
      <c r="A115" s="48" t="s">
        <v>19</v>
      </c>
      <c r="B115" s="48" t="s">
        <v>306</v>
      </c>
      <c r="C115" s="55" t="s">
        <v>82</v>
      </c>
      <c r="D115" s="48" t="s">
        <v>30</v>
      </c>
      <c r="E115" s="48"/>
      <c r="F115" s="56">
        <v>6</v>
      </c>
      <c r="G115" s="51"/>
      <c r="H115" s="46">
        <f t="shared" ref="H115:H125" si="11">SUM(F115:G115)</f>
        <v>6</v>
      </c>
      <c r="I115" s="51"/>
      <c r="J115" s="52"/>
      <c r="M115" s="52"/>
      <c r="N115" s="53" t="s">
        <v>37</v>
      </c>
      <c r="O115" s="711"/>
    </row>
    <row r="116" spans="1:21" s="58" customFormat="1" ht="27" customHeight="1" x14ac:dyDescent="0.25">
      <c r="A116" s="48" t="s">
        <v>20</v>
      </c>
      <c r="B116" s="48" t="s">
        <v>16</v>
      </c>
      <c r="C116" s="57" t="s">
        <v>83</v>
      </c>
      <c r="D116" s="48" t="s">
        <v>30</v>
      </c>
      <c r="E116" s="48"/>
      <c r="F116" s="56">
        <v>6</v>
      </c>
      <c r="H116" s="46">
        <f t="shared" si="11"/>
        <v>6</v>
      </c>
      <c r="I116" s="22">
        <v>5</v>
      </c>
      <c r="J116" s="52">
        <v>26</v>
      </c>
      <c r="K116" s="56">
        <v>0</v>
      </c>
      <c r="L116" s="52">
        <v>39</v>
      </c>
      <c r="M116" s="52" t="s">
        <v>17</v>
      </c>
      <c r="N116" s="53" t="s">
        <v>37</v>
      </c>
      <c r="O116" s="711"/>
    </row>
    <row r="117" spans="1:21" x14ac:dyDescent="0.25">
      <c r="H117" s="46">
        <f t="shared" si="11"/>
        <v>0</v>
      </c>
      <c r="N117" s="2"/>
      <c r="O117" s="684"/>
      <c r="U117"/>
    </row>
    <row r="118" spans="1:21" x14ac:dyDescent="0.25">
      <c r="A118" s="13"/>
      <c r="B118" s="13"/>
      <c r="C118" s="59" t="s">
        <v>47</v>
      </c>
      <c r="D118" s="59"/>
      <c r="E118" s="59"/>
      <c r="F118" s="64">
        <v>4</v>
      </c>
      <c r="H118" s="46">
        <f t="shared" si="11"/>
        <v>4</v>
      </c>
      <c r="I118" s="59"/>
      <c r="J118" s="59"/>
      <c r="K118" s="59"/>
      <c r="L118" s="59"/>
      <c r="M118" s="59"/>
      <c r="N118" s="59"/>
      <c r="O118" s="705"/>
      <c r="U118"/>
    </row>
    <row r="119" spans="1:21" s="58" customFormat="1" ht="30" customHeight="1" x14ac:dyDescent="0.25">
      <c r="A119" s="48" t="s">
        <v>28</v>
      </c>
      <c r="B119" s="48" t="s">
        <v>21</v>
      </c>
      <c r="C119" s="60" t="s">
        <v>84</v>
      </c>
      <c r="D119" s="48" t="s">
        <v>30</v>
      </c>
      <c r="E119" s="48"/>
      <c r="F119" s="61"/>
      <c r="G119" s="72"/>
      <c r="H119" s="46">
        <f t="shared" si="11"/>
        <v>0</v>
      </c>
      <c r="I119" s="56">
        <v>3</v>
      </c>
      <c r="J119" s="52">
        <v>0</v>
      </c>
      <c r="K119" s="56">
        <v>0</v>
      </c>
      <c r="L119" s="52">
        <v>39</v>
      </c>
      <c r="M119" s="52" t="s">
        <v>23</v>
      </c>
      <c r="N119" s="53" t="s">
        <v>85</v>
      </c>
      <c r="O119" s="711"/>
    </row>
    <row r="120" spans="1:21" s="58" customFormat="1" ht="28.5" customHeight="1" x14ac:dyDescent="0.25">
      <c r="A120" s="48" t="s">
        <v>28</v>
      </c>
      <c r="B120" s="48" t="s">
        <v>21</v>
      </c>
      <c r="C120" s="41" t="s">
        <v>86</v>
      </c>
      <c r="D120" s="48" t="s">
        <v>30</v>
      </c>
      <c r="E120" s="48"/>
      <c r="F120" s="61"/>
      <c r="G120" s="72"/>
      <c r="H120" s="46">
        <f t="shared" si="11"/>
        <v>0</v>
      </c>
      <c r="I120" s="56">
        <v>3</v>
      </c>
      <c r="J120" s="52">
        <v>0</v>
      </c>
      <c r="K120" s="56">
        <v>0</v>
      </c>
      <c r="L120" s="52">
        <v>39</v>
      </c>
      <c r="M120" s="52" t="s">
        <v>23</v>
      </c>
      <c r="N120" s="53" t="s">
        <v>85</v>
      </c>
      <c r="O120" s="711"/>
    </row>
    <row r="121" spans="1:21" s="58" customFormat="1" ht="24" customHeight="1" x14ac:dyDescent="0.25">
      <c r="A121" s="48"/>
      <c r="B121" s="48"/>
      <c r="C121" s="62" t="s">
        <v>87</v>
      </c>
      <c r="D121" s="48"/>
      <c r="E121" s="48"/>
      <c r="F121" s="61">
        <v>8</v>
      </c>
      <c r="G121" s="72"/>
      <c r="H121" s="46">
        <f t="shared" si="11"/>
        <v>8</v>
      </c>
      <c r="I121" s="56"/>
      <c r="J121" s="52"/>
      <c r="K121" s="56"/>
      <c r="L121" s="52"/>
      <c r="M121" s="52"/>
      <c r="N121" s="53"/>
      <c r="O121" s="711"/>
    </row>
    <row r="122" spans="1:21" s="58" customFormat="1" x14ac:dyDescent="0.25">
      <c r="A122" s="48" t="s">
        <v>29</v>
      </c>
      <c r="B122" s="48" t="s">
        <v>25</v>
      </c>
      <c r="C122" s="55" t="s">
        <v>88</v>
      </c>
      <c r="D122" s="48" t="s">
        <v>30</v>
      </c>
      <c r="E122" s="48"/>
      <c r="F122" s="61"/>
      <c r="G122" s="72"/>
      <c r="H122" s="46">
        <f t="shared" si="11"/>
        <v>0</v>
      </c>
      <c r="I122" s="56">
        <v>4</v>
      </c>
      <c r="J122" s="52">
        <v>26</v>
      </c>
      <c r="K122" s="56">
        <v>0</v>
      </c>
      <c r="L122" s="52">
        <v>26</v>
      </c>
      <c r="M122" s="52" t="s">
        <v>23</v>
      </c>
      <c r="N122" s="53" t="s">
        <v>37</v>
      </c>
      <c r="O122" s="711"/>
    </row>
    <row r="123" spans="1:21" s="58" customFormat="1" x14ac:dyDescent="0.25">
      <c r="A123" s="48" t="s">
        <v>29</v>
      </c>
      <c r="B123" s="48" t="s">
        <v>25</v>
      </c>
      <c r="C123" s="63" t="s">
        <v>89</v>
      </c>
      <c r="D123" s="48" t="s">
        <v>30</v>
      </c>
      <c r="E123" s="48"/>
      <c r="F123" s="61"/>
      <c r="G123" s="72"/>
      <c r="H123" s="46">
        <f t="shared" si="11"/>
        <v>0</v>
      </c>
      <c r="I123" s="56">
        <v>4</v>
      </c>
      <c r="J123" s="52">
        <v>26</v>
      </c>
      <c r="K123" s="56">
        <v>0</v>
      </c>
      <c r="L123" s="52">
        <v>26</v>
      </c>
      <c r="M123" s="52" t="s">
        <v>23</v>
      </c>
      <c r="N123" s="53" t="s">
        <v>37</v>
      </c>
      <c r="O123" s="711"/>
    </row>
    <row r="124" spans="1:21" s="58" customFormat="1" ht="30" customHeight="1" x14ac:dyDescent="0.25">
      <c r="A124" s="48" t="s">
        <v>30</v>
      </c>
      <c r="B124" s="48" t="s">
        <v>25</v>
      </c>
      <c r="C124" s="57" t="s">
        <v>90</v>
      </c>
      <c r="D124" s="48" t="s">
        <v>30</v>
      </c>
      <c r="E124" s="48"/>
      <c r="F124" s="61"/>
      <c r="G124" s="72"/>
      <c r="H124" s="46">
        <f t="shared" si="11"/>
        <v>0</v>
      </c>
      <c r="I124" s="56">
        <v>4</v>
      </c>
      <c r="J124" s="52">
        <v>26</v>
      </c>
      <c r="K124" s="56">
        <v>0</v>
      </c>
      <c r="L124" s="52">
        <v>26</v>
      </c>
      <c r="M124" s="52" t="s">
        <v>23</v>
      </c>
      <c r="N124" s="53" t="s">
        <v>37</v>
      </c>
      <c r="O124" s="711"/>
    </row>
    <row r="125" spans="1:21" s="58" customFormat="1" ht="30" customHeight="1" x14ac:dyDescent="0.25">
      <c r="A125" s="48" t="s">
        <v>30</v>
      </c>
      <c r="B125" s="48" t="s">
        <v>25</v>
      </c>
      <c r="C125" s="57" t="s">
        <v>91</v>
      </c>
      <c r="D125" s="48" t="s">
        <v>30</v>
      </c>
      <c r="E125" s="48"/>
      <c r="F125" s="61"/>
      <c r="G125" s="72"/>
      <c r="H125" s="46">
        <f t="shared" si="11"/>
        <v>0</v>
      </c>
      <c r="I125" s="56">
        <v>4</v>
      </c>
      <c r="J125" s="52">
        <v>26</v>
      </c>
      <c r="K125" s="56">
        <v>0</v>
      </c>
      <c r="L125" s="52">
        <v>26</v>
      </c>
      <c r="M125" s="52" t="s">
        <v>23</v>
      </c>
      <c r="N125" s="53" t="s">
        <v>37</v>
      </c>
      <c r="O125" s="711"/>
    </row>
    <row r="127" spans="1:21" s="71" customFormat="1" x14ac:dyDescent="0.25">
      <c r="A127" s="59"/>
      <c r="B127" s="65"/>
      <c r="C127" s="66"/>
      <c r="D127" s="65"/>
      <c r="E127" s="67"/>
      <c r="F127" s="67">
        <f>SUM(F114:F126)</f>
        <v>30</v>
      </c>
      <c r="G127" s="67">
        <f t="shared" ref="G127:H127" si="12">SUM(G114:G126)</f>
        <v>0</v>
      </c>
      <c r="H127" s="67">
        <f t="shared" si="12"/>
        <v>30</v>
      </c>
      <c r="I127" s="67"/>
      <c r="J127" s="65"/>
      <c r="K127" s="65"/>
      <c r="L127" s="65"/>
      <c r="M127" s="65"/>
      <c r="N127" s="69"/>
      <c r="O127" s="710"/>
      <c r="P127" s="70"/>
      <c r="Q127" s="70"/>
      <c r="R127" s="70"/>
      <c r="S127" s="70"/>
      <c r="T127" s="70"/>
      <c r="U127" s="70"/>
    </row>
    <row r="134" spans="1:21" s="18" customFormat="1" x14ac:dyDescent="0.25">
      <c r="A134" s="14"/>
      <c r="B134" s="2" t="s">
        <v>34</v>
      </c>
      <c r="C134" s="30" t="s">
        <v>59</v>
      </c>
      <c r="D134" s="2">
        <v>1</v>
      </c>
      <c r="E134" s="2" t="s">
        <v>54</v>
      </c>
      <c r="F134" s="305">
        <v>4</v>
      </c>
      <c r="G134" s="16"/>
      <c r="H134" s="303">
        <v>4</v>
      </c>
      <c r="I134" s="2">
        <v>3</v>
      </c>
      <c r="J134" s="2">
        <v>30</v>
      </c>
      <c r="K134" s="2">
        <v>0</v>
      </c>
      <c r="L134" s="2">
        <v>15</v>
      </c>
      <c r="M134" s="16" t="s">
        <v>23</v>
      </c>
      <c r="N134" s="3" t="s">
        <v>18</v>
      </c>
      <c r="O134" s="702"/>
      <c r="P134" s="17"/>
      <c r="Q134" s="17"/>
      <c r="R134" s="17"/>
      <c r="S134" s="17"/>
      <c r="T134" s="17"/>
      <c r="U134" s="17"/>
    </row>
    <row r="135" spans="1:21" s="291" customFormat="1" x14ac:dyDescent="0.25">
      <c r="A135" s="285"/>
      <c r="B135" s="286" t="s">
        <v>34</v>
      </c>
      <c r="C135" s="287" t="s">
        <v>45</v>
      </c>
      <c r="D135" s="286">
        <v>1</v>
      </c>
      <c r="E135" s="286" t="s">
        <v>54</v>
      </c>
      <c r="F135" s="306">
        <v>2</v>
      </c>
      <c r="G135" s="307">
        <v>1</v>
      </c>
      <c r="H135" s="304">
        <v>3</v>
      </c>
      <c r="I135" s="286">
        <v>2</v>
      </c>
      <c r="J135" s="286">
        <v>15</v>
      </c>
      <c r="K135" s="286">
        <v>0</v>
      </c>
      <c r="L135" s="286">
        <v>15</v>
      </c>
      <c r="M135" s="289" t="s">
        <v>23</v>
      </c>
      <c r="N135" s="10" t="s">
        <v>33</v>
      </c>
      <c r="O135" s="707"/>
    </row>
    <row r="136" spans="1:21" s="291" customFormat="1" x14ac:dyDescent="0.25">
      <c r="A136" s="285"/>
      <c r="B136" s="286" t="s">
        <v>34</v>
      </c>
      <c r="C136" s="287" t="s">
        <v>39</v>
      </c>
      <c r="D136" s="286">
        <v>1</v>
      </c>
      <c r="E136" s="286" t="s">
        <v>54</v>
      </c>
      <c r="F136" s="306">
        <v>3</v>
      </c>
      <c r="G136" s="307">
        <v>3</v>
      </c>
      <c r="H136" s="304">
        <v>6</v>
      </c>
      <c r="I136" s="286">
        <v>3</v>
      </c>
      <c r="J136" s="286">
        <v>30</v>
      </c>
      <c r="K136" s="286">
        <v>0</v>
      </c>
      <c r="L136" s="286">
        <v>15</v>
      </c>
      <c r="M136" s="289" t="s">
        <v>23</v>
      </c>
      <c r="N136" s="10" t="s">
        <v>40</v>
      </c>
      <c r="O136" s="707"/>
    </row>
    <row r="137" spans="1:21" s="18" customFormat="1" x14ac:dyDescent="0.25">
      <c r="A137" s="14"/>
      <c r="B137" s="2" t="s">
        <v>34</v>
      </c>
      <c r="C137" s="15" t="s">
        <v>41</v>
      </c>
      <c r="D137" s="2">
        <v>1</v>
      </c>
      <c r="E137" s="2" t="s">
        <v>54</v>
      </c>
      <c r="F137" s="309">
        <v>2</v>
      </c>
      <c r="G137" s="310">
        <v>2</v>
      </c>
      <c r="H137" s="303">
        <v>4</v>
      </c>
      <c r="I137" s="2">
        <v>2</v>
      </c>
      <c r="J137" s="2">
        <v>15</v>
      </c>
      <c r="K137" s="2">
        <v>0</v>
      </c>
      <c r="L137" s="2">
        <v>15</v>
      </c>
      <c r="M137" s="16" t="s">
        <v>23</v>
      </c>
      <c r="N137" s="10" t="s">
        <v>40</v>
      </c>
      <c r="O137" s="707"/>
      <c r="P137" s="17"/>
      <c r="Q137" s="17"/>
      <c r="R137" s="17"/>
      <c r="S137" s="17"/>
      <c r="T137" s="17"/>
      <c r="U137" s="17"/>
    </row>
    <row r="138" spans="1:21" s="291" customFormat="1" x14ac:dyDescent="0.25">
      <c r="A138" s="285"/>
      <c r="B138" s="286" t="s">
        <v>34</v>
      </c>
      <c r="C138" s="287" t="s">
        <v>42</v>
      </c>
      <c r="D138" s="286">
        <v>1</v>
      </c>
      <c r="E138" s="286" t="s">
        <v>54</v>
      </c>
      <c r="F138" s="306">
        <v>2</v>
      </c>
      <c r="G138" s="307">
        <v>1</v>
      </c>
      <c r="H138" s="304">
        <v>3</v>
      </c>
      <c r="I138" s="286">
        <v>2</v>
      </c>
      <c r="J138" s="286">
        <v>15</v>
      </c>
      <c r="K138" s="286">
        <v>0</v>
      </c>
      <c r="L138" s="286">
        <v>15</v>
      </c>
      <c r="M138" s="289" t="s">
        <v>23</v>
      </c>
      <c r="N138" s="10" t="s">
        <v>33</v>
      </c>
      <c r="O138" s="707"/>
    </row>
    <row r="139" spans="1:21" s="291" customFormat="1" x14ac:dyDescent="0.25">
      <c r="A139" s="285"/>
      <c r="B139" s="286" t="s">
        <v>34</v>
      </c>
      <c r="C139" s="287" t="s">
        <v>38</v>
      </c>
      <c r="D139" s="286">
        <v>1</v>
      </c>
      <c r="E139" s="286" t="s">
        <v>54</v>
      </c>
      <c r="F139" s="306">
        <v>2</v>
      </c>
      <c r="G139" s="307"/>
      <c r="H139" s="304">
        <v>2</v>
      </c>
      <c r="I139" s="286">
        <v>2</v>
      </c>
      <c r="J139" s="286">
        <v>15</v>
      </c>
      <c r="K139" s="286">
        <v>0</v>
      </c>
      <c r="L139" s="286">
        <v>15</v>
      </c>
      <c r="M139" s="289" t="s">
        <v>23</v>
      </c>
      <c r="N139" s="290" t="s">
        <v>37</v>
      </c>
      <c r="O139" s="706"/>
    </row>
    <row r="140" spans="1:21" s="291" customFormat="1" x14ac:dyDescent="0.25">
      <c r="A140" s="285"/>
      <c r="B140" s="286" t="s">
        <v>34</v>
      </c>
      <c r="C140" s="287" t="s">
        <v>49</v>
      </c>
      <c r="D140" s="286">
        <v>1</v>
      </c>
      <c r="E140" s="286" t="s">
        <v>54</v>
      </c>
      <c r="F140" s="311">
        <v>3</v>
      </c>
      <c r="G140" s="312">
        <v>2</v>
      </c>
      <c r="H140" s="308">
        <v>5</v>
      </c>
      <c r="I140" s="286">
        <v>4</v>
      </c>
      <c r="J140" s="286">
        <v>30</v>
      </c>
      <c r="K140" s="286">
        <v>0</v>
      </c>
      <c r="L140" s="286">
        <v>30</v>
      </c>
      <c r="M140" s="289" t="s">
        <v>23</v>
      </c>
      <c r="N140" s="290" t="s">
        <v>37</v>
      </c>
      <c r="O140" s="706"/>
    </row>
    <row r="141" spans="1:21" s="18" customFormat="1" x14ac:dyDescent="0.25">
      <c r="A141" s="14"/>
      <c r="B141" s="2"/>
      <c r="C141" s="15"/>
      <c r="D141" s="2"/>
      <c r="E141" s="2"/>
      <c r="F141" s="16"/>
      <c r="G141" s="16"/>
      <c r="H141" s="31"/>
      <c r="I141" s="2"/>
      <c r="J141" s="2"/>
      <c r="K141" s="2"/>
      <c r="L141" s="2"/>
      <c r="M141" s="16"/>
      <c r="N141" s="3"/>
      <c r="O141" s="702"/>
      <c r="P141" s="17"/>
      <c r="Q141" s="17"/>
      <c r="R141" s="17"/>
      <c r="S141" s="17"/>
      <c r="T141" s="17"/>
      <c r="U141" s="17"/>
    </row>
    <row r="142" spans="1:21" s="291" customFormat="1" x14ac:dyDescent="0.25">
      <c r="A142" s="285"/>
      <c r="B142" s="286" t="s">
        <v>34</v>
      </c>
      <c r="C142" s="287" t="s">
        <v>43</v>
      </c>
      <c r="D142" s="286">
        <v>1</v>
      </c>
      <c r="E142" s="286" t="s">
        <v>54</v>
      </c>
      <c r="F142" s="304">
        <v>5</v>
      </c>
      <c r="G142" s="304">
        <v>1</v>
      </c>
      <c r="H142" s="304">
        <v>6</v>
      </c>
      <c r="I142" s="286">
        <v>4</v>
      </c>
      <c r="J142" s="286">
        <v>30</v>
      </c>
      <c r="K142" s="286">
        <v>0</v>
      </c>
      <c r="L142" s="286">
        <v>30</v>
      </c>
      <c r="M142" s="289" t="s">
        <v>23</v>
      </c>
      <c r="N142" s="290" t="s">
        <v>37</v>
      </c>
      <c r="O142" s="706"/>
    </row>
    <row r="143" spans="1:21" s="291" customFormat="1" ht="31.5" customHeight="1" x14ac:dyDescent="0.25">
      <c r="A143" s="285"/>
      <c r="B143" s="286" t="s">
        <v>34</v>
      </c>
      <c r="C143" s="287" t="s">
        <v>56</v>
      </c>
      <c r="D143" s="288"/>
      <c r="E143" s="286"/>
      <c r="F143" s="289"/>
      <c r="G143" s="304">
        <v>3</v>
      </c>
      <c r="H143" s="304">
        <v>3</v>
      </c>
      <c r="I143" s="286"/>
      <c r="J143" s="286"/>
      <c r="K143" s="286"/>
      <c r="L143" s="286"/>
      <c r="M143" s="289"/>
      <c r="N143" s="290"/>
      <c r="O143" s="706"/>
    </row>
    <row r="144" spans="1:21" s="291" customFormat="1" ht="31.5" x14ac:dyDescent="0.25">
      <c r="A144" s="285"/>
      <c r="B144" s="286" t="s">
        <v>34</v>
      </c>
      <c r="C144" s="287" t="s">
        <v>57</v>
      </c>
      <c r="D144" s="288"/>
      <c r="E144" s="286"/>
      <c r="F144" s="289"/>
      <c r="G144" s="304">
        <v>12</v>
      </c>
      <c r="H144" s="304">
        <v>12</v>
      </c>
      <c r="I144" s="286"/>
      <c r="J144" s="286"/>
      <c r="K144" s="286"/>
      <c r="L144" s="286"/>
      <c r="M144" s="289"/>
      <c r="N144" s="290"/>
      <c r="O144" s="706"/>
    </row>
    <row r="145" spans="1:16" s="291" customFormat="1" ht="31.5" x14ac:dyDescent="0.25">
      <c r="A145" s="285"/>
      <c r="B145" s="286" t="s">
        <v>34</v>
      </c>
      <c r="C145" s="287" t="s">
        <v>58</v>
      </c>
      <c r="D145" s="293"/>
      <c r="E145" s="286"/>
      <c r="F145" s="289"/>
      <c r="G145" s="308">
        <v>3</v>
      </c>
      <c r="H145" s="304">
        <v>3</v>
      </c>
      <c r="I145" s="286"/>
      <c r="J145" s="286"/>
      <c r="K145" s="286"/>
      <c r="L145" s="286"/>
      <c r="M145" s="289"/>
      <c r="N145" s="290"/>
      <c r="O145" s="706"/>
    </row>
    <row r="146" spans="1:16" s="291" customFormat="1" ht="31.5" x14ac:dyDescent="0.25">
      <c r="A146" s="285"/>
      <c r="B146" s="286" t="s">
        <v>34</v>
      </c>
      <c r="C146" s="298" t="s">
        <v>61</v>
      </c>
      <c r="D146" s="286"/>
      <c r="E146" s="286" t="s">
        <v>54</v>
      </c>
      <c r="F146" s="304">
        <v>4</v>
      </c>
      <c r="G146" s="304">
        <v>2</v>
      </c>
      <c r="H146" s="304">
        <v>6</v>
      </c>
      <c r="I146" s="286">
        <v>4</v>
      </c>
      <c r="J146" s="286">
        <v>36</v>
      </c>
      <c r="K146" s="286">
        <v>18</v>
      </c>
      <c r="L146" s="286">
        <v>18</v>
      </c>
      <c r="M146" s="286" t="s">
        <v>17</v>
      </c>
      <c r="N146" s="290" t="s">
        <v>37</v>
      </c>
      <c r="O146" s="706"/>
    </row>
    <row r="147" spans="1:16" s="302" customFormat="1" x14ac:dyDescent="0.25">
      <c r="A147" s="285"/>
      <c r="B147" s="286" t="s">
        <v>34</v>
      </c>
      <c r="C147" s="299" t="s">
        <v>97</v>
      </c>
      <c r="D147" s="286"/>
      <c r="E147" s="300"/>
      <c r="F147" s="313">
        <v>4</v>
      </c>
      <c r="G147" s="314">
        <v>2</v>
      </c>
      <c r="H147" s="304">
        <v>6</v>
      </c>
      <c r="I147" s="300">
        <v>4</v>
      </c>
      <c r="J147" s="295">
        <v>30</v>
      </c>
      <c r="K147" s="295"/>
      <c r="L147" s="295">
        <v>30</v>
      </c>
      <c r="M147" s="286" t="s">
        <v>23</v>
      </c>
      <c r="N147" s="290"/>
      <c r="O147" s="706"/>
    </row>
    <row r="148" spans="1:16" s="302" customFormat="1" x14ac:dyDescent="0.25">
      <c r="A148" s="285"/>
      <c r="B148" s="286" t="s">
        <v>34</v>
      </c>
      <c r="C148" s="299" t="s">
        <v>98</v>
      </c>
      <c r="D148" s="286"/>
      <c r="E148" s="300"/>
      <c r="F148" s="301">
        <v>3</v>
      </c>
      <c r="G148" s="300">
        <v>2</v>
      </c>
      <c r="H148" s="289">
        <v>5</v>
      </c>
      <c r="I148" s="300">
        <v>3</v>
      </c>
      <c r="J148" s="295">
        <v>30</v>
      </c>
      <c r="K148" s="295"/>
      <c r="L148" s="295">
        <v>15</v>
      </c>
      <c r="M148" s="286" t="s">
        <v>23</v>
      </c>
      <c r="N148" s="290"/>
      <c r="O148" s="706"/>
    </row>
    <row r="149" spans="1:16" x14ac:dyDescent="0.25">
      <c r="F149" s="21">
        <f>SUBTOTAL(9,F134:F148)</f>
        <v>34</v>
      </c>
      <c r="G149" s="21">
        <f t="shared" ref="G149:H149" si="13">SUBTOTAL(9,G134:G148)</f>
        <v>34</v>
      </c>
      <c r="H149" s="21">
        <f t="shared" si="13"/>
        <v>68</v>
      </c>
    </row>
    <row r="152" spans="1:16" x14ac:dyDescent="0.25">
      <c r="F152" s="32">
        <f>F134+F135+F136+F145+F139+F143+F144+F137+F138+F140+F142+F146+F147+F148</f>
        <v>34</v>
      </c>
      <c r="G152" s="32">
        <f t="shared" ref="G152:H152" si="14">G134+G135+G136+G145+G139+G143+G144+G137+G138+G140+G142+G146+G147+G148</f>
        <v>34</v>
      </c>
      <c r="H152" s="32">
        <f t="shared" si="14"/>
        <v>68</v>
      </c>
    </row>
    <row r="157" spans="1:16" s="291" customFormat="1" x14ac:dyDescent="0.25">
      <c r="A157" s="285"/>
      <c r="B157" s="286" t="s">
        <v>16</v>
      </c>
      <c r="C157" s="287" t="s">
        <v>32</v>
      </c>
      <c r="D157" s="286">
        <v>1</v>
      </c>
      <c r="E157" s="286" t="s">
        <v>54</v>
      </c>
      <c r="F157" s="289">
        <v>4</v>
      </c>
      <c r="G157" s="289">
        <v>1</v>
      </c>
      <c r="H157" s="289">
        <v>5</v>
      </c>
      <c r="I157" s="286">
        <v>3</v>
      </c>
      <c r="J157" s="286">
        <v>30</v>
      </c>
      <c r="K157" s="286">
        <v>0</v>
      </c>
      <c r="L157" s="286">
        <v>15</v>
      </c>
      <c r="M157" s="289" t="s">
        <v>23</v>
      </c>
      <c r="N157" s="290" t="s">
        <v>18</v>
      </c>
      <c r="O157" s="706"/>
    </row>
    <row r="158" spans="1:16" s="291" customFormat="1" x14ac:dyDescent="0.25">
      <c r="A158" s="285"/>
      <c r="B158" s="286" t="s">
        <v>16</v>
      </c>
      <c r="C158" s="287" t="s">
        <v>35</v>
      </c>
      <c r="D158" s="286">
        <v>1</v>
      </c>
      <c r="E158" s="286" t="s">
        <v>54</v>
      </c>
      <c r="F158" s="289">
        <v>3</v>
      </c>
      <c r="G158" s="289">
        <v>1</v>
      </c>
      <c r="H158" s="289">
        <v>4</v>
      </c>
      <c r="I158" s="286">
        <v>3</v>
      </c>
      <c r="J158" s="286">
        <v>30</v>
      </c>
      <c r="K158" s="286">
        <v>0</v>
      </c>
      <c r="L158" s="286">
        <v>15</v>
      </c>
      <c r="M158" s="289" t="s">
        <v>23</v>
      </c>
      <c r="N158" s="290" t="s">
        <v>36</v>
      </c>
      <c r="O158" s="706"/>
      <c r="P158" s="291" t="s">
        <v>60</v>
      </c>
    </row>
    <row r="159" spans="1:16" s="291" customFormat="1" x14ac:dyDescent="0.25">
      <c r="A159" s="285"/>
      <c r="B159" s="286" t="s">
        <v>16</v>
      </c>
      <c r="C159" s="287" t="s">
        <v>46</v>
      </c>
      <c r="D159" s="286">
        <v>2</v>
      </c>
      <c r="E159" s="286" t="s">
        <v>54</v>
      </c>
      <c r="F159" s="289">
        <v>5</v>
      </c>
      <c r="G159" s="289"/>
      <c r="H159" s="289">
        <v>5</v>
      </c>
      <c r="I159" s="286">
        <v>3</v>
      </c>
      <c r="J159" s="286">
        <v>27</v>
      </c>
      <c r="K159" s="286">
        <v>0</v>
      </c>
      <c r="L159" s="286">
        <v>27</v>
      </c>
      <c r="M159" s="286" t="s">
        <v>17</v>
      </c>
      <c r="N159" s="10" t="s">
        <v>31</v>
      </c>
      <c r="O159" s="707"/>
    </row>
    <row r="160" spans="1:16" s="291" customFormat="1" x14ac:dyDescent="0.25">
      <c r="A160" s="285"/>
      <c r="B160" s="286" t="s">
        <v>16</v>
      </c>
      <c r="C160" s="287" t="s">
        <v>37</v>
      </c>
      <c r="D160" s="286">
        <v>2</v>
      </c>
      <c r="E160" s="286" t="s">
        <v>54</v>
      </c>
      <c r="F160" s="289">
        <v>3</v>
      </c>
      <c r="G160" s="289">
        <v>3</v>
      </c>
      <c r="H160" s="289">
        <v>6</v>
      </c>
      <c r="I160" s="286">
        <v>3</v>
      </c>
      <c r="J160" s="286">
        <v>27</v>
      </c>
      <c r="K160" s="286">
        <v>0</v>
      </c>
      <c r="L160" s="286">
        <v>27</v>
      </c>
      <c r="M160" s="286" t="s">
        <v>17</v>
      </c>
      <c r="N160" s="290" t="s">
        <v>37</v>
      </c>
      <c r="O160" s="706"/>
    </row>
    <row r="161" spans="1:16" s="291" customFormat="1" x14ac:dyDescent="0.25">
      <c r="A161" s="285"/>
      <c r="B161" s="286" t="s">
        <v>16</v>
      </c>
      <c r="C161" s="326" t="s">
        <v>62</v>
      </c>
      <c r="D161" s="286">
        <v>2</v>
      </c>
      <c r="E161" s="286" t="s">
        <v>54</v>
      </c>
      <c r="F161" s="289">
        <v>4</v>
      </c>
      <c r="G161" s="289">
        <v>2</v>
      </c>
      <c r="H161" s="289">
        <v>6</v>
      </c>
      <c r="I161" s="286">
        <v>4</v>
      </c>
      <c r="J161" s="286">
        <v>36</v>
      </c>
      <c r="K161" s="286">
        <v>0</v>
      </c>
      <c r="L161" s="286">
        <v>36</v>
      </c>
      <c r="M161" s="286" t="s">
        <v>23</v>
      </c>
      <c r="N161" s="290" t="s">
        <v>37</v>
      </c>
      <c r="O161" s="706"/>
    </row>
    <row r="162" spans="1:16" s="291" customFormat="1" x14ac:dyDescent="0.25">
      <c r="A162" s="285"/>
      <c r="B162" s="286" t="s">
        <v>16</v>
      </c>
      <c r="C162" s="327" t="s">
        <v>65</v>
      </c>
      <c r="D162" s="286">
        <v>2</v>
      </c>
      <c r="E162" s="286" t="s">
        <v>54</v>
      </c>
      <c r="F162" s="289">
        <v>6</v>
      </c>
      <c r="G162" s="289"/>
      <c r="H162" s="289">
        <v>6</v>
      </c>
      <c r="I162" s="286">
        <v>4</v>
      </c>
      <c r="J162" s="286">
        <v>36</v>
      </c>
      <c r="K162" s="286">
        <v>0</v>
      </c>
      <c r="L162" s="286">
        <v>36</v>
      </c>
      <c r="M162" s="286" t="s">
        <v>17</v>
      </c>
      <c r="N162" s="290" t="s">
        <v>37</v>
      </c>
      <c r="O162" s="706"/>
    </row>
    <row r="163" spans="1:16" s="302" customFormat="1" x14ac:dyDescent="0.25">
      <c r="A163" s="285"/>
      <c r="B163" s="286" t="s">
        <v>16</v>
      </c>
      <c r="C163" s="323" t="s">
        <v>94</v>
      </c>
      <c r="D163" s="286"/>
      <c r="E163" s="300"/>
      <c r="F163" s="300">
        <v>1</v>
      </c>
      <c r="G163" s="300"/>
      <c r="H163" s="289">
        <v>1</v>
      </c>
      <c r="I163" s="300"/>
      <c r="J163" s="286"/>
      <c r="K163" s="286"/>
      <c r="L163" s="286"/>
      <c r="M163" s="286" t="s">
        <v>99</v>
      </c>
      <c r="N163" s="290"/>
      <c r="O163" s="706"/>
    </row>
    <row r="164" spans="1:16" s="302" customFormat="1" ht="16.5" thickBot="1" x14ac:dyDescent="0.3">
      <c r="A164" s="285"/>
      <c r="B164" s="286" t="s">
        <v>16</v>
      </c>
      <c r="C164" s="323" t="s">
        <v>95</v>
      </c>
      <c r="D164" s="286"/>
      <c r="E164" s="300"/>
      <c r="F164" s="300">
        <v>3</v>
      </c>
      <c r="G164" s="300">
        <v>2</v>
      </c>
      <c r="H164" s="289">
        <v>5</v>
      </c>
      <c r="I164" s="300">
        <v>3</v>
      </c>
      <c r="J164" s="286">
        <v>15</v>
      </c>
      <c r="K164" s="286">
        <v>0</v>
      </c>
      <c r="L164" s="286">
        <v>30</v>
      </c>
      <c r="M164" s="286" t="s">
        <v>17</v>
      </c>
      <c r="N164" s="290"/>
      <c r="O164" s="706"/>
      <c r="P164" s="302" t="s">
        <v>96</v>
      </c>
    </row>
    <row r="165" spans="1:16" s="302" customFormat="1" x14ac:dyDescent="0.25">
      <c r="A165" s="285"/>
      <c r="B165" s="286" t="s">
        <v>16</v>
      </c>
      <c r="C165" s="330" t="s">
        <v>100</v>
      </c>
      <c r="D165" s="286"/>
      <c r="E165" s="300"/>
      <c r="F165" s="300">
        <v>4</v>
      </c>
      <c r="G165" s="300"/>
      <c r="H165" s="289">
        <v>4</v>
      </c>
      <c r="I165" s="300">
        <v>4</v>
      </c>
      <c r="J165" s="286">
        <v>30</v>
      </c>
      <c r="K165" s="286">
        <v>0</v>
      </c>
      <c r="L165" s="286">
        <v>30</v>
      </c>
      <c r="M165" s="286" t="s">
        <v>23</v>
      </c>
      <c r="N165" s="290"/>
      <c r="O165" s="706"/>
    </row>
    <row r="166" spans="1:16" s="302" customFormat="1" x14ac:dyDescent="0.25">
      <c r="A166" s="285"/>
      <c r="B166" s="286" t="s">
        <v>16</v>
      </c>
      <c r="C166" s="328" t="s">
        <v>101</v>
      </c>
      <c r="D166" s="286"/>
      <c r="E166" s="300"/>
      <c r="F166" s="300">
        <v>1</v>
      </c>
      <c r="G166" s="300"/>
      <c r="H166" s="289">
        <v>1</v>
      </c>
      <c r="I166" s="300">
        <v>1</v>
      </c>
      <c r="J166" s="286">
        <v>0</v>
      </c>
      <c r="K166" s="286">
        <v>0</v>
      </c>
      <c r="L166" s="286">
        <v>15</v>
      </c>
      <c r="M166" s="286" t="s">
        <v>23</v>
      </c>
      <c r="N166" s="290"/>
      <c r="O166" s="706"/>
    </row>
    <row r="167" spans="1:16" s="302" customFormat="1" x14ac:dyDescent="0.25">
      <c r="A167" s="285"/>
      <c r="B167" s="286" t="s">
        <v>16</v>
      </c>
      <c r="C167" s="327" t="s">
        <v>102</v>
      </c>
      <c r="D167" s="286"/>
      <c r="E167" s="300"/>
      <c r="F167" s="300">
        <v>4</v>
      </c>
      <c r="G167" s="300"/>
      <c r="H167" s="289">
        <v>4</v>
      </c>
      <c r="I167" s="300">
        <v>3</v>
      </c>
      <c r="J167" s="286">
        <v>15</v>
      </c>
      <c r="K167" s="286">
        <v>0</v>
      </c>
      <c r="L167" s="286">
        <v>30</v>
      </c>
      <c r="M167" s="286" t="s">
        <v>17</v>
      </c>
      <c r="N167" s="290"/>
      <c r="O167" s="706"/>
    </row>
    <row r="168" spans="1:16" s="302" customFormat="1" x14ac:dyDescent="0.25">
      <c r="A168" s="285"/>
      <c r="B168" s="286" t="s">
        <v>16</v>
      </c>
      <c r="C168" s="331" t="s">
        <v>103</v>
      </c>
      <c r="D168" s="286"/>
      <c r="E168" s="300"/>
      <c r="F168" s="300">
        <v>4</v>
      </c>
      <c r="G168" s="300"/>
      <c r="H168" s="289">
        <v>4</v>
      </c>
      <c r="I168" s="300">
        <v>4</v>
      </c>
      <c r="J168" s="286">
        <v>30</v>
      </c>
      <c r="K168" s="286">
        <v>0</v>
      </c>
      <c r="L168" s="286">
        <v>30</v>
      </c>
      <c r="M168" s="286" t="s">
        <v>23</v>
      </c>
      <c r="N168" s="290"/>
      <c r="O168" s="706"/>
    </row>
    <row r="169" spans="1:16" s="302" customFormat="1" x14ac:dyDescent="0.25">
      <c r="A169" s="285"/>
      <c r="B169" s="286" t="s">
        <v>16</v>
      </c>
      <c r="C169" s="323" t="s">
        <v>105</v>
      </c>
      <c r="D169" s="286"/>
      <c r="E169" s="300"/>
      <c r="F169" s="300">
        <v>1</v>
      </c>
      <c r="G169" s="300"/>
      <c r="H169" s="300">
        <v>1</v>
      </c>
      <c r="I169" s="300"/>
      <c r="J169" s="286"/>
      <c r="K169" s="286"/>
      <c r="L169" s="286"/>
      <c r="M169" s="286" t="s">
        <v>99</v>
      </c>
      <c r="N169" s="290"/>
      <c r="O169" s="706"/>
    </row>
    <row r="170" spans="1:16" s="302" customFormat="1" x14ac:dyDescent="0.25">
      <c r="A170" s="285"/>
      <c r="B170" s="286" t="s">
        <v>16</v>
      </c>
      <c r="C170" s="323" t="s">
        <v>106</v>
      </c>
      <c r="D170" s="286"/>
      <c r="E170" s="300"/>
      <c r="F170" s="300">
        <v>5</v>
      </c>
      <c r="G170" s="300"/>
      <c r="H170" s="300">
        <v>5</v>
      </c>
      <c r="I170" s="300">
        <v>4</v>
      </c>
      <c r="J170" s="286">
        <v>36</v>
      </c>
      <c r="K170" s="286">
        <v>0</v>
      </c>
      <c r="L170" s="286">
        <v>36</v>
      </c>
      <c r="M170" s="286" t="s">
        <v>17</v>
      </c>
      <c r="N170" s="290"/>
      <c r="O170" s="706"/>
    </row>
    <row r="171" spans="1:16" s="302" customFormat="1" x14ac:dyDescent="0.25">
      <c r="A171" s="285"/>
      <c r="B171" s="286" t="s">
        <v>16</v>
      </c>
      <c r="C171" s="337" t="s">
        <v>107</v>
      </c>
      <c r="D171" s="286"/>
      <c r="E171" s="300"/>
      <c r="F171" s="300">
        <v>5</v>
      </c>
      <c r="G171" s="300"/>
      <c r="H171" s="300">
        <v>5</v>
      </c>
      <c r="I171" s="300">
        <v>3</v>
      </c>
      <c r="J171" s="286">
        <v>18</v>
      </c>
      <c r="K171" s="286">
        <v>0</v>
      </c>
      <c r="L171" s="286">
        <v>36</v>
      </c>
      <c r="M171" s="286" t="s">
        <v>17</v>
      </c>
      <c r="N171" s="290"/>
      <c r="O171" s="706"/>
    </row>
    <row r="172" spans="1:16" s="302" customFormat="1" x14ac:dyDescent="0.25">
      <c r="A172" s="285"/>
      <c r="B172" s="286" t="s">
        <v>16</v>
      </c>
      <c r="C172" s="337" t="s">
        <v>108</v>
      </c>
      <c r="D172" s="286"/>
      <c r="E172" s="300"/>
      <c r="F172" s="300">
        <v>5</v>
      </c>
      <c r="G172" s="300"/>
      <c r="H172" s="300">
        <v>5</v>
      </c>
      <c r="I172" s="300">
        <v>3</v>
      </c>
      <c r="J172" s="286">
        <v>18</v>
      </c>
      <c r="K172" s="286">
        <v>0</v>
      </c>
      <c r="L172" s="286">
        <v>36</v>
      </c>
      <c r="M172" s="286" t="s">
        <v>17</v>
      </c>
      <c r="N172" s="290"/>
      <c r="O172" s="706"/>
    </row>
    <row r="173" spans="1:16" s="302" customFormat="1" x14ac:dyDescent="0.25">
      <c r="A173" s="285"/>
      <c r="B173" s="286" t="s">
        <v>16</v>
      </c>
      <c r="C173" s="322" t="s">
        <v>66</v>
      </c>
      <c r="D173" s="286">
        <v>5</v>
      </c>
      <c r="E173" s="300"/>
      <c r="F173" s="297">
        <v>5</v>
      </c>
      <c r="G173" s="300">
        <v>2</v>
      </c>
      <c r="H173" s="334">
        <v>7</v>
      </c>
      <c r="I173" s="333">
        <v>5</v>
      </c>
      <c r="J173" s="332">
        <v>45</v>
      </c>
      <c r="K173" s="332">
        <v>0</v>
      </c>
      <c r="L173" s="332">
        <v>30</v>
      </c>
      <c r="M173" s="286" t="s">
        <v>17</v>
      </c>
      <c r="N173" s="290"/>
      <c r="O173" s="706"/>
    </row>
    <row r="174" spans="1:16" s="302" customFormat="1" ht="16.5" thickBot="1" x14ac:dyDescent="0.3">
      <c r="A174" s="285"/>
      <c r="B174" s="286" t="s">
        <v>16</v>
      </c>
      <c r="C174" s="287" t="s">
        <v>67</v>
      </c>
      <c r="D174" s="286">
        <v>5</v>
      </c>
      <c r="E174" s="300"/>
      <c r="F174" s="297">
        <v>4</v>
      </c>
      <c r="G174" s="300">
        <v>1</v>
      </c>
      <c r="H174" s="334">
        <v>5</v>
      </c>
      <c r="I174" s="336">
        <v>3</v>
      </c>
      <c r="J174" s="335">
        <v>15</v>
      </c>
      <c r="K174" s="335">
        <v>0</v>
      </c>
      <c r="L174" s="335">
        <v>30</v>
      </c>
      <c r="M174" s="286" t="s">
        <v>23</v>
      </c>
      <c r="N174" s="290"/>
      <c r="O174" s="706"/>
    </row>
    <row r="175" spans="1:16" s="302" customFormat="1" ht="16.5" thickBot="1" x14ac:dyDescent="0.3">
      <c r="A175" s="285"/>
      <c r="B175" s="286" t="s">
        <v>16</v>
      </c>
      <c r="C175" s="287" t="s">
        <v>68</v>
      </c>
      <c r="D175" s="286">
        <v>5</v>
      </c>
      <c r="E175" s="300"/>
      <c r="F175" s="297">
        <v>4</v>
      </c>
      <c r="G175" s="300">
        <v>1</v>
      </c>
      <c r="H175" s="334">
        <v>5</v>
      </c>
      <c r="I175" s="296">
        <v>4</v>
      </c>
      <c r="J175" s="321">
        <v>30</v>
      </c>
      <c r="K175" s="321">
        <v>0</v>
      </c>
      <c r="L175" s="321">
        <v>30</v>
      </c>
      <c r="M175" s="286" t="s">
        <v>17</v>
      </c>
      <c r="N175" s="290"/>
      <c r="O175" s="706"/>
    </row>
    <row r="176" spans="1:16" s="302" customFormat="1" x14ac:dyDescent="0.25">
      <c r="A176" s="285"/>
      <c r="B176" s="286" t="s">
        <v>16</v>
      </c>
      <c r="C176" s="323" t="s">
        <v>80</v>
      </c>
      <c r="D176" s="286"/>
      <c r="E176" s="300"/>
      <c r="F176" s="300">
        <v>1</v>
      </c>
      <c r="G176" s="300"/>
      <c r="H176" s="300">
        <v>1</v>
      </c>
      <c r="I176" s="300"/>
      <c r="J176" s="286"/>
      <c r="K176" s="286"/>
      <c r="L176" s="286"/>
      <c r="M176" s="286"/>
      <c r="N176" s="290"/>
      <c r="O176" s="706"/>
    </row>
    <row r="177" spans="1:15" s="58" customFormat="1" ht="27" customHeight="1" x14ac:dyDescent="0.25">
      <c r="A177" s="48" t="s">
        <v>20</v>
      </c>
      <c r="B177" s="48" t="s">
        <v>16</v>
      </c>
      <c r="C177" s="57" t="s">
        <v>83</v>
      </c>
      <c r="D177" s="48" t="s">
        <v>30</v>
      </c>
      <c r="E177" s="48"/>
      <c r="F177" s="56">
        <v>6</v>
      </c>
      <c r="H177" s="46">
        <v>6</v>
      </c>
      <c r="I177" s="22">
        <v>5</v>
      </c>
      <c r="J177" s="52">
        <v>26</v>
      </c>
      <c r="K177" s="56">
        <v>0</v>
      </c>
      <c r="L177" s="52">
        <v>39</v>
      </c>
      <c r="M177" s="52" t="s">
        <v>17</v>
      </c>
      <c r="N177" s="53" t="s">
        <v>37</v>
      </c>
      <c r="O177" s="711"/>
    </row>
    <row r="178" spans="1:15" x14ac:dyDescent="0.25">
      <c r="F178" s="21">
        <f>SUBTOTAL(9,F157:F177)</f>
        <v>78</v>
      </c>
      <c r="G178" s="21">
        <f t="shared" ref="G178:H178" si="15">SUBTOTAL(9,G157:G177)</f>
        <v>13</v>
      </c>
      <c r="H178" s="21">
        <f t="shared" si="15"/>
        <v>91</v>
      </c>
    </row>
    <row r="182" spans="1:15" s="291" customFormat="1" x14ac:dyDescent="0.25">
      <c r="A182" s="285"/>
      <c r="B182" s="286" t="s">
        <v>26</v>
      </c>
      <c r="C182" s="315" t="s">
        <v>44</v>
      </c>
      <c r="D182" s="316"/>
      <c r="E182" s="286"/>
      <c r="F182" s="289"/>
      <c r="G182" s="289">
        <v>3</v>
      </c>
      <c r="H182" s="289">
        <v>3</v>
      </c>
      <c r="I182" s="286"/>
      <c r="J182" s="286"/>
      <c r="K182" s="286"/>
      <c r="L182" s="286"/>
      <c r="M182" s="289"/>
      <c r="N182" s="290"/>
      <c r="O182" s="706"/>
    </row>
    <row r="183" spans="1:15" s="291" customFormat="1" x14ac:dyDescent="0.25">
      <c r="A183" s="285"/>
      <c r="B183" s="286" t="s">
        <v>26</v>
      </c>
      <c r="C183" s="317" t="s">
        <v>63</v>
      </c>
      <c r="D183" s="316"/>
      <c r="E183" s="286"/>
      <c r="F183" s="289"/>
      <c r="G183" s="289">
        <v>3</v>
      </c>
      <c r="H183" s="289">
        <v>3</v>
      </c>
      <c r="I183" s="286"/>
      <c r="J183" s="286"/>
      <c r="K183" s="286"/>
      <c r="L183" s="286"/>
      <c r="M183" s="289"/>
      <c r="N183" s="290"/>
      <c r="O183" s="706"/>
    </row>
    <row r="184" spans="1:15" s="291" customFormat="1" x14ac:dyDescent="0.25">
      <c r="A184" s="285"/>
      <c r="B184" s="286" t="s">
        <v>26</v>
      </c>
      <c r="C184" s="318" t="s">
        <v>64</v>
      </c>
      <c r="D184" s="316"/>
      <c r="E184" s="286"/>
      <c r="F184" s="289"/>
      <c r="G184" s="289">
        <v>3</v>
      </c>
      <c r="H184" s="289">
        <v>3</v>
      </c>
      <c r="I184" s="286"/>
      <c r="J184" s="286"/>
      <c r="K184" s="286"/>
      <c r="L184" s="286"/>
      <c r="M184" s="289"/>
      <c r="N184" s="290"/>
      <c r="O184" s="706"/>
    </row>
    <row r="185" spans="1:15" s="54" customFormat="1" ht="30" customHeight="1" x14ac:dyDescent="0.25">
      <c r="A185" s="48" t="s">
        <v>14</v>
      </c>
      <c r="B185" s="48" t="s">
        <v>26</v>
      </c>
      <c r="C185" s="49" t="s">
        <v>27</v>
      </c>
      <c r="D185" s="48" t="s">
        <v>30</v>
      </c>
      <c r="E185" s="48"/>
      <c r="F185" s="50">
        <v>6</v>
      </c>
      <c r="G185" s="51"/>
      <c r="H185" s="46">
        <v>6</v>
      </c>
      <c r="I185" s="51"/>
      <c r="J185" s="52"/>
      <c r="M185" s="52" t="s">
        <v>81</v>
      </c>
      <c r="N185" s="53" t="s">
        <v>37</v>
      </c>
      <c r="O185" s="711"/>
    </row>
    <row r="186" spans="1:15" s="54" customFormat="1" ht="30" customHeight="1" x14ac:dyDescent="0.25">
      <c r="A186" s="48" t="s">
        <v>19</v>
      </c>
      <c r="B186" s="48" t="s">
        <v>306</v>
      </c>
      <c r="C186" s="55" t="s">
        <v>82</v>
      </c>
      <c r="D186" s="48" t="s">
        <v>30</v>
      </c>
      <c r="E186" s="48"/>
      <c r="F186" s="56">
        <v>6</v>
      </c>
      <c r="G186" s="51"/>
      <c r="H186" s="46">
        <v>6</v>
      </c>
      <c r="I186" s="51"/>
      <c r="J186" s="52"/>
      <c r="M186" s="52"/>
      <c r="N186" s="53" t="s">
        <v>37</v>
      </c>
      <c r="O186" s="711"/>
    </row>
  </sheetData>
  <mergeCells count="26">
    <mergeCell ref="N2:N3"/>
    <mergeCell ref="C5:N5"/>
    <mergeCell ref="M90:M91"/>
    <mergeCell ref="N90:N91"/>
    <mergeCell ref="I89:I91"/>
    <mergeCell ref="D1:D3"/>
    <mergeCell ref="E1:E3"/>
    <mergeCell ref="J89:L89"/>
    <mergeCell ref="J90:L90"/>
    <mergeCell ref="M2:M3"/>
    <mergeCell ref="F1:H1"/>
    <mergeCell ref="F89:H89"/>
    <mergeCell ref="C6:N6"/>
    <mergeCell ref="C25:N25"/>
    <mergeCell ref="C26:N26"/>
    <mergeCell ref="I1:I3"/>
    <mergeCell ref="A89:A91"/>
    <mergeCell ref="B89:B91"/>
    <mergeCell ref="C89:C91"/>
    <mergeCell ref="D89:D91"/>
    <mergeCell ref="E89:E91"/>
    <mergeCell ref="J1:L1"/>
    <mergeCell ref="J2:L2"/>
    <mergeCell ref="A1:A3"/>
    <mergeCell ref="B1:B3"/>
    <mergeCell ref="C1:C3"/>
  </mergeCells>
  <pageMargins left="0.7" right="0.7" top="0.75" bottom="0.75" header="0.3" footer="0.3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tabSelected="1" view="pageBreakPreview" zoomScale="58" zoomScaleNormal="50" zoomScaleSheetLayoutView="58" workbookViewId="0">
      <selection activeCell="A5" sqref="A5"/>
    </sheetView>
  </sheetViews>
  <sheetFormatPr defaultColWidth="3.28515625" defaultRowHeight="15.75" x14ac:dyDescent="0.25"/>
  <cols>
    <col min="1" max="1" width="6.5703125" style="648" customWidth="1"/>
    <col min="2" max="2" width="5.140625" style="648" customWidth="1"/>
    <col min="3" max="3" width="4.42578125" style="648" customWidth="1"/>
    <col min="4" max="4" width="6.42578125" style="648" customWidth="1"/>
    <col min="5" max="5" width="4.28515625" style="648" customWidth="1"/>
    <col min="6" max="6" width="4.42578125" style="648" customWidth="1"/>
    <col min="7" max="7" width="3.7109375" style="648" customWidth="1"/>
    <col min="8" max="8" width="3.85546875" style="648" customWidth="1"/>
    <col min="9" max="9" width="4" style="648" customWidth="1"/>
    <col min="10" max="10" width="4.140625" style="648" customWidth="1"/>
    <col min="11" max="11" width="4.7109375" style="648" customWidth="1"/>
    <col min="12" max="12" width="4.85546875" style="648" customWidth="1"/>
    <col min="13" max="13" width="4" style="648" customWidth="1"/>
    <col min="14" max="14" width="5" style="648" customWidth="1"/>
    <col min="15" max="15" width="5.140625" style="648" customWidth="1"/>
    <col min="16" max="16" width="5.7109375" style="648" customWidth="1"/>
    <col min="17" max="18" width="4" style="648" customWidth="1"/>
    <col min="19" max="19" width="3.85546875" style="648" customWidth="1"/>
    <col min="20" max="20" width="4.85546875" style="648" customWidth="1"/>
    <col min="21" max="21" width="4.7109375" style="648" customWidth="1"/>
    <col min="22" max="22" width="6" style="648" customWidth="1"/>
    <col min="23" max="23" width="6.7109375" style="648" customWidth="1"/>
    <col min="24" max="24" width="6.140625" style="648" customWidth="1"/>
    <col min="25" max="25" width="7" style="648" customWidth="1"/>
    <col min="26" max="26" width="6.85546875" style="648" customWidth="1"/>
    <col min="27" max="27" width="6.7109375" style="648" customWidth="1"/>
    <col min="28" max="28" width="6" style="648" customWidth="1"/>
    <col min="29" max="29" width="7.5703125" style="648" customWidth="1"/>
    <col min="30" max="30" width="7.140625" style="648" customWidth="1"/>
    <col min="31" max="31" width="5.7109375" style="648" customWidth="1"/>
    <col min="32" max="32" width="7.42578125" style="648" customWidth="1"/>
    <col min="33" max="33" width="7" style="648" customWidth="1"/>
    <col min="34" max="34" width="7.42578125" style="648" customWidth="1"/>
    <col min="35" max="35" width="7.85546875" style="648" customWidth="1"/>
    <col min="36" max="36" width="8.140625" style="648" customWidth="1"/>
    <col min="37" max="37" width="7.85546875" style="648" customWidth="1"/>
    <col min="38" max="38" width="6.7109375" style="648" customWidth="1"/>
    <col min="39" max="39" width="6" style="648" customWidth="1"/>
    <col min="40" max="40" width="8.140625" style="648" customWidth="1"/>
    <col min="41" max="41" width="7.42578125" style="648" customWidth="1"/>
    <col min="42" max="42" width="5.140625" style="648" customWidth="1"/>
    <col min="43" max="43" width="4.5703125" style="648" customWidth="1"/>
    <col min="44" max="44" width="4.7109375" style="648" customWidth="1"/>
    <col min="45" max="45" width="3.85546875" style="648" customWidth="1"/>
    <col min="46" max="46" width="4.5703125" style="648" customWidth="1"/>
    <col min="47" max="47" width="5.42578125" style="648" customWidth="1"/>
    <col min="48" max="48" width="4.42578125" style="648" customWidth="1"/>
    <col min="49" max="49" width="6.7109375" style="648" customWidth="1"/>
    <col min="50" max="50" width="4.7109375" style="648" customWidth="1"/>
    <col min="51" max="51" width="5.42578125" style="648" customWidth="1"/>
    <col min="52" max="52" width="5.5703125" style="648" customWidth="1"/>
    <col min="53" max="53" width="4" style="648" customWidth="1"/>
    <col min="54" max="54" width="3.28515625" style="648"/>
    <col min="55" max="16384" width="3.28515625" style="649"/>
  </cols>
  <sheetData>
    <row r="1" spans="1:54" ht="33.75" customHeight="1" x14ac:dyDescent="0.4">
      <c r="A1" s="780" t="s">
        <v>324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1" t="s">
        <v>325</v>
      </c>
      <c r="Q1" s="781"/>
      <c r="R1" s="781"/>
      <c r="S1" s="781"/>
      <c r="T1" s="781"/>
      <c r="U1" s="781"/>
      <c r="V1" s="781"/>
      <c r="W1" s="781"/>
      <c r="X1" s="781"/>
      <c r="Y1" s="781"/>
      <c r="Z1" s="781"/>
      <c r="AA1" s="781"/>
      <c r="AB1" s="781"/>
      <c r="AC1" s="781"/>
      <c r="AD1" s="781"/>
      <c r="AE1" s="781"/>
      <c r="AF1" s="781"/>
      <c r="AG1" s="781"/>
      <c r="AH1" s="781"/>
      <c r="AI1" s="781"/>
      <c r="AJ1" s="781"/>
      <c r="AK1" s="781"/>
      <c r="AL1" s="781"/>
      <c r="AM1" s="781"/>
      <c r="AN1" s="647"/>
    </row>
    <row r="2" spans="1:54" ht="30" x14ac:dyDescent="0.4">
      <c r="A2" s="780" t="s">
        <v>326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7"/>
      <c r="AL2" s="647"/>
      <c r="AM2" s="647"/>
      <c r="AN2" s="647"/>
      <c r="AO2" s="650"/>
      <c r="AP2" s="650"/>
      <c r="AQ2" s="650"/>
      <c r="AR2" s="650"/>
      <c r="AS2" s="650"/>
      <c r="AT2" s="650"/>
      <c r="AU2" s="650"/>
      <c r="AV2" s="650"/>
      <c r="AW2" s="650"/>
      <c r="AX2" s="650"/>
      <c r="AY2" s="650"/>
      <c r="AZ2" s="650"/>
      <c r="BA2" s="650"/>
    </row>
    <row r="3" spans="1:54" ht="33" customHeight="1" x14ac:dyDescent="0.45">
      <c r="A3" s="782" t="s">
        <v>424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3" t="s">
        <v>327</v>
      </c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783"/>
      <c r="AG3" s="783"/>
      <c r="AH3" s="783"/>
      <c r="AI3" s="783"/>
      <c r="AJ3" s="783"/>
      <c r="AK3" s="783"/>
      <c r="AL3" s="783"/>
      <c r="AM3" s="783"/>
      <c r="AN3" s="784" t="s">
        <v>372</v>
      </c>
      <c r="AO3" s="784"/>
      <c r="AP3" s="784"/>
      <c r="AQ3" s="784"/>
      <c r="AR3" s="784"/>
      <c r="AS3" s="784"/>
      <c r="AT3" s="784"/>
      <c r="AU3" s="784"/>
      <c r="AV3" s="784"/>
      <c r="AW3" s="784"/>
      <c r="AX3" s="784"/>
      <c r="AY3" s="784"/>
      <c r="AZ3" s="784"/>
      <c r="BA3" s="784"/>
    </row>
    <row r="4" spans="1:54" ht="30.75" x14ac:dyDescent="0.45">
      <c r="A4" s="785" t="s">
        <v>425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651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51"/>
      <c r="AH4" s="651"/>
      <c r="AI4" s="651"/>
      <c r="AJ4" s="651"/>
      <c r="AK4" s="651"/>
      <c r="AL4" s="651"/>
      <c r="AM4" s="651"/>
      <c r="AN4" s="784"/>
      <c r="AO4" s="784"/>
      <c r="AP4" s="784"/>
      <c r="AQ4" s="784"/>
      <c r="AR4" s="784"/>
      <c r="AS4" s="784"/>
      <c r="AT4" s="784"/>
      <c r="AU4" s="784"/>
      <c r="AV4" s="784"/>
      <c r="AW4" s="784"/>
      <c r="AX4" s="784"/>
      <c r="AY4" s="784"/>
      <c r="AZ4" s="784"/>
      <c r="BA4" s="784"/>
    </row>
    <row r="5" spans="1:54" ht="36.75" customHeight="1" x14ac:dyDescent="0.4">
      <c r="A5" s="652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792" t="s">
        <v>328</v>
      </c>
      <c r="Q5" s="793"/>
      <c r="R5" s="793"/>
      <c r="S5" s="793"/>
      <c r="T5" s="793"/>
      <c r="U5" s="793"/>
      <c r="V5" s="793"/>
      <c r="W5" s="793"/>
      <c r="X5" s="793"/>
      <c r="Y5" s="793"/>
      <c r="Z5" s="793"/>
      <c r="AA5" s="793"/>
      <c r="AB5" s="793"/>
      <c r="AC5" s="793"/>
      <c r="AD5" s="793"/>
      <c r="AE5" s="793"/>
      <c r="AF5" s="793"/>
      <c r="AG5" s="793"/>
      <c r="AH5" s="793"/>
      <c r="AI5" s="793"/>
      <c r="AJ5" s="793"/>
      <c r="AK5" s="793"/>
      <c r="AL5" s="793"/>
      <c r="AM5" s="793"/>
    </row>
    <row r="6" spans="1:54" s="655" customFormat="1" ht="24.75" customHeight="1" x14ac:dyDescent="0.4">
      <c r="A6" s="780" t="s">
        <v>329</v>
      </c>
      <c r="B6" s="780"/>
      <c r="C6" s="780"/>
      <c r="D6" s="780"/>
      <c r="E6" s="780"/>
      <c r="F6" s="780"/>
      <c r="G6" s="780"/>
      <c r="H6" s="780"/>
      <c r="I6" s="780"/>
      <c r="J6" s="780"/>
      <c r="K6" s="780"/>
      <c r="L6" s="780"/>
      <c r="M6" s="780"/>
      <c r="N6" s="780"/>
      <c r="O6" s="780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3"/>
      <c r="AA6" s="653"/>
      <c r="AB6" s="653"/>
      <c r="AC6" s="653"/>
      <c r="AD6" s="653"/>
      <c r="AE6" s="653"/>
      <c r="AF6" s="653"/>
      <c r="AG6" s="653"/>
      <c r="AH6" s="653"/>
      <c r="AI6" s="653"/>
      <c r="AJ6" s="653"/>
      <c r="AK6" s="653"/>
      <c r="AL6" s="653"/>
      <c r="AM6" s="653"/>
      <c r="AN6" s="653"/>
      <c r="AO6" s="794"/>
      <c r="AP6" s="794"/>
      <c r="AQ6" s="794"/>
      <c r="AR6" s="794"/>
      <c r="AS6" s="794"/>
      <c r="AT6" s="794"/>
      <c r="AU6" s="794"/>
      <c r="AV6" s="794"/>
      <c r="AW6" s="794"/>
      <c r="AX6" s="794"/>
      <c r="AY6" s="794"/>
      <c r="AZ6" s="794"/>
      <c r="BA6" s="794"/>
      <c r="BB6" s="654"/>
    </row>
    <row r="7" spans="1:54" s="655" customFormat="1" ht="27" customHeight="1" x14ac:dyDescent="0.4">
      <c r="A7" s="780" t="s">
        <v>330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780"/>
      <c r="N7" s="780"/>
      <c r="O7" s="780"/>
      <c r="P7" s="784" t="s">
        <v>331</v>
      </c>
      <c r="Q7" s="784"/>
      <c r="R7" s="784"/>
      <c r="S7" s="784"/>
      <c r="T7" s="784"/>
      <c r="U7" s="784"/>
      <c r="V7" s="784"/>
      <c r="W7" s="784"/>
      <c r="X7" s="784"/>
      <c r="Y7" s="784"/>
      <c r="Z7" s="784"/>
      <c r="AA7" s="784"/>
      <c r="AB7" s="784"/>
      <c r="AC7" s="784"/>
      <c r="AD7" s="784"/>
      <c r="AE7" s="784"/>
      <c r="AF7" s="784"/>
      <c r="AG7" s="784"/>
      <c r="AH7" s="784"/>
      <c r="AI7" s="784"/>
      <c r="AJ7" s="784"/>
      <c r="AK7" s="784"/>
      <c r="AL7" s="784"/>
      <c r="AM7" s="656"/>
      <c r="AN7" s="787" t="s">
        <v>332</v>
      </c>
      <c r="AO7" s="795"/>
      <c r="AP7" s="795"/>
      <c r="AQ7" s="795"/>
      <c r="AR7" s="795"/>
      <c r="AS7" s="795"/>
      <c r="AT7" s="795"/>
      <c r="AU7" s="795"/>
      <c r="AV7" s="795"/>
      <c r="AW7" s="795"/>
      <c r="AX7" s="795"/>
      <c r="AY7" s="795"/>
      <c r="AZ7" s="795"/>
      <c r="BA7" s="795"/>
      <c r="BB7" s="654"/>
    </row>
    <row r="8" spans="1:54" s="655" customFormat="1" ht="27.75" customHeight="1" x14ac:dyDescent="0.4">
      <c r="A8" s="654"/>
      <c r="B8" s="654"/>
      <c r="C8" s="654"/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4"/>
      <c r="O8" s="654"/>
      <c r="P8" s="786" t="s">
        <v>420</v>
      </c>
      <c r="Q8" s="786"/>
      <c r="R8" s="786"/>
      <c r="S8" s="786"/>
      <c r="T8" s="786"/>
      <c r="U8" s="786"/>
      <c r="V8" s="786"/>
      <c r="W8" s="786"/>
      <c r="X8" s="786"/>
      <c r="Y8" s="786"/>
      <c r="Z8" s="786"/>
      <c r="AA8" s="786"/>
      <c r="AB8" s="786"/>
      <c r="AC8" s="786"/>
      <c r="AD8" s="786"/>
      <c r="AE8" s="786"/>
      <c r="AF8" s="786"/>
      <c r="AG8" s="786"/>
      <c r="AH8" s="786"/>
      <c r="AI8" s="786"/>
      <c r="AJ8" s="786"/>
      <c r="AK8" s="786"/>
      <c r="AL8" s="786"/>
      <c r="AM8" s="695"/>
      <c r="AN8" s="787" t="s">
        <v>333</v>
      </c>
      <c r="AO8" s="787"/>
      <c r="AP8" s="787"/>
      <c r="AQ8" s="787"/>
      <c r="AR8" s="787"/>
      <c r="AS8" s="787"/>
      <c r="AT8" s="787"/>
      <c r="AU8" s="787"/>
      <c r="AV8" s="787"/>
      <c r="AW8" s="787"/>
      <c r="AX8" s="787"/>
      <c r="AY8" s="787"/>
      <c r="AZ8" s="787"/>
      <c r="BA8" s="787"/>
      <c r="BB8" s="654"/>
    </row>
    <row r="9" spans="1:54" s="655" customFormat="1" ht="27.75" customHeight="1" x14ac:dyDescent="0.4">
      <c r="A9" s="654"/>
      <c r="B9" s="654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654"/>
      <c r="N9" s="654"/>
      <c r="O9" s="654"/>
      <c r="P9" s="786" t="s">
        <v>421</v>
      </c>
      <c r="Q9" s="786"/>
      <c r="R9" s="786"/>
      <c r="S9" s="786"/>
      <c r="T9" s="786"/>
      <c r="U9" s="786"/>
      <c r="V9" s="786"/>
      <c r="W9" s="786"/>
      <c r="X9" s="786"/>
      <c r="Y9" s="786"/>
      <c r="Z9" s="786"/>
      <c r="AA9" s="786"/>
      <c r="AB9" s="786"/>
      <c r="AC9" s="786"/>
      <c r="AD9" s="786"/>
      <c r="AE9" s="786"/>
      <c r="AF9" s="786"/>
      <c r="AG9" s="786"/>
      <c r="AH9" s="786"/>
      <c r="AI9" s="786"/>
      <c r="AJ9" s="786"/>
      <c r="AK9" s="786"/>
      <c r="AL9" s="786"/>
      <c r="AM9" s="695"/>
      <c r="AN9" s="787"/>
      <c r="AO9" s="787"/>
      <c r="AP9" s="787"/>
      <c r="AQ9" s="787"/>
      <c r="AR9" s="787"/>
      <c r="AS9" s="787"/>
      <c r="AT9" s="787"/>
      <c r="AU9" s="787"/>
      <c r="AV9" s="787"/>
      <c r="AW9" s="787"/>
      <c r="AX9" s="787"/>
      <c r="AY9" s="787"/>
      <c r="AZ9" s="787"/>
      <c r="BA9" s="787"/>
      <c r="BB9" s="654"/>
    </row>
    <row r="10" spans="1:54" s="655" customFormat="1" ht="27.75" customHeight="1" x14ac:dyDescent="0.35">
      <c r="A10" s="654"/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788" t="s">
        <v>334</v>
      </c>
      <c r="Q10" s="789"/>
      <c r="R10" s="789"/>
      <c r="S10" s="789"/>
      <c r="T10" s="789"/>
      <c r="U10" s="789"/>
      <c r="V10" s="789"/>
      <c r="W10" s="789"/>
      <c r="X10" s="789"/>
      <c r="Y10" s="789"/>
      <c r="Z10" s="789"/>
      <c r="AA10" s="789"/>
      <c r="AB10" s="789"/>
      <c r="AC10" s="789"/>
      <c r="AD10" s="789"/>
      <c r="AE10" s="789"/>
      <c r="AF10" s="789"/>
      <c r="AG10" s="789"/>
      <c r="AH10" s="789"/>
      <c r="AI10" s="789"/>
      <c r="AJ10" s="789"/>
      <c r="AK10" s="789"/>
      <c r="AL10" s="790"/>
      <c r="AM10" s="790"/>
      <c r="AN10" s="787"/>
      <c r="AO10" s="787"/>
      <c r="AP10" s="787"/>
      <c r="AQ10" s="787"/>
      <c r="AR10" s="787"/>
      <c r="AS10" s="787"/>
      <c r="AT10" s="787"/>
      <c r="AU10" s="787"/>
      <c r="AV10" s="787"/>
      <c r="AW10" s="787"/>
      <c r="AX10" s="787"/>
      <c r="AY10" s="787"/>
      <c r="AZ10" s="787"/>
      <c r="BA10" s="787"/>
      <c r="BB10" s="654"/>
    </row>
    <row r="11" spans="1:54" s="655" customFormat="1" ht="27.75" customHeight="1" x14ac:dyDescent="0.4">
      <c r="A11" s="654"/>
      <c r="B11" s="654"/>
      <c r="C11" s="654"/>
      <c r="D11" s="654"/>
      <c r="E11" s="654"/>
      <c r="F11" s="654"/>
      <c r="G11" s="654"/>
      <c r="H11" s="654"/>
      <c r="I11" s="654"/>
      <c r="J11" s="654"/>
      <c r="K11" s="654"/>
      <c r="L11" s="654"/>
      <c r="M11" s="654"/>
      <c r="N11" s="654"/>
      <c r="O11" s="654"/>
      <c r="P11" s="788" t="s">
        <v>371</v>
      </c>
      <c r="Q11" s="788"/>
      <c r="R11" s="788"/>
      <c r="S11" s="788"/>
      <c r="T11" s="788"/>
      <c r="U11" s="788"/>
      <c r="V11" s="788"/>
      <c r="W11" s="788"/>
      <c r="X11" s="788"/>
      <c r="Y11" s="788"/>
      <c r="Z11" s="788"/>
      <c r="AA11" s="788"/>
      <c r="AB11" s="788"/>
      <c r="AC11" s="788"/>
      <c r="AD11" s="788"/>
      <c r="AE11" s="788"/>
      <c r="AF11" s="788"/>
      <c r="AG11" s="788"/>
      <c r="AH11" s="788"/>
      <c r="AI11" s="788"/>
      <c r="AJ11" s="788"/>
      <c r="AK11" s="788"/>
      <c r="AL11" s="788"/>
      <c r="AM11" s="788"/>
      <c r="AN11" s="657"/>
      <c r="AO11" s="657"/>
      <c r="AP11" s="657"/>
      <c r="AQ11" s="657"/>
      <c r="AR11" s="657"/>
      <c r="AS11" s="657"/>
      <c r="AT11" s="657"/>
      <c r="AU11" s="657"/>
      <c r="AV11" s="657"/>
      <c r="AW11" s="657"/>
      <c r="AX11" s="657"/>
      <c r="AY11" s="657"/>
      <c r="AZ11" s="657"/>
      <c r="BA11" s="657"/>
      <c r="BB11" s="654"/>
    </row>
    <row r="12" spans="1:54" s="655" customFormat="1" ht="27.75" customHeight="1" x14ac:dyDescent="0.4">
      <c r="A12" s="654"/>
      <c r="B12" s="654"/>
      <c r="C12" s="654"/>
      <c r="D12" s="654"/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654"/>
      <c r="P12" s="658"/>
      <c r="Q12" s="659"/>
      <c r="R12" s="659"/>
      <c r="S12" s="659"/>
      <c r="T12" s="659"/>
      <c r="U12" s="659"/>
      <c r="V12" s="659"/>
      <c r="W12" s="659"/>
      <c r="X12" s="659"/>
      <c r="Y12" s="659"/>
      <c r="Z12" s="659"/>
      <c r="AA12" s="659"/>
      <c r="AB12" s="659"/>
      <c r="AC12" s="659"/>
      <c r="AD12" s="659"/>
      <c r="AE12" s="659"/>
      <c r="AF12" s="659"/>
      <c r="AG12" s="659"/>
      <c r="AH12" s="659"/>
      <c r="AI12" s="659"/>
      <c r="AJ12" s="659"/>
      <c r="AK12" s="659"/>
      <c r="AL12" s="660"/>
      <c r="AM12" s="660"/>
      <c r="AN12" s="657"/>
      <c r="AO12" s="657"/>
      <c r="AP12" s="657"/>
      <c r="AQ12" s="657"/>
      <c r="AR12" s="657"/>
      <c r="AS12" s="657"/>
      <c r="AT12" s="657"/>
      <c r="AU12" s="657"/>
      <c r="AV12" s="657"/>
      <c r="AW12" s="657"/>
      <c r="AX12" s="657"/>
      <c r="AY12" s="657"/>
      <c r="AZ12" s="657"/>
      <c r="BA12" s="657"/>
      <c r="BB12" s="654"/>
    </row>
    <row r="13" spans="1:54" s="655" customFormat="1" ht="27.75" customHeight="1" x14ac:dyDescent="0.4">
      <c r="A13" s="654"/>
      <c r="B13" s="654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54"/>
      <c r="P13" s="658"/>
      <c r="Q13" s="659"/>
      <c r="R13" s="659"/>
      <c r="S13" s="659"/>
      <c r="T13" s="659"/>
      <c r="U13" s="659"/>
      <c r="V13" s="659"/>
      <c r="W13" s="659"/>
      <c r="X13" s="659"/>
      <c r="Y13" s="659"/>
      <c r="Z13" s="659"/>
      <c r="AA13" s="659"/>
      <c r="AB13" s="659"/>
      <c r="AC13" s="659"/>
      <c r="AD13" s="659"/>
      <c r="AE13" s="659"/>
      <c r="AF13" s="659"/>
      <c r="AG13" s="659"/>
      <c r="AH13" s="659"/>
      <c r="AI13" s="659"/>
      <c r="AJ13" s="659"/>
      <c r="AK13" s="659"/>
      <c r="AL13" s="660"/>
      <c r="AM13" s="660"/>
      <c r="AN13" s="657"/>
      <c r="AO13" s="657"/>
      <c r="AP13" s="657"/>
      <c r="AQ13" s="657"/>
      <c r="AR13" s="657"/>
      <c r="AS13" s="657"/>
      <c r="AT13" s="657"/>
      <c r="AU13" s="657"/>
      <c r="AV13" s="657"/>
      <c r="AW13" s="657"/>
      <c r="AX13" s="657"/>
      <c r="AY13" s="657"/>
      <c r="AZ13" s="657"/>
      <c r="BA13" s="657"/>
      <c r="BB13" s="654"/>
    </row>
    <row r="14" spans="1:54" s="655" customFormat="1" ht="18.75" x14ac:dyDescent="0.3">
      <c r="A14" s="654"/>
      <c r="B14" s="654"/>
      <c r="C14" s="654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4"/>
      <c r="AE14" s="654"/>
      <c r="AF14" s="654"/>
      <c r="AG14" s="654"/>
      <c r="AH14" s="654"/>
      <c r="AI14" s="654"/>
      <c r="AJ14" s="654"/>
      <c r="AK14" s="654"/>
      <c r="AL14" s="654"/>
      <c r="AM14" s="654"/>
      <c r="AN14" s="654"/>
      <c r="AO14" s="661"/>
      <c r="AP14" s="661"/>
      <c r="AQ14" s="661"/>
      <c r="AR14" s="661"/>
      <c r="AS14" s="661"/>
      <c r="AT14" s="661"/>
      <c r="AU14" s="661"/>
      <c r="AV14" s="661"/>
      <c r="AW14" s="661"/>
      <c r="AX14" s="661"/>
      <c r="AY14" s="661"/>
      <c r="AZ14" s="661"/>
      <c r="BA14" s="661"/>
      <c r="BB14" s="654"/>
    </row>
    <row r="15" spans="1:54" s="655" customFormat="1" ht="22.5" x14ac:dyDescent="0.3">
      <c r="A15" s="791" t="s">
        <v>335</v>
      </c>
      <c r="B15" s="791"/>
      <c r="C15" s="791"/>
      <c r="D15" s="791"/>
      <c r="E15" s="791"/>
      <c r="F15" s="791"/>
      <c r="G15" s="791"/>
      <c r="H15" s="791"/>
      <c r="I15" s="791"/>
      <c r="J15" s="791"/>
      <c r="K15" s="791"/>
      <c r="L15" s="791"/>
      <c r="M15" s="791"/>
      <c r="N15" s="791"/>
      <c r="O15" s="791"/>
      <c r="P15" s="791"/>
      <c r="Q15" s="791"/>
      <c r="R15" s="791"/>
      <c r="S15" s="791"/>
      <c r="T15" s="791"/>
      <c r="U15" s="791"/>
      <c r="V15" s="791"/>
      <c r="W15" s="791"/>
      <c r="X15" s="791"/>
      <c r="Y15" s="791"/>
      <c r="Z15" s="791"/>
      <c r="AA15" s="791"/>
      <c r="AB15" s="791"/>
      <c r="AC15" s="791"/>
      <c r="AD15" s="791"/>
      <c r="AE15" s="791"/>
      <c r="AF15" s="791"/>
      <c r="AG15" s="791"/>
      <c r="AH15" s="791"/>
      <c r="AI15" s="791"/>
      <c r="AJ15" s="791"/>
      <c r="AK15" s="791"/>
      <c r="AL15" s="791"/>
      <c r="AM15" s="791"/>
      <c r="AN15" s="791"/>
      <c r="AO15" s="791"/>
      <c r="AP15" s="791"/>
      <c r="AQ15" s="791"/>
      <c r="AR15" s="791"/>
      <c r="AS15" s="791"/>
      <c r="AT15" s="791"/>
      <c r="AU15" s="791"/>
      <c r="AV15" s="791"/>
      <c r="AW15" s="791"/>
      <c r="AX15" s="791"/>
      <c r="AY15" s="791"/>
      <c r="AZ15" s="791"/>
      <c r="BA15" s="791"/>
      <c r="BB15" s="654"/>
    </row>
    <row r="16" spans="1:54" s="655" customFormat="1" ht="19.5" thickBot="1" x14ac:dyDescent="0.35">
      <c r="A16" s="662"/>
      <c r="B16" s="662"/>
      <c r="C16" s="662"/>
      <c r="D16" s="662"/>
      <c r="E16" s="662"/>
      <c r="F16" s="662"/>
      <c r="G16" s="662"/>
      <c r="H16" s="662"/>
      <c r="I16" s="662"/>
      <c r="J16" s="662"/>
      <c r="K16" s="662"/>
      <c r="L16" s="662"/>
      <c r="M16" s="662"/>
      <c r="N16" s="662"/>
      <c r="O16" s="662"/>
      <c r="P16" s="662"/>
      <c r="Q16" s="662"/>
      <c r="R16" s="662"/>
      <c r="S16" s="662"/>
      <c r="T16" s="662"/>
      <c r="U16" s="662"/>
      <c r="V16" s="662"/>
      <c r="W16" s="662"/>
      <c r="X16" s="662"/>
      <c r="Y16" s="662"/>
      <c r="Z16" s="662"/>
      <c r="AA16" s="662"/>
      <c r="AB16" s="662"/>
      <c r="AC16" s="662"/>
      <c r="AD16" s="662"/>
      <c r="AE16" s="662"/>
      <c r="AF16" s="662"/>
      <c r="AG16" s="662"/>
      <c r="AH16" s="662"/>
      <c r="AI16" s="662"/>
      <c r="AJ16" s="662"/>
      <c r="AK16" s="662"/>
      <c r="AL16" s="662"/>
      <c r="AM16" s="662"/>
      <c r="AN16" s="662"/>
      <c r="AO16" s="662"/>
      <c r="AP16" s="662"/>
      <c r="AQ16" s="662"/>
      <c r="AR16" s="662"/>
      <c r="AS16" s="662"/>
      <c r="AT16" s="662"/>
      <c r="AU16" s="662"/>
      <c r="AV16" s="662"/>
      <c r="AW16" s="662"/>
      <c r="AX16" s="662"/>
      <c r="AY16" s="662"/>
      <c r="AZ16" s="662"/>
      <c r="BA16" s="662"/>
      <c r="BB16" s="654"/>
    </row>
    <row r="17" spans="1:54" s="663" customFormat="1" ht="18" customHeight="1" x14ac:dyDescent="0.25">
      <c r="A17" s="806" t="s">
        <v>336</v>
      </c>
      <c r="B17" s="799" t="s">
        <v>337</v>
      </c>
      <c r="C17" s="800"/>
      <c r="D17" s="800"/>
      <c r="E17" s="801"/>
      <c r="F17" s="799" t="s">
        <v>338</v>
      </c>
      <c r="G17" s="800"/>
      <c r="H17" s="800"/>
      <c r="I17" s="801"/>
      <c r="J17" s="796" t="s">
        <v>339</v>
      </c>
      <c r="K17" s="797"/>
      <c r="L17" s="797"/>
      <c r="M17" s="797"/>
      <c r="N17" s="796" t="s">
        <v>340</v>
      </c>
      <c r="O17" s="797"/>
      <c r="P17" s="797"/>
      <c r="Q17" s="797"/>
      <c r="R17" s="798"/>
      <c r="S17" s="796" t="s">
        <v>341</v>
      </c>
      <c r="T17" s="802"/>
      <c r="U17" s="802"/>
      <c r="V17" s="802"/>
      <c r="W17" s="798"/>
      <c r="X17" s="796" t="s">
        <v>342</v>
      </c>
      <c r="Y17" s="797"/>
      <c r="Z17" s="797"/>
      <c r="AA17" s="798"/>
      <c r="AB17" s="799" t="s">
        <v>343</v>
      </c>
      <c r="AC17" s="800"/>
      <c r="AD17" s="800"/>
      <c r="AE17" s="801"/>
      <c r="AF17" s="799" t="s">
        <v>344</v>
      </c>
      <c r="AG17" s="800"/>
      <c r="AH17" s="800"/>
      <c r="AI17" s="801"/>
      <c r="AJ17" s="796" t="s">
        <v>345</v>
      </c>
      <c r="AK17" s="802"/>
      <c r="AL17" s="802"/>
      <c r="AM17" s="802"/>
      <c r="AN17" s="798"/>
      <c r="AO17" s="796" t="s">
        <v>346</v>
      </c>
      <c r="AP17" s="797"/>
      <c r="AQ17" s="797"/>
      <c r="AR17" s="797"/>
      <c r="AS17" s="803" t="s">
        <v>347</v>
      </c>
      <c r="AT17" s="804"/>
      <c r="AU17" s="804"/>
      <c r="AV17" s="804"/>
      <c r="AW17" s="805"/>
      <c r="AX17" s="796" t="s">
        <v>348</v>
      </c>
      <c r="AY17" s="797"/>
      <c r="AZ17" s="797"/>
      <c r="BA17" s="798"/>
      <c r="BB17" s="648"/>
    </row>
    <row r="18" spans="1:54" s="667" customFormat="1" ht="20.25" customHeight="1" thickBot="1" x14ac:dyDescent="0.3">
      <c r="A18" s="807"/>
      <c r="B18" s="664">
        <v>1</v>
      </c>
      <c r="C18" s="324">
        <v>2</v>
      </c>
      <c r="D18" s="324">
        <v>3</v>
      </c>
      <c r="E18" s="665">
        <v>4</v>
      </c>
      <c r="F18" s="664">
        <v>5</v>
      </c>
      <c r="G18" s="324">
        <v>6</v>
      </c>
      <c r="H18" s="324">
        <v>7</v>
      </c>
      <c r="I18" s="665">
        <v>8</v>
      </c>
      <c r="J18" s="664">
        <v>9</v>
      </c>
      <c r="K18" s="324">
        <v>10</v>
      </c>
      <c r="L18" s="324">
        <v>11</v>
      </c>
      <c r="M18" s="325">
        <v>12</v>
      </c>
      <c r="N18" s="664">
        <v>13</v>
      </c>
      <c r="O18" s="324">
        <v>14</v>
      </c>
      <c r="P18" s="324">
        <v>15</v>
      </c>
      <c r="Q18" s="324">
        <v>16</v>
      </c>
      <c r="R18" s="665">
        <v>17</v>
      </c>
      <c r="S18" s="664">
        <v>18</v>
      </c>
      <c r="T18" s="324">
        <v>19</v>
      </c>
      <c r="U18" s="324">
        <v>20</v>
      </c>
      <c r="V18" s="324">
        <v>21</v>
      </c>
      <c r="W18" s="665">
        <v>22</v>
      </c>
      <c r="X18" s="664">
        <v>23</v>
      </c>
      <c r="Y18" s="324">
        <v>24</v>
      </c>
      <c r="Z18" s="324">
        <v>25</v>
      </c>
      <c r="AA18" s="665">
        <v>26</v>
      </c>
      <c r="AB18" s="664">
        <v>27</v>
      </c>
      <c r="AC18" s="324">
        <v>28</v>
      </c>
      <c r="AD18" s="324">
        <v>29</v>
      </c>
      <c r="AE18" s="665">
        <v>30</v>
      </c>
      <c r="AF18" s="664">
        <v>31</v>
      </c>
      <c r="AG18" s="324">
        <v>32</v>
      </c>
      <c r="AH18" s="324">
        <v>33</v>
      </c>
      <c r="AI18" s="665">
        <v>34</v>
      </c>
      <c r="AJ18" s="664">
        <v>35</v>
      </c>
      <c r="AK18" s="324">
        <v>36</v>
      </c>
      <c r="AL18" s="324">
        <v>37</v>
      </c>
      <c r="AM18" s="324">
        <v>38</v>
      </c>
      <c r="AN18" s="665">
        <v>39</v>
      </c>
      <c r="AO18" s="664">
        <v>40</v>
      </c>
      <c r="AP18" s="324">
        <v>41</v>
      </c>
      <c r="AQ18" s="324">
        <v>42</v>
      </c>
      <c r="AR18" s="325">
        <v>43</v>
      </c>
      <c r="AS18" s="664">
        <v>44</v>
      </c>
      <c r="AT18" s="324">
        <v>45</v>
      </c>
      <c r="AU18" s="324">
        <v>46</v>
      </c>
      <c r="AV18" s="324">
        <v>47</v>
      </c>
      <c r="AW18" s="665">
        <v>48</v>
      </c>
      <c r="AX18" s="664">
        <v>49</v>
      </c>
      <c r="AY18" s="324">
        <v>50</v>
      </c>
      <c r="AZ18" s="324">
        <v>51</v>
      </c>
      <c r="BA18" s="665">
        <v>52</v>
      </c>
      <c r="BB18" s="666"/>
    </row>
    <row r="19" spans="1:54" s="674" customFormat="1" ht="20.100000000000001" customHeight="1" thickBot="1" x14ac:dyDescent="0.35">
      <c r="A19" s="668">
        <v>1</v>
      </c>
      <c r="B19" s="142" t="s">
        <v>349</v>
      </c>
      <c r="C19" s="143" t="s">
        <v>349</v>
      </c>
      <c r="D19" s="143" t="s">
        <v>349</v>
      </c>
      <c r="E19" s="669" t="s">
        <v>349</v>
      </c>
      <c r="F19" s="142" t="s">
        <v>349</v>
      </c>
      <c r="G19" s="143" t="s">
        <v>349</v>
      </c>
      <c r="H19" s="143" t="s">
        <v>349</v>
      </c>
      <c r="I19" s="669" t="s">
        <v>349</v>
      </c>
      <c r="J19" s="142" t="s">
        <v>349</v>
      </c>
      <c r="K19" s="143" t="s">
        <v>349</v>
      </c>
      <c r="L19" s="143" t="s">
        <v>349</v>
      </c>
      <c r="M19" s="669" t="s">
        <v>349</v>
      </c>
      <c r="N19" s="142" t="s">
        <v>349</v>
      </c>
      <c r="O19" s="143" t="s">
        <v>349</v>
      </c>
      <c r="P19" s="143" t="s">
        <v>349</v>
      </c>
      <c r="Q19" s="143" t="s">
        <v>350</v>
      </c>
      <c r="R19" s="669" t="s">
        <v>350</v>
      </c>
      <c r="S19" s="142" t="s">
        <v>351</v>
      </c>
      <c r="T19" s="143" t="s">
        <v>349</v>
      </c>
      <c r="U19" s="143" t="s">
        <v>349</v>
      </c>
      <c r="V19" s="143" t="s">
        <v>349</v>
      </c>
      <c r="W19" s="669" t="s">
        <v>349</v>
      </c>
      <c r="X19" s="142" t="s">
        <v>349</v>
      </c>
      <c r="Y19" s="143" t="s">
        <v>349</v>
      </c>
      <c r="Z19" s="143" t="s">
        <v>349</v>
      </c>
      <c r="AA19" s="669" t="s">
        <v>349</v>
      </c>
      <c r="AB19" s="142" t="s">
        <v>349</v>
      </c>
      <c r="AC19" s="670" t="s">
        <v>351</v>
      </c>
      <c r="AD19" s="670" t="s">
        <v>351</v>
      </c>
      <c r="AE19" s="671" t="s">
        <v>351</v>
      </c>
      <c r="AF19" s="142" t="s">
        <v>351</v>
      </c>
      <c r="AG19" s="143" t="s">
        <v>349</v>
      </c>
      <c r="AH19" s="143" t="s">
        <v>349</v>
      </c>
      <c r="AI19" s="669" t="s">
        <v>349</v>
      </c>
      <c r="AJ19" s="143" t="s">
        <v>349</v>
      </c>
      <c r="AK19" s="143" t="s">
        <v>349</v>
      </c>
      <c r="AL19" s="143" t="s">
        <v>349</v>
      </c>
      <c r="AM19" s="143" t="s">
        <v>349</v>
      </c>
      <c r="AN19" s="669" t="s">
        <v>349</v>
      </c>
      <c r="AO19" s="672" t="s">
        <v>349</v>
      </c>
      <c r="AP19" s="143" t="s">
        <v>350</v>
      </c>
      <c r="AQ19" s="143" t="s">
        <v>350</v>
      </c>
      <c r="AR19" s="669" t="s">
        <v>351</v>
      </c>
      <c r="AS19" s="142" t="s">
        <v>351</v>
      </c>
      <c r="AT19" s="143" t="s">
        <v>351</v>
      </c>
      <c r="AU19" s="143" t="s">
        <v>351</v>
      </c>
      <c r="AV19" s="143" t="s">
        <v>351</v>
      </c>
      <c r="AW19" s="669" t="s">
        <v>351</v>
      </c>
      <c r="AX19" s="672" t="s">
        <v>351</v>
      </c>
      <c r="AY19" s="143" t="s">
        <v>351</v>
      </c>
      <c r="AZ19" s="143" t="s">
        <v>351</v>
      </c>
      <c r="BA19" s="669" t="s">
        <v>351</v>
      </c>
      <c r="BB19" s="673"/>
    </row>
    <row r="20" spans="1:54" s="674" customFormat="1" ht="20.100000000000001" customHeight="1" thickBot="1" x14ac:dyDescent="0.35">
      <c r="A20" s="675">
        <v>2</v>
      </c>
      <c r="B20" s="142" t="s">
        <v>349</v>
      </c>
      <c r="C20" s="143" t="s">
        <v>349</v>
      </c>
      <c r="D20" s="143" t="s">
        <v>349</v>
      </c>
      <c r="E20" s="669" t="s">
        <v>349</v>
      </c>
      <c r="F20" s="142" t="s">
        <v>349</v>
      </c>
      <c r="G20" s="143" t="s">
        <v>349</v>
      </c>
      <c r="H20" s="143" t="s">
        <v>349</v>
      </c>
      <c r="I20" s="669" t="s">
        <v>349</v>
      </c>
      <c r="J20" s="142" t="s">
        <v>349</v>
      </c>
      <c r="K20" s="143" t="s">
        <v>349</v>
      </c>
      <c r="L20" s="143" t="s">
        <v>349</v>
      </c>
      <c r="M20" s="669" t="s">
        <v>349</v>
      </c>
      <c r="N20" s="142" t="s">
        <v>349</v>
      </c>
      <c r="O20" s="143" t="s">
        <v>349</v>
      </c>
      <c r="P20" s="143" t="s">
        <v>349</v>
      </c>
      <c r="Q20" s="143" t="s">
        <v>350</v>
      </c>
      <c r="R20" s="669" t="s">
        <v>350</v>
      </c>
      <c r="S20" s="142" t="s">
        <v>351</v>
      </c>
      <c r="T20" s="143" t="s">
        <v>349</v>
      </c>
      <c r="U20" s="143" t="s">
        <v>349</v>
      </c>
      <c r="V20" s="143" t="s">
        <v>349</v>
      </c>
      <c r="W20" s="669" t="s">
        <v>349</v>
      </c>
      <c r="X20" s="142" t="s">
        <v>349</v>
      </c>
      <c r="Y20" s="143" t="s">
        <v>349</v>
      </c>
      <c r="Z20" s="143" t="s">
        <v>349</v>
      </c>
      <c r="AA20" s="669" t="s">
        <v>349</v>
      </c>
      <c r="AB20" s="142" t="s">
        <v>349</v>
      </c>
      <c r="AC20" s="670" t="s">
        <v>351</v>
      </c>
      <c r="AD20" s="670" t="s">
        <v>351</v>
      </c>
      <c r="AE20" s="671" t="s">
        <v>351</v>
      </c>
      <c r="AF20" s="142" t="s">
        <v>351</v>
      </c>
      <c r="AG20" s="143" t="s">
        <v>349</v>
      </c>
      <c r="AH20" s="143" t="s">
        <v>349</v>
      </c>
      <c r="AI20" s="669" t="s">
        <v>349</v>
      </c>
      <c r="AJ20" s="143" t="s">
        <v>349</v>
      </c>
      <c r="AK20" s="143" t="s">
        <v>349</v>
      </c>
      <c r="AL20" s="143" t="s">
        <v>349</v>
      </c>
      <c r="AM20" s="143" t="s">
        <v>349</v>
      </c>
      <c r="AN20" s="669" t="s">
        <v>349</v>
      </c>
      <c r="AO20" s="672" t="s">
        <v>349</v>
      </c>
      <c r="AP20" s="143" t="s">
        <v>350</v>
      </c>
      <c r="AQ20" s="143" t="s">
        <v>350</v>
      </c>
      <c r="AR20" s="669" t="s">
        <v>351</v>
      </c>
      <c r="AS20" s="142" t="s">
        <v>351</v>
      </c>
      <c r="AT20" s="143" t="s">
        <v>351</v>
      </c>
      <c r="AU20" s="143" t="s">
        <v>351</v>
      </c>
      <c r="AV20" s="143" t="s">
        <v>351</v>
      </c>
      <c r="AW20" s="669" t="s">
        <v>351</v>
      </c>
      <c r="AX20" s="672" t="s">
        <v>351</v>
      </c>
      <c r="AY20" s="143" t="s">
        <v>351</v>
      </c>
      <c r="AZ20" s="143" t="s">
        <v>351</v>
      </c>
      <c r="BA20" s="669" t="s">
        <v>351</v>
      </c>
      <c r="BB20" s="673"/>
    </row>
    <row r="21" spans="1:54" s="674" customFormat="1" ht="20.100000000000001" customHeight="1" thickBot="1" x14ac:dyDescent="0.35">
      <c r="A21" s="675">
        <v>3</v>
      </c>
      <c r="B21" s="676" t="s">
        <v>349</v>
      </c>
      <c r="C21" s="525" t="s">
        <v>349</v>
      </c>
      <c r="D21" s="525" t="s">
        <v>349</v>
      </c>
      <c r="E21" s="677" t="s">
        <v>349</v>
      </c>
      <c r="F21" s="676" t="s">
        <v>349</v>
      </c>
      <c r="G21" s="525" t="s">
        <v>349</v>
      </c>
      <c r="H21" s="525" t="s">
        <v>349</v>
      </c>
      <c r="I21" s="677" t="s">
        <v>349</v>
      </c>
      <c r="J21" s="676" t="s">
        <v>349</v>
      </c>
      <c r="K21" s="525" t="s">
        <v>349</v>
      </c>
      <c r="L21" s="525" t="s">
        <v>349</v>
      </c>
      <c r="M21" s="677" t="s">
        <v>349</v>
      </c>
      <c r="N21" s="676" t="s">
        <v>349</v>
      </c>
      <c r="O21" s="525" t="s">
        <v>349</v>
      </c>
      <c r="P21" s="525" t="s">
        <v>349</v>
      </c>
      <c r="Q21" s="525" t="s">
        <v>350</v>
      </c>
      <c r="R21" s="677" t="s">
        <v>350</v>
      </c>
      <c r="S21" s="676" t="s">
        <v>351</v>
      </c>
      <c r="T21" s="525" t="s">
        <v>352</v>
      </c>
      <c r="U21" s="525" t="s">
        <v>349</v>
      </c>
      <c r="V21" s="525" t="s">
        <v>349</v>
      </c>
      <c r="W21" s="677" t="s">
        <v>349</v>
      </c>
      <c r="X21" s="676" t="s">
        <v>349</v>
      </c>
      <c r="Y21" s="525" t="s">
        <v>349</v>
      </c>
      <c r="Z21" s="525" t="s">
        <v>349</v>
      </c>
      <c r="AA21" s="678" t="s">
        <v>349</v>
      </c>
      <c r="AB21" s="676" t="s">
        <v>349</v>
      </c>
      <c r="AC21" s="525" t="s">
        <v>349</v>
      </c>
      <c r="AD21" s="525" t="s">
        <v>349</v>
      </c>
      <c r="AE21" s="678" t="s">
        <v>349</v>
      </c>
      <c r="AF21" s="676" t="s">
        <v>349</v>
      </c>
      <c r="AG21" s="525" t="s">
        <v>350</v>
      </c>
      <c r="AH21" s="525" t="s">
        <v>350</v>
      </c>
      <c r="AI21" s="679" t="s">
        <v>351</v>
      </c>
      <c r="AJ21" s="680" t="s">
        <v>353</v>
      </c>
      <c r="AK21" s="525" t="s">
        <v>353</v>
      </c>
      <c r="AL21" s="525" t="s">
        <v>353</v>
      </c>
      <c r="AM21" s="525" t="s">
        <v>353</v>
      </c>
      <c r="AN21" s="677" t="s">
        <v>354</v>
      </c>
      <c r="AO21" s="676" t="s">
        <v>354</v>
      </c>
      <c r="AP21" s="525" t="s">
        <v>306</v>
      </c>
      <c r="AQ21" s="525" t="s">
        <v>306</v>
      </c>
      <c r="AR21" s="677"/>
      <c r="AS21" s="676"/>
      <c r="AT21" s="525"/>
      <c r="AU21" s="525"/>
      <c r="AV21" s="525"/>
      <c r="AW21" s="677"/>
      <c r="AX21" s="680"/>
      <c r="AY21" s="525"/>
      <c r="AZ21" s="525"/>
      <c r="BA21" s="677"/>
      <c r="BB21" s="673"/>
    </row>
    <row r="22" spans="1:54" ht="19.5" customHeight="1" x14ac:dyDescent="0.3">
      <c r="A22" s="681"/>
      <c r="B22" s="682"/>
      <c r="C22" s="682"/>
      <c r="D22" s="682"/>
      <c r="E22" s="682"/>
      <c r="F22" s="682"/>
      <c r="G22" s="682"/>
      <c r="H22" s="682"/>
      <c r="I22" s="682"/>
      <c r="J22" s="682"/>
      <c r="K22" s="682"/>
      <c r="L22" s="682"/>
      <c r="M22" s="682"/>
      <c r="N22" s="682"/>
      <c r="O22" s="682"/>
      <c r="P22" s="682"/>
      <c r="Q22" s="682"/>
      <c r="R22" s="682"/>
      <c r="S22" s="682"/>
      <c r="T22" s="682"/>
      <c r="U22" s="682"/>
      <c r="V22" s="682"/>
      <c r="W22" s="682"/>
      <c r="X22" s="682"/>
      <c r="Y22" s="682"/>
      <c r="Z22" s="682"/>
      <c r="AA22" s="682"/>
      <c r="AB22" s="682"/>
      <c r="AC22" s="682"/>
      <c r="AD22" s="682"/>
      <c r="AE22" s="682"/>
      <c r="AF22" s="683"/>
      <c r="AG22" s="683"/>
      <c r="AH22" s="683"/>
      <c r="AI22" s="683"/>
      <c r="AJ22" s="682"/>
      <c r="AK22" s="682"/>
      <c r="AL22" s="682"/>
      <c r="AM22" s="682"/>
      <c r="AN22" s="682"/>
      <c r="AO22" s="682"/>
      <c r="AP22" s="682"/>
      <c r="AQ22" s="682"/>
      <c r="AR22" s="682"/>
      <c r="AS22" s="684"/>
      <c r="AT22" s="685"/>
      <c r="AU22" s="685"/>
      <c r="AV22" s="685"/>
      <c r="AW22" s="685"/>
      <c r="AX22" s="685"/>
      <c r="AY22" s="685"/>
      <c r="AZ22" s="685"/>
      <c r="BA22" s="685"/>
    </row>
    <row r="23" spans="1:54" ht="19.5" customHeight="1" x14ac:dyDescent="0.3">
      <c r="A23" s="681"/>
      <c r="B23" s="682"/>
      <c r="C23" s="682"/>
      <c r="D23" s="682"/>
      <c r="E23" s="682"/>
      <c r="F23" s="682"/>
      <c r="G23" s="682"/>
      <c r="H23" s="682"/>
      <c r="I23" s="682"/>
      <c r="J23" s="682"/>
      <c r="K23" s="682"/>
      <c r="L23" s="682"/>
      <c r="M23" s="682"/>
      <c r="N23" s="682"/>
      <c r="O23" s="682"/>
      <c r="P23" s="682"/>
      <c r="Q23" s="682"/>
      <c r="R23" s="682"/>
      <c r="S23" s="682"/>
      <c r="T23" s="682"/>
      <c r="U23" s="682"/>
      <c r="V23" s="682"/>
      <c r="W23" s="682"/>
      <c r="X23" s="682"/>
      <c r="Y23" s="682"/>
      <c r="Z23" s="682"/>
      <c r="AA23" s="682"/>
      <c r="AB23" s="682"/>
      <c r="AC23" s="682"/>
      <c r="AD23" s="682"/>
      <c r="AE23" s="682"/>
      <c r="AF23" s="683"/>
      <c r="AG23" s="683"/>
      <c r="AH23" s="683"/>
      <c r="AI23" s="683"/>
      <c r="AJ23" s="682"/>
      <c r="AK23" s="682"/>
      <c r="AL23" s="682"/>
      <c r="AM23" s="682"/>
      <c r="AN23" s="682"/>
      <c r="AO23" s="682"/>
      <c r="AP23" s="682"/>
      <c r="AQ23" s="682"/>
      <c r="AR23" s="682"/>
      <c r="AS23" s="684"/>
      <c r="AT23" s="685"/>
      <c r="AU23" s="685"/>
      <c r="AV23" s="685"/>
      <c r="AW23" s="685"/>
      <c r="AX23" s="685"/>
      <c r="AY23" s="685"/>
      <c r="AZ23" s="685"/>
      <c r="BA23" s="685"/>
    </row>
    <row r="24" spans="1:54" ht="20.100000000000001" customHeight="1" x14ac:dyDescent="0.25">
      <c r="A24" s="686"/>
      <c r="B24" s="686"/>
      <c r="C24" s="686"/>
      <c r="D24" s="686"/>
      <c r="E24" s="686"/>
      <c r="F24" s="686"/>
      <c r="G24" s="686"/>
      <c r="H24" s="686"/>
      <c r="I24" s="686"/>
      <c r="J24" s="686"/>
      <c r="K24" s="686"/>
      <c r="L24" s="686"/>
      <c r="M24" s="686"/>
      <c r="N24" s="686"/>
      <c r="O24" s="686"/>
      <c r="P24" s="686"/>
      <c r="Q24" s="686"/>
      <c r="R24" s="686"/>
      <c r="S24" s="686"/>
      <c r="T24" s="686"/>
      <c r="U24" s="686"/>
      <c r="V24" s="686"/>
      <c r="W24" s="686"/>
      <c r="X24" s="686"/>
      <c r="Y24" s="686"/>
      <c r="Z24" s="686" t="s">
        <v>275</v>
      </c>
      <c r="AA24" s="686"/>
      <c r="AB24" s="686"/>
      <c r="AC24" s="686"/>
      <c r="AD24" s="686"/>
      <c r="AE24" s="686"/>
      <c r="AF24" s="686"/>
      <c r="AG24" s="686"/>
      <c r="AH24" s="686"/>
      <c r="AI24" s="686"/>
      <c r="AJ24" s="686"/>
      <c r="AK24" s="686"/>
      <c r="AL24" s="686"/>
      <c r="AM24" s="686"/>
      <c r="AN24" s="686"/>
      <c r="AO24" s="686"/>
      <c r="AP24" s="686"/>
      <c r="AQ24" s="686"/>
      <c r="AR24" s="686"/>
      <c r="AS24" s="686"/>
      <c r="AT24" s="686"/>
      <c r="AU24" s="686"/>
      <c r="AV24" s="686"/>
      <c r="AW24" s="686"/>
      <c r="AX24" s="686"/>
      <c r="AY24" s="686"/>
      <c r="AZ24" s="686"/>
      <c r="BA24" s="686"/>
    </row>
    <row r="25" spans="1:54" s="687" customFormat="1" ht="21" customHeight="1" x14ac:dyDescent="0.3">
      <c r="A25" s="811" t="s">
        <v>355</v>
      </c>
      <c r="B25" s="811"/>
      <c r="C25" s="811"/>
      <c r="D25" s="811"/>
      <c r="E25" s="811"/>
      <c r="F25" s="811"/>
      <c r="G25" s="811"/>
      <c r="H25" s="811"/>
      <c r="I25" s="811"/>
      <c r="J25" s="812"/>
      <c r="K25" s="812"/>
      <c r="L25" s="812"/>
      <c r="M25" s="812"/>
      <c r="N25" s="812"/>
      <c r="O25" s="812"/>
      <c r="P25" s="812"/>
      <c r="Q25" s="812"/>
      <c r="R25" s="812"/>
      <c r="S25" s="812"/>
      <c r="T25" s="812"/>
      <c r="U25" s="812"/>
      <c r="V25" s="812"/>
      <c r="W25" s="812"/>
      <c r="X25" s="812"/>
      <c r="Y25" s="812"/>
      <c r="Z25" s="812"/>
      <c r="AA25" s="812"/>
      <c r="AB25" s="812"/>
      <c r="AC25" s="812"/>
      <c r="AD25" s="812"/>
      <c r="AE25" s="812"/>
      <c r="AF25" s="812"/>
      <c r="AG25" s="812"/>
      <c r="AH25" s="812"/>
      <c r="AI25" s="812"/>
      <c r="AJ25" s="812"/>
      <c r="AK25" s="812"/>
      <c r="AL25" s="812"/>
      <c r="AM25" s="812"/>
      <c r="AN25" s="812"/>
      <c r="AO25" s="812"/>
      <c r="AP25" s="812"/>
      <c r="AQ25" s="812"/>
      <c r="AR25" s="812"/>
      <c r="AS25" s="812"/>
      <c r="AT25" s="812"/>
      <c r="AU25" s="812"/>
      <c r="AV25" s="673"/>
      <c r="AW25" s="673"/>
      <c r="AX25" s="673"/>
      <c r="AY25" s="673"/>
      <c r="AZ25" s="673"/>
      <c r="BA25" s="648"/>
      <c r="BB25" s="686"/>
    </row>
    <row r="26" spans="1:54" x14ac:dyDescent="0.25">
      <c r="AV26" s="673"/>
      <c r="AW26" s="673"/>
      <c r="AX26" s="673"/>
      <c r="AY26" s="673"/>
      <c r="AZ26" s="673"/>
    </row>
    <row r="27" spans="1:54" ht="21.75" customHeight="1" x14ac:dyDescent="0.3">
      <c r="A27" s="688" t="s">
        <v>356</v>
      </c>
      <c r="B27" s="689"/>
      <c r="C27" s="689"/>
      <c r="D27" s="689"/>
      <c r="E27" s="689"/>
      <c r="F27" s="689"/>
      <c r="G27" s="689"/>
      <c r="H27" s="689"/>
      <c r="I27" s="689"/>
      <c r="J27" s="689"/>
      <c r="K27" s="689"/>
      <c r="L27" s="689"/>
      <c r="M27" s="689"/>
      <c r="N27" s="689"/>
      <c r="O27" s="689"/>
      <c r="P27" s="689"/>
      <c r="Q27" s="689"/>
      <c r="R27" s="689"/>
      <c r="S27" s="689"/>
      <c r="T27" s="689"/>
      <c r="U27" s="689"/>
      <c r="V27" s="689"/>
      <c r="W27" s="689"/>
      <c r="X27" s="689"/>
      <c r="Y27" s="689"/>
      <c r="Z27" s="689"/>
      <c r="AA27" s="813" t="s">
        <v>357</v>
      </c>
      <c r="AB27" s="813"/>
      <c r="AC27" s="813"/>
      <c r="AD27" s="813"/>
      <c r="AE27" s="813"/>
      <c r="AF27" s="813"/>
      <c r="AG27" s="813"/>
      <c r="AH27" s="813"/>
      <c r="AI27" s="813"/>
      <c r="AJ27" s="813"/>
      <c r="AK27" s="813"/>
      <c r="AL27" s="813"/>
      <c r="AM27" s="813"/>
      <c r="AN27" s="688"/>
      <c r="AO27" s="813" t="s">
        <v>358</v>
      </c>
      <c r="AP27" s="813"/>
      <c r="AQ27" s="813"/>
      <c r="AR27" s="813"/>
      <c r="AS27" s="813"/>
      <c r="AT27" s="813"/>
      <c r="AU27" s="813"/>
      <c r="AV27" s="813"/>
      <c r="AW27" s="813"/>
      <c r="AX27" s="813"/>
      <c r="AY27" s="813"/>
      <c r="AZ27" s="813"/>
      <c r="BA27" s="813"/>
    </row>
    <row r="28" spans="1:54" ht="11.25" customHeight="1" x14ac:dyDescent="0.3">
      <c r="A28" s="690"/>
      <c r="B28" s="691"/>
      <c r="C28" s="691"/>
      <c r="D28" s="691"/>
      <c r="E28" s="691"/>
      <c r="F28" s="691"/>
      <c r="G28" s="691"/>
      <c r="H28" s="691"/>
      <c r="I28" s="691"/>
      <c r="J28" s="691"/>
      <c r="K28" s="691"/>
      <c r="L28" s="691"/>
      <c r="M28" s="691"/>
      <c r="N28" s="691"/>
      <c r="O28" s="691"/>
      <c r="P28" s="691"/>
      <c r="Q28" s="691"/>
      <c r="R28" s="691"/>
      <c r="S28" s="691"/>
      <c r="T28" s="691"/>
      <c r="U28" s="691"/>
      <c r="V28" s="691"/>
      <c r="W28" s="691"/>
      <c r="X28" s="691"/>
      <c r="Y28" s="691"/>
      <c r="Z28" s="691"/>
      <c r="AA28" s="691"/>
      <c r="AB28" s="691"/>
      <c r="AC28" s="691"/>
      <c r="AD28" s="691"/>
      <c r="AE28" s="691"/>
      <c r="AF28" s="691"/>
      <c r="AG28" s="691"/>
      <c r="AH28" s="691"/>
      <c r="AI28" s="691"/>
      <c r="AJ28" s="691"/>
      <c r="AK28" s="691"/>
      <c r="AL28" s="691"/>
      <c r="AM28" s="691"/>
      <c r="AN28" s="691"/>
      <c r="AO28" s="691"/>
      <c r="AP28" s="691"/>
      <c r="AQ28" s="691"/>
      <c r="AR28" s="691"/>
      <c r="AS28" s="691"/>
      <c r="AT28" s="691"/>
      <c r="AU28" s="691"/>
      <c r="AV28" s="691"/>
      <c r="AW28" s="691"/>
      <c r="AX28" s="691"/>
      <c r="AY28" s="691"/>
      <c r="AZ28" s="691"/>
      <c r="BA28" s="654"/>
    </row>
    <row r="29" spans="1:54" s="663" customFormat="1" ht="22.5" customHeight="1" x14ac:dyDescent="0.25">
      <c r="A29" s="814" t="s">
        <v>336</v>
      </c>
      <c r="B29" s="815"/>
      <c r="C29" s="820" t="s">
        <v>359</v>
      </c>
      <c r="D29" s="821"/>
      <c r="E29" s="821"/>
      <c r="F29" s="815"/>
      <c r="G29" s="824" t="s">
        <v>360</v>
      </c>
      <c r="H29" s="825"/>
      <c r="I29" s="826"/>
      <c r="J29" s="833" t="s">
        <v>361</v>
      </c>
      <c r="K29" s="821"/>
      <c r="L29" s="821"/>
      <c r="M29" s="815"/>
      <c r="N29" s="834" t="s">
        <v>362</v>
      </c>
      <c r="O29" s="835"/>
      <c r="P29" s="836"/>
      <c r="Q29" s="833" t="s">
        <v>363</v>
      </c>
      <c r="R29" s="843"/>
      <c r="S29" s="844"/>
      <c r="T29" s="833" t="s">
        <v>364</v>
      </c>
      <c r="U29" s="821"/>
      <c r="V29" s="815"/>
      <c r="W29" s="833" t="s">
        <v>365</v>
      </c>
      <c r="X29" s="821"/>
      <c r="Y29" s="815"/>
      <c r="Z29" s="685"/>
      <c r="AA29" s="863" t="s">
        <v>366</v>
      </c>
      <c r="AB29" s="863"/>
      <c r="AC29" s="863"/>
      <c r="AD29" s="863"/>
      <c r="AE29" s="863"/>
      <c r="AF29" s="863"/>
      <c r="AG29" s="863"/>
      <c r="AH29" s="850" t="s">
        <v>367</v>
      </c>
      <c r="AI29" s="850"/>
      <c r="AJ29" s="850"/>
      <c r="AK29" s="864" t="s">
        <v>368</v>
      </c>
      <c r="AL29" s="864"/>
      <c r="AM29" s="864"/>
      <c r="AN29" s="692"/>
      <c r="AO29" s="864" t="s">
        <v>0</v>
      </c>
      <c r="AP29" s="865"/>
      <c r="AQ29" s="865"/>
      <c r="AR29" s="865"/>
      <c r="AS29" s="834" t="s">
        <v>369</v>
      </c>
      <c r="AT29" s="835"/>
      <c r="AU29" s="835"/>
      <c r="AV29" s="835"/>
      <c r="AW29" s="836"/>
      <c r="AX29" s="850" t="s">
        <v>367</v>
      </c>
      <c r="AY29" s="850"/>
      <c r="AZ29" s="850"/>
      <c r="BA29" s="851"/>
      <c r="BB29" s="648"/>
    </row>
    <row r="30" spans="1:54" s="663" customFormat="1" ht="15.75" customHeight="1" x14ac:dyDescent="0.25">
      <c r="A30" s="816"/>
      <c r="B30" s="817"/>
      <c r="C30" s="816"/>
      <c r="D30" s="822"/>
      <c r="E30" s="822"/>
      <c r="F30" s="817"/>
      <c r="G30" s="827"/>
      <c r="H30" s="828"/>
      <c r="I30" s="829"/>
      <c r="J30" s="816"/>
      <c r="K30" s="822"/>
      <c r="L30" s="822"/>
      <c r="M30" s="817"/>
      <c r="N30" s="837"/>
      <c r="O30" s="838"/>
      <c r="P30" s="839"/>
      <c r="Q30" s="845"/>
      <c r="R30" s="812"/>
      <c r="S30" s="846"/>
      <c r="T30" s="816"/>
      <c r="U30" s="822"/>
      <c r="V30" s="817"/>
      <c r="W30" s="816"/>
      <c r="X30" s="822"/>
      <c r="Y30" s="817"/>
      <c r="Z30" s="685"/>
      <c r="AA30" s="863"/>
      <c r="AB30" s="863"/>
      <c r="AC30" s="863"/>
      <c r="AD30" s="863"/>
      <c r="AE30" s="863"/>
      <c r="AF30" s="863"/>
      <c r="AG30" s="863"/>
      <c r="AH30" s="850"/>
      <c r="AI30" s="850"/>
      <c r="AJ30" s="850"/>
      <c r="AK30" s="864"/>
      <c r="AL30" s="864"/>
      <c r="AM30" s="864"/>
      <c r="AN30" s="692"/>
      <c r="AO30" s="865"/>
      <c r="AP30" s="865"/>
      <c r="AQ30" s="865"/>
      <c r="AR30" s="865"/>
      <c r="AS30" s="837"/>
      <c r="AT30" s="838"/>
      <c r="AU30" s="838"/>
      <c r="AV30" s="838"/>
      <c r="AW30" s="839"/>
      <c r="AX30" s="850"/>
      <c r="AY30" s="850"/>
      <c r="AZ30" s="850"/>
      <c r="BA30" s="851"/>
      <c r="BB30" s="648"/>
    </row>
    <row r="31" spans="1:54" s="663" customFormat="1" ht="42" customHeight="1" x14ac:dyDescent="0.25">
      <c r="A31" s="818"/>
      <c r="B31" s="819"/>
      <c r="C31" s="818"/>
      <c r="D31" s="823"/>
      <c r="E31" s="823"/>
      <c r="F31" s="819"/>
      <c r="G31" s="830"/>
      <c r="H31" s="831"/>
      <c r="I31" s="832"/>
      <c r="J31" s="818"/>
      <c r="K31" s="823"/>
      <c r="L31" s="823"/>
      <c r="M31" s="819"/>
      <c r="N31" s="840"/>
      <c r="O31" s="841"/>
      <c r="P31" s="842"/>
      <c r="Q31" s="847"/>
      <c r="R31" s="848"/>
      <c r="S31" s="849"/>
      <c r="T31" s="818"/>
      <c r="U31" s="823"/>
      <c r="V31" s="819"/>
      <c r="W31" s="818"/>
      <c r="X31" s="823"/>
      <c r="Y31" s="819"/>
      <c r="Z31" s="685"/>
      <c r="AA31" s="863"/>
      <c r="AB31" s="863"/>
      <c r="AC31" s="863"/>
      <c r="AD31" s="863"/>
      <c r="AE31" s="863"/>
      <c r="AF31" s="863"/>
      <c r="AG31" s="863"/>
      <c r="AH31" s="850"/>
      <c r="AI31" s="850"/>
      <c r="AJ31" s="850"/>
      <c r="AK31" s="864"/>
      <c r="AL31" s="864"/>
      <c r="AM31" s="864"/>
      <c r="AN31" s="692"/>
      <c r="AO31" s="865"/>
      <c r="AP31" s="865"/>
      <c r="AQ31" s="865"/>
      <c r="AR31" s="865"/>
      <c r="AS31" s="837"/>
      <c r="AT31" s="838"/>
      <c r="AU31" s="838"/>
      <c r="AV31" s="838"/>
      <c r="AW31" s="839"/>
      <c r="AX31" s="850"/>
      <c r="AY31" s="850"/>
      <c r="AZ31" s="850"/>
      <c r="BA31" s="851"/>
      <c r="BB31" s="648"/>
    </row>
    <row r="32" spans="1:54" s="663" customFormat="1" ht="26.25" customHeight="1" x14ac:dyDescent="0.3">
      <c r="A32" s="852">
        <v>1</v>
      </c>
      <c r="B32" s="853"/>
      <c r="C32" s="854">
        <v>33</v>
      </c>
      <c r="D32" s="855"/>
      <c r="E32" s="855"/>
      <c r="F32" s="856"/>
      <c r="G32" s="854">
        <v>4</v>
      </c>
      <c r="H32" s="855"/>
      <c r="I32" s="856"/>
      <c r="J32" s="854"/>
      <c r="K32" s="855"/>
      <c r="L32" s="855"/>
      <c r="M32" s="856"/>
      <c r="N32" s="854"/>
      <c r="O32" s="855"/>
      <c r="P32" s="856"/>
      <c r="Q32" s="857"/>
      <c r="R32" s="858"/>
      <c r="S32" s="859"/>
      <c r="T32" s="854">
        <v>15</v>
      </c>
      <c r="U32" s="860"/>
      <c r="V32" s="861"/>
      <c r="W32" s="854">
        <f>C32+G32+J32+N32+Q32+T32</f>
        <v>52</v>
      </c>
      <c r="X32" s="860"/>
      <c r="Y32" s="862"/>
      <c r="Z32" s="685"/>
      <c r="AA32" s="866"/>
      <c r="AB32" s="866"/>
      <c r="AC32" s="866"/>
      <c r="AD32" s="866"/>
      <c r="AE32" s="866"/>
      <c r="AF32" s="866"/>
      <c r="AG32" s="866"/>
      <c r="AH32" s="867"/>
      <c r="AI32" s="867"/>
      <c r="AJ32" s="867"/>
      <c r="AK32" s="867"/>
      <c r="AL32" s="867"/>
      <c r="AM32" s="867"/>
      <c r="AN32" s="692"/>
      <c r="AO32" s="865"/>
      <c r="AP32" s="865"/>
      <c r="AQ32" s="865"/>
      <c r="AR32" s="865"/>
      <c r="AS32" s="840"/>
      <c r="AT32" s="841"/>
      <c r="AU32" s="841"/>
      <c r="AV32" s="841"/>
      <c r="AW32" s="842"/>
      <c r="AX32" s="850"/>
      <c r="AY32" s="850"/>
      <c r="AZ32" s="850"/>
      <c r="BA32" s="851"/>
      <c r="BB32" s="648"/>
    </row>
    <row r="33" spans="1:54" s="663" customFormat="1" ht="27" customHeight="1" x14ac:dyDescent="0.3">
      <c r="A33" s="809">
        <v>2</v>
      </c>
      <c r="B33" s="810"/>
      <c r="C33" s="854">
        <v>33</v>
      </c>
      <c r="D33" s="855"/>
      <c r="E33" s="855"/>
      <c r="F33" s="856"/>
      <c r="G33" s="868">
        <v>4</v>
      </c>
      <c r="H33" s="869"/>
      <c r="I33" s="870"/>
      <c r="J33" s="868"/>
      <c r="K33" s="869"/>
      <c r="L33" s="869"/>
      <c r="M33" s="870"/>
      <c r="N33" s="868"/>
      <c r="O33" s="869"/>
      <c r="P33" s="870"/>
      <c r="Q33" s="885"/>
      <c r="R33" s="858"/>
      <c r="S33" s="859"/>
      <c r="T33" s="868">
        <v>15</v>
      </c>
      <c r="U33" s="886"/>
      <c r="V33" s="887"/>
      <c r="W33" s="854">
        <f>C33+G33+J33+N33+Q33+T33</f>
        <v>52</v>
      </c>
      <c r="X33" s="860"/>
      <c r="Y33" s="862"/>
      <c r="Z33" s="685"/>
      <c r="AA33" s="871" t="s">
        <v>370</v>
      </c>
      <c r="AB33" s="871"/>
      <c r="AC33" s="871"/>
      <c r="AD33" s="871"/>
      <c r="AE33" s="871"/>
      <c r="AF33" s="871"/>
      <c r="AG33" s="871"/>
      <c r="AH33" s="867">
        <v>6</v>
      </c>
      <c r="AI33" s="867"/>
      <c r="AJ33" s="867"/>
      <c r="AK33" s="867">
        <v>4</v>
      </c>
      <c r="AL33" s="867"/>
      <c r="AM33" s="867"/>
      <c r="AN33" s="692"/>
      <c r="AO33" s="872">
        <v>1</v>
      </c>
      <c r="AP33" s="873"/>
      <c r="AQ33" s="873"/>
      <c r="AR33" s="874"/>
      <c r="AS33" s="808" t="s">
        <v>207</v>
      </c>
      <c r="AT33" s="808"/>
      <c r="AU33" s="808"/>
      <c r="AV33" s="808"/>
      <c r="AW33" s="808"/>
      <c r="AX33" s="808">
        <v>6</v>
      </c>
      <c r="AY33" s="808"/>
      <c r="AZ33" s="808"/>
      <c r="BA33" s="808"/>
      <c r="BB33" s="648"/>
    </row>
    <row r="34" spans="1:54" s="663" customFormat="1" ht="21.75" customHeight="1" x14ac:dyDescent="0.3">
      <c r="A34" s="809">
        <v>3</v>
      </c>
      <c r="B34" s="810"/>
      <c r="C34" s="854">
        <v>28</v>
      </c>
      <c r="D34" s="855"/>
      <c r="E34" s="855"/>
      <c r="F34" s="856"/>
      <c r="G34" s="868">
        <v>4</v>
      </c>
      <c r="H34" s="869"/>
      <c r="I34" s="870"/>
      <c r="J34" s="868">
        <v>4</v>
      </c>
      <c r="K34" s="869"/>
      <c r="L34" s="869"/>
      <c r="M34" s="870"/>
      <c r="N34" s="868">
        <v>2</v>
      </c>
      <c r="O34" s="869"/>
      <c r="P34" s="870"/>
      <c r="Q34" s="885">
        <v>2</v>
      </c>
      <c r="R34" s="858"/>
      <c r="S34" s="859"/>
      <c r="T34" s="868">
        <v>2</v>
      </c>
      <c r="U34" s="886"/>
      <c r="V34" s="887"/>
      <c r="W34" s="854">
        <f>C34+G34+J34+N34+Q34+T34</f>
        <v>42</v>
      </c>
      <c r="X34" s="860"/>
      <c r="Y34" s="862"/>
      <c r="Z34" s="685"/>
      <c r="AA34" s="871"/>
      <c r="AB34" s="871"/>
      <c r="AC34" s="871"/>
      <c r="AD34" s="871"/>
      <c r="AE34" s="871"/>
      <c r="AF34" s="871"/>
      <c r="AG34" s="871"/>
      <c r="AH34" s="867"/>
      <c r="AI34" s="867"/>
      <c r="AJ34" s="867"/>
      <c r="AK34" s="867"/>
      <c r="AL34" s="867"/>
      <c r="AM34" s="867"/>
      <c r="AN34" s="692"/>
      <c r="AO34" s="875"/>
      <c r="AP34" s="876"/>
      <c r="AQ34" s="876"/>
      <c r="AR34" s="877"/>
      <c r="AS34" s="808"/>
      <c r="AT34" s="808"/>
      <c r="AU34" s="808"/>
      <c r="AV34" s="808"/>
      <c r="AW34" s="808"/>
      <c r="AX34" s="808"/>
      <c r="AY34" s="808"/>
      <c r="AZ34" s="808"/>
      <c r="BA34" s="808"/>
      <c r="BB34" s="648"/>
    </row>
    <row r="35" spans="1:54" s="663" customFormat="1" ht="25.5" customHeight="1" x14ac:dyDescent="0.3">
      <c r="A35" s="809"/>
      <c r="B35" s="810"/>
      <c r="C35" s="854"/>
      <c r="D35" s="855"/>
      <c r="E35" s="855"/>
      <c r="F35" s="856"/>
      <c r="G35" s="868"/>
      <c r="H35" s="869"/>
      <c r="I35" s="870"/>
      <c r="J35" s="868"/>
      <c r="K35" s="869"/>
      <c r="L35" s="869"/>
      <c r="M35" s="870"/>
      <c r="N35" s="868"/>
      <c r="O35" s="869"/>
      <c r="P35" s="870"/>
      <c r="Q35" s="885"/>
      <c r="R35" s="858"/>
      <c r="S35" s="859"/>
      <c r="T35" s="888"/>
      <c r="U35" s="886"/>
      <c r="V35" s="887"/>
      <c r="W35" s="854"/>
      <c r="X35" s="860"/>
      <c r="Y35" s="862"/>
      <c r="Z35" s="685"/>
      <c r="AA35" s="866"/>
      <c r="AB35" s="866"/>
      <c r="AC35" s="866"/>
      <c r="AD35" s="866"/>
      <c r="AE35" s="866"/>
      <c r="AF35" s="866"/>
      <c r="AG35" s="866"/>
      <c r="AH35" s="867"/>
      <c r="AI35" s="867"/>
      <c r="AJ35" s="867"/>
      <c r="AK35" s="867"/>
      <c r="AL35" s="867"/>
      <c r="AM35" s="867"/>
      <c r="AN35" s="693"/>
      <c r="AO35" s="875"/>
      <c r="AP35" s="876"/>
      <c r="AQ35" s="876"/>
      <c r="AR35" s="877"/>
      <c r="AS35" s="808"/>
      <c r="AT35" s="808"/>
      <c r="AU35" s="808"/>
      <c r="AV35" s="808"/>
      <c r="AW35" s="808"/>
      <c r="AX35" s="808"/>
      <c r="AY35" s="808"/>
      <c r="AZ35" s="808"/>
      <c r="BA35" s="808"/>
      <c r="BB35" s="648"/>
    </row>
    <row r="36" spans="1:54" s="663" customFormat="1" ht="34.5" customHeight="1" x14ac:dyDescent="0.25">
      <c r="A36" s="881" t="s">
        <v>140</v>
      </c>
      <c r="B36" s="870"/>
      <c r="C36" s="854">
        <f>SUM(C32:F35)</f>
        <v>94</v>
      </c>
      <c r="D36" s="855"/>
      <c r="E36" s="855"/>
      <c r="F36" s="856"/>
      <c r="G36" s="868">
        <f>SUM(G32:I35)</f>
        <v>12</v>
      </c>
      <c r="H36" s="869"/>
      <c r="I36" s="870"/>
      <c r="J36" s="882">
        <f>SUM(J32:M35)</f>
        <v>4</v>
      </c>
      <c r="K36" s="883"/>
      <c r="L36" s="883"/>
      <c r="M36" s="884"/>
      <c r="N36" s="882">
        <f>SUM(N32:P35)</f>
        <v>2</v>
      </c>
      <c r="O36" s="883"/>
      <c r="P36" s="884"/>
      <c r="Q36" s="885">
        <f>SUM(Q32:S35)</f>
        <v>2</v>
      </c>
      <c r="R36" s="858"/>
      <c r="S36" s="859"/>
      <c r="T36" s="868">
        <f>SUM(T32:V35)</f>
        <v>32</v>
      </c>
      <c r="U36" s="886"/>
      <c r="V36" s="887"/>
      <c r="W36" s="868">
        <f>SUM(W32:Y35)</f>
        <v>146</v>
      </c>
      <c r="X36" s="886"/>
      <c r="Y36" s="887"/>
      <c r="Z36" s="685"/>
      <c r="AA36" s="866"/>
      <c r="AB36" s="866"/>
      <c r="AC36" s="866"/>
      <c r="AD36" s="866"/>
      <c r="AE36" s="866"/>
      <c r="AF36" s="866"/>
      <c r="AG36" s="866"/>
      <c r="AH36" s="867"/>
      <c r="AI36" s="867"/>
      <c r="AJ36" s="867"/>
      <c r="AK36" s="867"/>
      <c r="AL36" s="867"/>
      <c r="AM36" s="867"/>
      <c r="AN36" s="694"/>
      <c r="AO36" s="878"/>
      <c r="AP36" s="879"/>
      <c r="AQ36" s="879"/>
      <c r="AR36" s="880"/>
      <c r="AS36" s="808"/>
      <c r="AT36" s="808"/>
      <c r="AU36" s="808"/>
      <c r="AV36" s="808"/>
      <c r="AW36" s="808"/>
      <c r="AX36" s="808"/>
      <c r="AY36" s="808"/>
      <c r="AZ36" s="808"/>
      <c r="BA36" s="808"/>
      <c r="BB36" s="648"/>
    </row>
  </sheetData>
  <mergeCells count="101"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1"/>
  <sheetViews>
    <sheetView view="pageBreakPreview" zoomScale="115" zoomScaleNormal="100" zoomScaleSheetLayoutView="115" workbookViewId="0">
      <pane ySplit="8" topLeftCell="A156" activePane="bottomLeft" state="frozen"/>
      <selection pane="bottomLeft" activeCell="D53" sqref="D53"/>
    </sheetView>
  </sheetViews>
  <sheetFormatPr defaultRowHeight="15.75" x14ac:dyDescent="0.25"/>
  <cols>
    <col min="1" max="1" width="11.28515625" style="273" customWidth="1"/>
    <col min="2" max="2" width="44.140625" style="113" customWidth="1"/>
    <col min="3" max="3" width="6.7109375" style="276" customWidth="1"/>
    <col min="4" max="4" width="12" style="277" customWidth="1"/>
    <col min="5" max="5" width="7.28515625" style="277" customWidth="1"/>
    <col min="6" max="6" width="6.42578125" style="276" customWidth="1"/>
    <col min="7" max="7" width="8.85546875" style="276" customWidth="1"/>
    <col min="8" max="8" width="9.85546875" style="276" customWidth="1"/>
    <col min="9" max="9" width="8.7109375" style="113" customWidth="1"/>
    <col min="10" max="10" width="8" style="113" customWidth="1"/>
    <col min="11" max="11" width="5.85546875" style="113" customWidth="1"/>
    <col min="12" max="12" width="7.85546875" style="113" customWidth="1"/>
    <col min="13" max="13" width="8.85546875" style="113" customWidth="1"/>
    <col min="14" max="14" width="5" style="113" customWidth="1"/>
    <col min="15" max="15" width="4.85546875" style="113" customWidth="1"/>
    <col min="16" max="16" width="5.42578125" style="113" customWidth="1"/>
    <col min="17" max="17" width="3.85546875" style="113" customWidth="1"/>
    <col min="18" max="18" width="4.7109375" style="113" customWidth="1"/>
    <col min="19" max="19" width="3.85546875" style="113" customWidth="1"/>
    <col min="20" max="20" width="4.85546875" style="113" customWidth="1"/>
    <col min="21" max="21" width="4" style="113" customWidth="1"/>
    <col min="22" max="29" width="0" style="113" hidden="1" customWidth="1"/>
    <col min="30" max="31" width="12.7109375" style="114" hidden="1" customWidth="1"/>
    <col min="32" max="32" width="0" style="114" hidden="1" customWidth="1"/>
    <col min="33" max="34" width="12.7109375" style="114" hidden="1" customWidth="1"/>
    <col min="35" max="35" width="0" style="114" hidden="1" customWidth="1"/>
    <col min="36" max="36" width="12.7109375" style="114" hidden="1" customWidth="1"/>
    <col min="37" max="37" width="13.42578125" style="114" hidden="1" customWidth="1"/>
    <col min="38" max="38" width="0" style="114" hidden="1" customWidth="1"/>
    <col min="39" max="39" width="12.7109375" style="114" hidden="1" customWidth="1"/>
    <col min="40" max="40" width="10.5703125" style="114" hidden="1" customWidth="1"/>
    <col min="41" max="43" width="0" style="113" hidden="1" customWidth="1"/>
    <col min="44" max="44" width="9.7109375" style="113" hidden="1" customWidth="1"/>
    <col min="45" max="50" width="10.5703125" style="508" hidden="1" customWidth="1"/>
    <col min="51" max="52" width="0" style="113" hidden="1" customWidth="1"/>
    <col min="53" max="16384" width="9.140625" style="113"/>
  </cols>
  <sheetData>
    <row r="1" spans="1:52" s="77" customFormat="1" ht="18.75" thickBot="1" x14ac:dyDescent="0.3">
      <c r="A1" s="889" t="s">
        <v>125</v>
      </c>
      <c r="B1" s="890"/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0"/>
      <c r="R1" s="890"/>
      <c r="S1" s="890"/>
      <c r="T1" s="890"/>
      <c r="U1" s="891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S1" s="501"/>
      <c r="AT1" s="501"/>
      <c r="AU1" s="501"/>
      <c r="AV1" s="501"/>
      <c r="AW1" s="501"/>
      <c r="AX1" s="501"/>
    </row>
    <row r="2" spans="1:52" s="77" customFormat="1" x14ac:dyDescent="0.25">
      <c r="A2" s="892" t="s">
        <v>126</v>
      </c>
      <c r="B2" s="895" t="s">
        <v>127</v>
      </c>
      <c r="C2" s="898" t="s">
        <v>128</v>
      </c>
      <c r="D2" s="899"/>
      <c r="E2" s="899"/>
      <c r="F2" s="900"/>
      <c r="G2" s="901" t="s">
        <v>129</v>
      </c>
      <c r="H2" s="904" t="s">
        <v>130</v>
      </c>
      <c r="I2" s="905"/>
      <c r="J2" s="905"/>
      <c r="K2" s="905"/>
      <c r="L2" s="905"/>
      <c r="M2" s="906"/>
      <c r="N2" s="907" t="s">
        <v>131</v>
      </c>
      <c r="O2" s="908"/>
      <c r="P2" s="908"/>
      <c r="Q2" s="908"/>
      <c r="R2" s="908"/>
      <c r="S2" s="908"/>
      <c r="T2" s="908"/>
      <c r="U2" s="909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S2" s="501"/>
      <c r="AT2" s="501"/>
      <c r="AU2" s="501"/>
      <c r="AV2" s="501"/>
      <c r="AW2" s="501"/>
      <c r="AX2" s="501"/>
    </row>
    <row r="3" spans="1:52" s="77" customFormat="1" ht="16.5" thickBot="1" x14ac:dyDescent="0.3">
      <c r="A3" s="893"/>
      <c r="B3" s="896"/>
      <c r="C3" s="913" t="s">
        <v>132</v>
      </c>
      <c r="D3" s="915" t="s">
        <v>133</v>
      </c>
      <c r="E3" s="917" t="s">
        <v>134</v>
      </c>
      <c r="F3" s="918"/>
      <c r="G3" s="902"/>
      <c r="H3" s="924" t="s">
        <v>135</v>
      </c>
      <c r="I3" s="927" t="s">
        <v>136</v>
      </c>
      <c r="J3" s="928"/>
      <c r="K3" s="928"/>
      <c r="L3" s="929"/>
      <c r="M3" s="930" t="s">
        <v>137</v>
      </c>
      <c r="N3" s="910"/>
      <c r="O3" s="911"/>
      <c r="P3" s="911"/>
      <c r="Q3" s="911"/>
      <c r="R3" s="911"/>
      <c r="S3" s="911"/>
      <c r="T3" s="911"/>
      <c r="U3" s="912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S3" s="501"/>
      <c r="AT3" s="501"/>
      <c r="AU3" s="501"/>
      <c r="AV3" s="501"/>
      <c r="AW3" s="501"/>
      <c r="AX3" s="501"/>
    </row>
    <row r="4" spans="1:52" s="77" customFormat="1" ht="16.5" thickBot="1" x14ac:dyDescent="0.3">
      <c r="A4" s="893"/>
      <c r="B4" s="896"/>
      <c r="C4" s="913"/>
      <c r="D4" s="915"/>
      <c r="E4" s="915" t="s">
        <v>138</v>
      </c>
      <c r="F4" s="934" t="s">
        <v>139</v>
      </c>
      <c r="G4" s="902"/>
      <c r="H4" s="925"/>
      <c r="I4" s="936" t="s">
        <v>140</v>
      </c>
      <c r="J4" s="936" t="s">
        <v>141</v>
      </c>
      <c r="K4" s="936" t="s">
        <v>142</v>
      </c>
      <c r="L4" s="936" t="s">
        <v>143</v>
      </c>
      <c r="M4" s="931"/>
      <c r="N4" s="920" t="s">
        <v>144</v>
      </c>
      <c r="O4" s="921"/>
      <c r="P4" s="922"/>
      <c r="Q4" s="920" t="s">
        <v>92</v>
      </c>
      <c r="R4" s="921"/>
      <c r="S4" s="922"/>
      <c r="T4" s="920" t="s">
        <v>145</v>
      </c>
      <c r="U4" s="922"/>
      <c r="AD4" s="923" t="s">
        <v>144</v>
      </c>
      <c r="AE4" s="923"/>
      <c r="AF4" s="923"/>
      <c r="AG4" s="923" t="s">
        <v>92</v>
      </c>
      <c r="AH4" s="923"/>
      <c r="AI4" s="923"/>
      <c r="AJ4" s="923" t="s">
        <v>145</v>
      </c>
      <c r="AK4" s="923"/>
      <c r="AL4" s="923"/>
      <c r="AM4" s="923" t="s">
        <v>146</v>
      </c>
      <c r="AN4" s="923"/>
      <c r="AS4" s="501"/>
      <c r="AT4" s="501"/>
      <c r="AU4" s="501"/>
      <c r="AV4" s="501"/>
      <c r="AW4" s="501"/>
      <c r="AX4" s="501"/>
    </row>
    <row r="5" spans="1:52" s="77" customFormat="1" ht="16.5" thickBot="1" x14ac:dyDescent="0.3">
      <c r="A5" s="893"/>
      <c r="B5" s="896"/>
      <c r="C5" s="913"/>
      <c r="D5" s="915"/>
      <c r="E5" s="915"/>
      <c r="F5" s="934"/>
      <c r="G5" s="902"/>
      <c r="H5" s="925"/>
      <c r="I5" s="937"/>
      <c r="J5" s="937"/>
      <c r="K5" s="937"/>
      <c r="L5" s="937"/>
      <c r="M5" s="931"/>
      <c r="N5" s="79">
        <v>1</v>
      </c>
      <c r="O5" s="80" t="s">
        <v>147</v>
      </c>
      <c r="P5" s="81" t="s">
        <v>148</v>
      </c>
      <c r="Q5" s="79">
        <v>3</v>
      </c>
      <c r="R5" s="80" t="s">
        <v>149</v>
      </c>
      <c r="S5" s="82" t="s">
        <v>150</v>
      </c>
      <c r="T5" s="79">
        <v>5</v>
      </c>
      <c r="U5" s="82">
        <v>6</v>
      </c>
      <c r="AD5" s="732">
        <v>1</v>
      </c>
      <c r="AE5" s="732" t="s">
        <v>147</v>
      </c>
      <c r="AF5" s="732" t="s">
        <v>148</v>
      </c>
      <c r="AG5" s="732">
        <v>3</v>
      </c>
      <c r="AH5" s="732" t="s">
        <v>149</v>
      </c>
      <c r="AI5" s="732" t="s">
        <v>150</v>
      </c>
      <c r="AJ5" s="732">
        <v>5</v>
      </c>
      <c r="AK5" s="732" t="s">
        <v>151</v>
      </c>
      <c r="AL5" s="732" t="s">
        <v>152</v>
      </c>
      <c r="AM5" s="732">
        <v>7</v>
      </c>
      <c r="AN5" s="732">
        <v>8</v>
      </c>
      <c r="AS5" s="501"/>
      <c r="AT5" s="501"/>
      <c r="AU5" s="501"/>
      <c r="AV5" s="501"/>
      <c r="AW5" s="501"/>
      <c r="AX5" s="501"/>
    </row>
    <row r="6" spans="1:52" s="77" customFormat="1" ht="16.5" thickBot="1" x14ac:dyDescent="0.3">
      <c r="A6" s="893"/>
      <c r="B6" s="896"/>
      <c r="C6" s="913"/>
      <c r="D6" s="915"/>
      <c r="E6" s="915"/>
      <c r="F6" s="934"/>
      <c r="G6" s="902"/>
      <c r="H6" s="925"/>
      <c r="I6" s="937"/>
      <c r="J6" s="937"/>
      <c r="K6" s="937"/>
      <c r="L6" s="937"/>
      <c r="M6" s="932"/>
      <c r="N6" s="939" t="s">
        <v>153</v>
      </c>
      <c r="O6" s="940"/>
      <c r="P6" s="941"/>
      <c r="Q6" s="941"/>
      <c r="R6" s="941"/>
      <c r="S6" s="941"/>
      <c r="T6" s="941"/>
      <c r="U6" s="942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S6" s="501"/>
      <c r="AT6" s="501"/>
      <c r="AU6" s="501"/>
      <c r="AV6" s="501"/>
      <c r="AW6" s="501"/>
      <c r="AX6" s="501"/>
    </row>
    <row r="7" spans="1:52" s="77" customFormat="1" ht="23.25" customHeight="1" thickBot="1" x14ac:dyDescent="0.3">
      <c r="A7" s="894"/>
      <c r="B7" s="897"/>
      <c r="C7" s="914"/>
      <c r="D7" s="916"/>
      <c r="E7" s="916"/>
      <c r="F7" s="935"/>
      <c r="G7" s="903"/>
      <c r="H7" s="926"/>
      <c r="I7" s="938"/>
      <c r="J7" s="938"/>
      <c r="K7" s="938"/>
      <c r="L7" s="938"/>
      <c r="M7" s="933"/>
      <c r="N7" s="79">
        <v>15</v>
      </c>
      <c r="O7" s="80">
        <v>9</v>
      </c>
      <c r="P7" s="82">
        <v>9</v>
      </c>
      <c r="Q7" s="79">
        <v>15</v>
      </c>
      <c r="R7" s="80">
        <v>9</v>
      </c>
      <c r="S7" s="82">
        <v>9</v>
      </c>
      <c r="T7" s="79">
        <v>15</v>
      </c>
      <c r="U7" s="82">
        <v>13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S7" s="501">
        <v>1</v>
      </c>
      <c r="AT7" s="501">
        <v>2</v>
      </c>
      <c r="AU7" s="501">
        <v>3</v>
      </c>
      <c r="AV7" s="501">
        <v>4</v>
      </c>
      <c r="AW7" s="501">
        <v>5</v>
      </c>
      <c r="AX7" s="501">
        <v>6</v>
      </c>
    </row>
    <row r="8" spans="1:52" s="77" customFormat="1" ht="16.5" thickBot="1" x14ac:dyDescent="0.3">
      <c r="A8" s="83">
        <v>1</v>
      </c>
      <c r="B8" s="84">
        <v>2</v>
      </c>
      <c r="C8" s="85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6">
        <v>13</v>
      </c>
      <c r="N8" s="79">
        <v>14</v>
      </c>
      <c r="O8" s="87">
        <v>15</v>
      </c>
      <c r="P8" s="79">
        <v>16</v>
      </c>
      <c r="Q8" s="87">
        <v>17</v>
      </c>
      <c r="R8" s="79">
        <v>18</v>
      </c>
      <c r="S8" s="87">
        <v>19</v>
      </c>
      <c r="T8" s="87">
        <v>20</v>
      </c>
      <c r="U8" s="84">
        <v>21</v>
      </c>
      <c r="V8" s="88">
        <v>25</v>
      </c>
      <c r="W8" s="89">
        <v>26</v>
      </c>
      <c r="X8" s="90">
        <v>27</v>
      </c>
      <c r="Y8" s="89">
        <v>28</v>
      </c>
      <c r="Z8" s="90">
        <v>29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S8" s="501"/>
      <c r="AT8" s="501"/>
      <c r="AU8" s="501"/>
      <c r="AV8" s="501"/>
      <c r="AW8" s="501"/>
      <c r="AX8" s="501"/>
    </row>
    <row r="9" spans="1:52" s="77" customFormat="1" ht="16.5" thickBot="1" x14ac:dyDescent="0.3">
      <c r="A9" s="943" t="s">
        <v>154</v>
      </c>
      <c r="B9" s="944"/>
      <c r="C9" s="945"/>
      <c r="D9" s="945"/>
      <c r="E9" s="945"/>
      <c r="F9" s="945"/>
      <c r="G9" s="945"/>
      <c r="H9" s="945"/>
      <c r="I9" s="945"/>
      <c r="J9" s="945"/>
      <c r="K9" s="945"/>
      <c r="L9" s="945"/>
      <c r="M9" s="945"/>
      <c r="N9" s="944"/>
      <c r="O9" s="944"/>
      <c r="P9" s="944"/>
      <c r="Q9" s="944"/>
      <c r="R9" s="944"/>
      <c r="S9" s="944"/>
      <c r="T9" s="944"/>
      <c r="U9" s="946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S9" s="501"/>
      <c r="AT9" s="501"/>
      <c r="AU9" s="501"/>
      <c r="AV9" s="501"/>
      <c r="AW9" s="501"/>
      <c r="AX9" s="501"/>
    </row>
    <row r="10" spans="1:52" s="77" customFormat="1" ht="16.5" thickBot="1" x14ac:dyDescent="0.3">
      <c r="A10" s="947" t="s">
        <v>155</v>
      </c>
      <c r="B10" s="948"/>
      <c r="C10" s="948"/>
      <c r="D10" s="948"/>
      <c r="E10" s="948"/>
      <c r="F10" s="948"/>
      <c r="G10" s="948"/>
      <c r="H10" s="948"/>
      <c r="I10" s="948"/>
      <c r="J10" s="948"/>
      <c r="K10" s="948"/>
      <c r="L10" s="948"/>
      <c r="M10" s="948"/>
      <c r="N10" s="948"/>
      <c r="O10" s="948"/>
      <c r="P10" s="948"/>
      <c r="Q10" s="948"/>
      <c r="R10" s="948"/>
      <c r="S10" s="948"/>
      <c r="T10" s="948"/>
      <c r="U10" s="949"/>
      <c r="AB10" s="91" t="s">
        <v>144</v>
      </c>
      <c r="AC10" s="92">
        <f>AD45+AE45</f>
        <v>6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S10" s="501"/>
      <c r="AT10" s="501"/>
      <c r="AU10" s="501"/>
      <c r="AV10" s="501"/>
      <c r="AW10" s="501"/>
      <c r="AX10" s="501"/>
    </row>
    <row r="11" spans="1:52" s="282" customFormat="1" ht="31.5" x14ac:dyDescent="0.25">
      <c r="A11" s="731" t="s">
        <v>156</v>
      </c>
      <c r="B11" s="531" t="s">
        <v>57</v>
      </c>
      <c r="C11" s="532"/>
      <c r="D11" s="533"/>
      <c r="E11" s="534"/>
      <c r="F11" s="535"/>
      <c r="G11" s="536">
        <v>12</v>
      </c>
      <c r="H11" s="537">
        <f t="shared" ref="H11:H47" si="0">G11*30</f>
        <v>360</v>
      </c>
      <c r="I11" s="538"/>
      <c r="J11" s="539"/>
      <c r="K11" s="539"/>
      <c r="L11" s="539"/>
      <c r="M11" s="540"/>
      <c r="N11" s="541"/>
      <c r="O11" s="542"/>
      <c r="P11" s="543"/>
      <c r="Q11" s="544"/>
      <c r="R11" s="542"/>
      <c r="S11" s="543"/>
      <c r="T11" s="544"/>
      <c r="U11" s="543"/>
      <c r="AB11" s="282" t="s">
        <v>92</v>
      </c>
      <c r="AC11" s="283">
        <f>AG45+AH45</f>
        <v>0</v>
      </c>
      <c r="AD11" s="284" t="b">
        <f t="shared" ref="AD11:AE13" si="1">ISBLANK(N11)</f>
        <v>1</v>
      </c>
      <c r="AE11" s="284" t="b">
        <f t="shared" si="1"/>
        <v>1</v>
      </c>
      <c r="AF11" s="284"/>
      <c r="AG11" s="284" t="b">
        <f t="shared" ref="AG11:AH13" si="2">ISBLANK(Q11)</f>
        <v>1</v>
      </c>
      <c r="AH11" s="284" t="b">
        <f t="shared" si="2"/>
        <v>1</v>
      </c>
      <c r="AI11" s="284"/>
      <c r="AJ11" s="284" t="b">
        <f>ISBLANK(#REF!)</f>
        <v>0</v>
      </c>
      <c r="AK11" s="284" t="b">
        <f>ISBLANK(#REF!)</f>
        <v>0</v>
      </c>
      <c r="AL11" s="284"/>
      <c r="AM11" s="284" t="b">
        <f>ISBLANK(T11)</f>
        <v>1</v>
      </c>
      <c r="AN11" s="284" t="b">
        <f>ISBLANK(U11)</f>
        <v>1</v>
      </c>
      <c r="AQ11" s="91" t="s">
        <v>144</v>
      </c>
      <c r="AS11" s="284" t="b">
        <f>ISBLANK(N11)</f>
        <v>1</v>
      </c>
      <c r="AT11" s="284" t="b">
        <f>ISBLANK(O11)</f>
        <v>1</v>
      </c>
      <c r="AU11" s="284" t="b">
        <f>ISBLANK(Q11)</f>
        <v>1</v>
      </c>
      <c r="AV11" s="284" t="b">
        <f>ISBLANK(R11)</f>
        <v>1</v>
      </c>
      <c r="AW11" s="284" t="b">
        <f>ISBLANK(T11)</f>
        <v>1</v>
      </c>
      <c r="AX11" s="284" t="b">
        <f>ISBLANK(U11)</f>
        <v>1</v>
      </c>
    </row>
    <row r="12" spans="1:52" s="282" customFormat="1" x14ac:dyDescent="0.25">
      <c r="A12" s="545" t="s">
        <v>158</v>
      </c>
      <c r="B12" s="30" t="s">
        <v>38</v>
      </c>
      <c r="C12" s="95"/>
      <c r="D12" s="729" t="s">
        <v>14</v>
      </c>
      <c r="E12" s="738"/>
      <c r="F12" s="546"/>
      <c r="G12" s="547">
        <v>2</v>
      </c>
      <c r="H12" s="103">
        <f t="shared" si="0"/>
        <v>60</v>
      </c>
      <c r="I12" s="95">
        <f>J12+L12</f>
        <v>30</v>
      </c>
      <c r="J12" s="724">
        <v>15</v>
      </c>
      <c r="K12" s="724"/>
      <c r="L12" s="724">
        <v>15</v>
      </c>
      <c r="M12" s="104">
        <f t="shared" ref="M12:M43" si="3">H12-I12</f>
        <v>30</v>
      </c>
      <c r="N12" s="98">
        <v>2</v>
      </c>
      <c r="O12" s="99"/>
      <c r="P12" s="100"/>
      <c r="Q12" s="101"/>
      <c r="R12" s="99"/>
      <c r="S12" s="100"/>
      <c r="T12" s="101"/>
      <c r="U12" s="548"/>
      <c r="AA12" s="282" t="s">
        <v>157</v>
      </c>
      <c r="AD12" s="284" t="b">
        <f t="shared" si="1"/>
        <v>0</v>
      </c>
      <c r="AE12" s="284" t="b">
        <f t="shared" si="1"/>
        <v>1</v>
      </c>
      <c r="AF12" s="284"/>
      <c r="AG12" s="284" t="b">
        <f t="shared" si="2"/>
        <v>1</v>
      </c>
      <c r="AH12" s="284" t="b">
        <f t="shared" si="2"/>
        <v>1</v>
      </c>
      <c r="AI12" s="284"/>
      <c r="AJ12" s="284" t="b">
        <f>ISBLANK(#REF!)</f>
        <v>0</v>
      </c>
      <c r="AK12" s="284" t="b">
        <f>ISBLANK(#REF!)</f>
        <v>0</v>
      </c>
      <c r="AL12" s="284"/>
      <c r="AM12" s="284" t="b">
        <f t="shared" ref="AM12:AN38" si="4">ISBLANK(T12)</f>
        <v>1</v>
      </c>
      <c r="AN12" s="284" t="b">
        <f t="shared" si="4"/>
        <v>1</v>
      </c>
      <c r="AQ12" s="91" t="s">
        <v>92</v>
      </c>
      <c r="AS12" s="284" t="b">
        <f t="shared" ref="AS12:AT43" si="5">ISBLANK(N12)</f>
        <v>0</v>
      </c>
      <c r="AT12" s="284" t="b">
        <f t="shared" si="5"/>
        <v>1</v>
      </c>
      <c r="AU12" s="284" t="b">
        <f t="shared" ref="AU12:AV43" si="6">ISBLANK(Q12)</f>
        <v>1</v>
      </c>
      <c r="AV12" s="284" t="b">
        <f t="shared" si="6"/>
        <v>1</v>
      </c>
      <c r="AW12" s="284" t="b">
        <f t="shared" ref="AW12:AX43" si="7">ISBLANK(T12)</f>
        <v>1</v>
      </c>
      <c r="AX12" s="284" t="b">
        <f t="shared" si="7"/>
        <v>1</v>
      </c>
      <c r="AZ12" s="715">
        <f>I12/H12*100</f>
        <v>50</v>
      </c>
    </row>
    <row r="13" spans="1:52" s="282" customFormat="1" x14ac:dyDescent="0.25">
      <c r="A13" s="545" t="s">
        <v>308</v>
      </c>
      <c r="B13" s="30" t="s">
        <v>159</v>
      </c>
      <c r="C13" s="549"/>
      <c r="D13" s="550"/>
      <c r="E13" s="551"/>
      <c r="F13" s="546"/>
      <c r="G13" s="547">
        <v>6</v>
      </c>
      <c r="H13" s="103">
        <f t="shared" si="0"/>
        <v>180</v>
      </c>
      <c r="I13" s="426"/>
      <c r="J13" s="105"/>
      <c r="K13" s="96"/>
      <c r="L13" s="96"/>
      <c r="M13" s="430"/>
      <c r="N13" s="552"/>
      <c r="O13" s="99"/>
      <c r="P13" s="100"/>
      <c r="Q13" s="101"/>
      <c r="R13" s="99"/>
      <c r="S13" s="100"/>
      <c r="T13" s="101"/>
      <c r="U13" s="548"/>
      <c r="AA13" s="282" t="s">
        <v>157</v>
      </c>
      <c r="AD13" s="284" t="b">
        <f t="shared" si="1"/>
        <v>1</v>
      </c>
      <c r="AE13" s="284" t="b">
        <f t="shared" si="1"/>
        <v>1</v>
      </c>
      <c r="AF13" s="284"/>
      <c r="AG13" s="284" t="b">
        <f t="shared" si="2"/>
        <v>1</v>
      </c>
      <c r="AH13" s="284" t="b">
        <f t="shared" si="2"/>
        <v>1</v>
      </c>
      <c r="AI13" s="284"/>
      <c r="AJ13" s="284" t="b">
        <f>ISBLANK(#REF!)</f>
        <v>0</v>
      </c>
      <c r="AK13" s="284" t="b">
        <f>ISBLANK(#REF!)</f>
        <v>0</v>
      </c>
      <c r="AL13" s="284"/>
      <c r="AM13" s="284" t="b">
        <f t="shared" si="4"/>
        <v>1</v>
      </c>
      <c r="AN13" s="284" t="b">
        <f t="shared" si="4"/>
        <v>1</v>
      </c>
      <c r="AQ13" s="91" t="s">
        <v>145</v>
      </c>
      <c r="AS13" s="284" t="b">
        <f t="shared" si="5"/>
        <v>1</v>
      </c>
      <c r="AT13" s="284" t="b">
        <f t="shared" si="5"/>
        <v>1</v>
      </c>
      <c r="AU13" s="284" t="b">
        <f t="shared" si="6"/>
        <v>1</v>
      </c>
      <c r="AV13" s="284" t="b">
        <f t="shared" si="6"/>
        <v>1</v>
      </c>
      <c r="AW13" s="284" t="b">
        <f t="shared" si="7"/>
        <v>1</v>
      </c>
      <c r="AX13" s="284" t="b">
        <f t="shared" si="7"/>
        <v>1</v>
      </c>
      <c r="AZ13" s="715">
        <f t="shared" ref="AZ13:AZ82" si="8">I13/H13*100</f>
        <v>0</v>
      </c>
    </row>
    <row r="14" spans="1:52" s="282" customFormat="1" ht="31.5" x14ac:dyDescent="0.25">
      <c r="A14" s="553" t="s">
        <v>309</v>
      </c>
      <c r="B14" s="554" t="s">
        <v>58</v>
      </c>
      <c r="C14" s="549" t="s">
        <v>381</v>
      </c>
      <c r="D14" s="549"/>
      <c r="E14" s="555"/>
      <c r="F14" s="556"/>
      <c r="G14" s="547">
        <v>3</v>
      </c>
      <c r="H14" s="103">
        <f t="shared" si="0"/>
        <v>90</v>
      </c>
      <c r="I14" s="426"/>
      <c r="J14" s="105"/>
      <c r="K14" s="96"/>
      <c r="L14" s="96"/>
      <c r="M14" s="430"/>
      <c r="N14" s="557"/>
      <c r="O14" s="99"/>
      <c r="P14" s="100"/>
      <c r="Q14" s="101"/>
      <c r="R14" s="99"/>
      <c r="S14" s="100"/>
      <c r="T14" s="101"/>
      <c r="U14" s="548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S14" s="284" t="b">
        <f t="shared" si="5"/>
        <v>1</v>
      </c>
      <c r="AT14" s="284" t="b">
        <f t="shared" si="5"/>
        <v>1</v>
      </c>
      <c r="AU14" s="284" t="b">
        <f t="shared" si="6"/>
        <v>1</v>
      </c>
      <c r="AV14" s="284" t="b">
        <f t="shared" si="6"/>
        <v>1</v>
      </c>
      <c r="AW14" s="284" t="b">
        <f t="shared" si="7"/>
        <v>1</v>
      </c>
      <c r="AX14" s="284" t="b">
        <f t="shared" si="7"/>
        <v>1</v>
      </c>
      <c r="AZ14" s="715">
        <f t="shared" si="8"/>
        <v>0</v>
      </c>
    </row>
    <row r="15" spans="1:52" s="282" customFormat="1" x14ac:dyDescent="0.25">
      <c r="A15" s="553" t="s">
        <v>310</v>
      </c>
      <c r="B15" s="554" t="s">
        <v>45</v>
      </c>
      <c r="C15" s="549"/>
      <c r="D15" s="388"/>
      <c r="E15" s="555"/>
      <c r="F15" s="558"/>
      <c r="G15" s="559">
        <v>3</v>
      </c>
      <c r="H15" s="560">
        <f t="shared" si="0"/>
        <v>90</v>
      </c>
      <c r="I15" s="426"/>
      <c r="J15" s="105"/>
      <c r="K15" s="96"/>
      <c r="L15" s="96"/>
      <c r="M15" s="430"/>
      <c r="N15" s="557"/>
      <c r="O15" s="99"/>
      <c r="P15" s="100"/>
      <c r="Q15" s="101"/>
      <c r="R15" s="99"/>
      <c r="S15" s="100"/>
      <c r="T15" s="101"/>
      <c r="U15" s="548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S15" s="284" t="b">
        <f t="shared" si="5"/>
        <v>1</v>
      </c>
      <c r="AT15" s="284" t="b">
        <f t="shared" si="5"/>
        <v>1</v>
      </c>
      <c r="AU15" s="284" t="b">
        <f t="shared" si="6"/>
        <v>1</v>
      </c>
      <c r="AV15" s="284" t="b">
        <f t="shared" si="6"/>
        <v>1</v>
      </c>
      <c r="AW15" s="284" t="b">
        <f t="shared" si="7"/>
        <v>1</v>
      </c>
      <c r="AX15" s="284" t="b">
        <f t="shared" si="7"/>
        <v>1</v>
      </c>
      <c r="AZ15" s="715">
        <f t="shared" si="8"/>
        <v>0</v>
      </c>
    </row>
    <row r="16" spans="1:52" s="282" customFormat="1" x14ac:dyDescent="0.25">
      <c r="A16" s="561"/>
      <c r="B16" s="562" t="s">
        <v>276</v>
      </c>
      <c r="C16" s="563"/>
      <c r="D16" s="564"/>
      <c r="E16" s="565"/>
      <c r="F16" s="267"/>
      <c r="G16" s="270">
        <v>1</v>
      </c>
      <c r="H16" s="271">
        <f t="shared" si="0"/>
        <v>30</v>
      </c>
      <c r="I16" s="426"/>
      <c r="J16" s="105"/>
      <c r="K16" s="96"/>
      <c r="L16" s="96"/>
      <c r="M16" s="430"/>
      <c r="N16" s="557"/>
      <c r="O16" s="99"/>
      <c r="P16" s="100"/>
      <c r="Q16" s="101"/>
      <c r="R16" s="99"/>
      <c r="S16" s="100"/>
      <c r="T16" s="101"/>
      <c r="U16" s="548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S16" s="284" t="b">
        <f t="shared" si="5"/>
        <v>1</v>
      </c>
      <c r="AT16" s="284" t="b">
        <f t="shared" si="5"/>
        <v>1</v>
      </c>
      <c r="AU16" s="284" t="b">
        <f t="shared" si="6"/>
        <v>1</v>
      </c>
      <c r="AV16" s="284" t="b">
        <f t="shared" si="6"/>
        <v>1</v>
      </c>
      <c r="AW16" s="284" t="b">
        <f t="shared" si="7"/>
        <v>1</v>
      </c>
      <c r="AX16" s="284" t="b">
        <f t="shared" si="7"/>
        <v>1</v>
      </c>
      <c r="AZ16" s="715">
        <f t="shared" si="8"/>
        <v>0</v>
      </c>
    </row>
    <row r="17" spans="1:53" s="282" customFormat="1" x14ac:dyDescent="0.25">
      <c r="A17" s="561"/>
      <c r="B17" s="566" t="s">
        <v>277</v>
      </c>
      <c r="C17" s="563"/>
      <c r="D17" s="567">
        <v>1</v>
      </c>
      <c r="E17" s="565"/>
      <c r="F17" s="267"/>
      <c r="G17" s="270">
        <v>2</v>
      </c>
      <c r="H17" s="271">
        <f t="shared" si="0"/>
        <v>60</v>
      </c>
      <c r="I17" s="426">
        <f>J17+K17+L17</f>
        <v>30</v>
      </c>
      <c r="J17" s="2">
        <v>15</v>
      </c>
      <c r="K17" s="2"/>
      <c r="L17" s="2">
        <v>15</v>
      </c>
      <c r="M17" s="430">
        <f>H17-I17</f>
        <v>30</v>
      </c>
      <c r="N17" s="568">
        <v>2</v>
      </c>
      <c r="O17" s="99"/>
      <c r="P17" s="100"/>
      <c r="Q17" s="101"/>
      <c r="R17" s="99"/>
      <c r="S17" s="100"/>
      <c r="T17" s="101"/>
      <c r="U17" s="548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S17" s="284" t="b">
        <f t="shared" si="5"/>
        <v>0</v>
      </c>
      <c r="AT17" s="284" t="b">
        <f t="shared" si="5"/>
        <v>1</v>
      </c>
      <c r="AU17" s="284" t="b">
        <f t="shared" si="6"/>
        <v>1</v>
      </c>
      <c r="AV17" s="284" t="b">
        <f t="shared" si="6"/>
        <v>1</v>
      </c>
      <c r="AW17" s="284" t="b">
        <f t="shared" si="7"/>
        <v>1</v>
      </c>
      <c r="AX17" s="284" t="b">
        <f t="shared" si="7"/>
        <v>1</v>
      </c>
      <c r="AZ17" s="715">
        <f t="shared" si="8"/>
        <v>50</v>
      </c>
    </row>
    <row r="18" spans="1:53" s="282" customFormat="1" ht="47.25" x14ac:dyDescent="0.25">
      <c r="A18" s="545" t="s">
        <v>160</v>
      </c>
      <c r="B18" s="15" t="s">
        <v>56</v>
      </c>
      <c r="C18" s="95"/>
      <c r="D18" s="724" t="s">
        <v>380</v>
      </c>
      <c r="E18" s="725"/>
      <c r="F18" s="556"/>
      <c r="G18" s="547">
        <v>3</v>
      </c>
      <c r="H18" s="103">
        <f t="shared" si="0"/>
        <v>90</v>
      </c>
      <c r="I18" s="95"/>
      <c r="J18" s="724"/>
      <c r="K18" s="724"/>
      <c r="L18" s="724"/>
      <c r="M18" s="104"/>
      <c r="N18" s="98"/>
      <c r="O18" s="99"/>
      <c r="P18" s="548"/>
      <c r="Q18" s="101"/>
      <c r="R18" s="99"/>
      <c r="S18" s="100"/>
      <c r="T18" s="101"/>
      <c r="U18" s="100"/>
      <c r="AA18" s="282" t="s">
        <v>157</v>
      </c>
      <c r="AD18" s="284" t="b">
        <f>ISBLANK(N18)</f>
        <v>1</v>
      </c>
      <c r="AE18" s="284" t="b">
        <f>ISBLANK(O18)</f>
        <v>1</v>
      </c>
      <c r="AF18" s="284"/>
      <c r="AG18" s="284" t="b">
        <f>ISBLANK(Q18)</f>
        <v>1</v>
      </c>
      <c r="AH18" s="284" t="b">
        <f>ISBLANK(R18)</f>
        <v>1</v>
      </c>
      <c r="AI18" s="284"/>
      <c r="AJ18" s="284" t="b">
        <f>ISBLANK(#REF!)</f>
        <v>0</v>
      </c>
      <c r="AK18" s="284" t="b">
        <f>ISBLANK(#REF!)</f>
        <v>0</v>
      </c>
      <c r="AL18" s="284"/>
      <c r="AM18" s="284" t="b">
        <f t="shared" si="4"/>
        <v>1</v>
      </c>
      <c r="AN18" s="284" t="b">
        <f t="shared" si="4"/>
        <v>1</v>
      </c>
      <c r="AS18" s="284" t="b">
        <f t="shared" si="5"/>
        <v>1</v>
      </c>
      <c r="AT18" s="284" t="b">
        <f t="shared" si="5"/>
        <v>1</v>
      </c>
      <c r="AU18" s="284" t="b">
        <f t="shared" si="6"/>
        <v>1</v>
      </c>
      <c r="AV18" s="284" t="b">
        <f t="shared" si="6"/>
        <v>1</v>
      </c>
      <c r="AW18" s="284" t="b">
        <f t="shared" si="7"/>
        <v>1</v>
      </c>
      <c r="AX18" s="284" t="b">
        <f t="shared" si="7"/>
        <v>1</v>
      </c>
      <c r="AZ18" s="715">
        <f t="shared" si="8"/>
        <v>0</v>
      </c>
    </row>
    <row r="19" spans="1:53" s="282" customFormat="1" x14ac:dyDescent="0.25">
      <c r="A19" s="545" t="s">
        <v>161</v>
      </c>
      <c r="B19" s="30" t="s">
        <v>42</v>
      </c>
      <c r="C19" s="549"/>
      <c r="D19" s="549"/>
      <c r="E19" s="555"/>
      <c r="F19" s="556"/>
      <c r="G19" s="547">
        <v>3</v>
      </c>
      <c r="H19" s="103">
        <f t="shared" si="0"/>
        <v>90</v>
      </c>
      <c r="I19" s="426"/>
      <c r="J19" s="105"/>
      <c r="K19" s="96"/>
      <c r="L19" s="96"/>
      <c r="M19" s="430"/>
      <c r="N19" s="552"/>
      <c r="O19" s="99"/>
      <c r="P19" s="548"/>
      <c r="Q19" s="101"/>
      <c r="R19" s="99"/>
      <c r="S19" s="100"/>
      <c r="T19" s="101"/>
      <c r="U19" s="100"/>
      <c r="AA19" s="282" t="s">
        <v>157</v>
      </c>
      <c r="AD19" s="284" t="b">
        <f>ISBLANK(N19)</f>
        <v>1</v>
      </c>
      <c r="AE19" s="284" t="b">
        <f>ISBLANK(O19)</f>
        <v>1</v>
      </c>
      <c r="AF19" s="284"/>
      <c r="AG19" s="284" t="b">
        <f>ISBLANK(Q19)</f>
        <v>1</v>
      </c>
      <c r="AH19" s="284" t="b">
        <f>ISBLANK(R19)</f>
        <v>1</v>
      </c>
      <c r="AI19" s="284"/>
      <c r="AJ19" s="284" t="b">
        <f>ISBLANK(#REF!)</f>
        <v>0</v>
      </c>
      <c r="AK19" s="284" t="b">
        <f>ISBLANK(#REF!)</f>
        <v>0</v>
      </c>
      <c r="AL19" s="284"/>
      <c r="AM19" s="284" t="b">
        <f t="shared" si="4"/>
        <v>1</v>
      </c>
      <c r="AN19" s="284" t="b">
        <f t="shared" si="4"/>
        <v>1</v>
      </c>
      <c r="AS19" s="284" t="b">
        <f t="shared" si="5"/>
        <v>1</v>
      </c>
      <c r="AT19" s="284" t="b">
        <f t="shared" si="5"/>
        <v>1</v>
      </c>
      <c r="AU19" s="284" t="b">
        <f t="shared" si="6"/>
        <v>1</v>
      </c>
      <c r="AV19" s="284" t="b">
        <f t="shared" si="6"/>
        <v>1</v>
      </c>
      <c r="AW19" s="284" t="b">
        <f t="shared" si="7"/>
        <v>1</v>
      </c>
      <c r="AX19" s="284" t="b">
        <f t="shared" si="7"/>
        <v>1</v>
      </c>
      <c r="AZ19" s="715">
        <f t="shared" si="8"/>
        <v>0</v>
      </c>
    </row>
    <row r="20" spans="1:53" s="282" customFormat="1" x14ac:dyDescent="0.25">
      <c r="A20" s="569"/>
      <c r="B20" s="562" t="s">
        <v>276</v>
      </c>
      <c r="C20" s="549"/>
      <c r="D20" s="549"/>
      <c r="E20" s="555"/>
      <c r="F20" s="556"/>
      <c r="G20" s="570">
        <v>1</v>
      </c>
      <c r="H20" s="571">
        <f t="shared" si="0"/>
        <v>30</v>
      </c>
      <c r="I20" s="426"/>
      <c r="J20" s="105"/>
      <c r="K20" s="96"/>
      <c r="L20" s="96"/>
      <c r="M20" s="430"/>
      <c r="N20" s="557"/>
      <c r="O20" s="99"/>
      <c r="P20" s="548"/>
      <c r="Q20" s="101"/>
      <c r="R20" s="99"/>
      <c r="S20" s="100"/>
      <c r="T20" s="101"/>
      <c r="U20" s="100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S20" s="284" t="b">
        <f t="shared" si="5"/>
        <v>1</v>
      </c>
      <c r="AT20" s="284" t="b">
        <f t="shared" si="5"/>
        <v>1</v>
      </c>
      <c r="AU20" s="284" t="b">
        <f t="shared" si="6"/>
        <v>1</v>
      </c>
      <c r="AV20" s="284" t="b">
        <f t="shared" si="6"/>
        <v>1</v>
      </c>
      <c r="AW20" s="284" t="b">
        <f t="shared" si="7"/>
        <v>1</v>
      </c>
      <c r="AX20" s="284" t="b">
        <f t="shared" si="7"/>
        <v>1</v>
      </c>
      <c r="AZ20" s="715">
        <f t="shared" si="8"/>
        <v>0</v>
      </c>
    </row>
    <row r="21" spans="1:53" s="282" customFormat="1" x14ac:dyDescent="0.25">
      <c r="A21" s="569"/>
      <c r="B21" s="566" t="s">
        <v>277</v>
      </c>
      <c r="C21" s="549"/>
      <c r="D21" s="549">
        <v>1</v>
      </c>
      <c r="E21" s="555"/>
      <c r="F21" s="556"/>
      <c r="G21" s="570">
        <v>2</v>
      </c>
      <c r="H21" s="571">
        <f t="shared" si="0"/>
        <v>60</v>
      </c>
      <c r="I21" s="426">
        <f>J21+K21+L21</f>
        <v>30</v>
      </c>
      <c r="J21" s="2">
        <v>15</v>
      </c>
      <c r="K21" s="2"/>
      <c r="L21" s="2">
        <v>15</v>
      </c>
      <c r="M21" s="430">
        <f>H21-I21</f>
        <v>30</v>
      </c>
      <c r="N21" s="568">
        <v>2</v>
      </c>
      <c r="O21" s="99"/>
      <c r="P21" s="548"/>
      <c r="Q21" s="101"/>
      <c r="R21" s="99"/>
      <c r="S21" s="100"/>
      <c r="T21" s="101"/>
      <c r="U21" s="100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S21" s="284" t="b">
        <f t="shared" si="5"/>
        <v>0</v>
      </c>
      <c r="AT21" s="284" t="b">
        <f t="shared" si="5"/>
        <v>1</v>
      </c>
      <c r="AU21" s="284" t="b">
        <f t="shared" si="6"/>
        <v>1</v>
      </c>
      <c r="AV21" s="284" t="b">
        <f t="shared" si="6"/>
        <v>1</v>
      </c>
      <c r="AW21" s="284" t="b">
        <f t="shared" si="7"/>
        <v>1</v>
      </c>
      <c r="AX21" s="284" t="b">
        <f t="shared" si="7"/>
        <v>1</v>
      </c>
      <c r="AZ21" s="715">
        <f t="shared" si="8"/>
        <v>50</v>
      </c>
    </row>
    <row r="22" spans="1:53" s="108" customFormat="1" x14ac:dyDescent="0.25">
      <c r="A22" s="545" t="s">
        <v>162</v>
      </c>
      <c r="B22" s="30" t="s">
        <v>39</v>
      </c>
      <c r="C22" s="549"/>
      <c r="D22" s="549"/>
      <c r="E22" s="555"/>
      <c r="F22" s="556"/>
      <c r="G22" s="547">
        <v>6</v>
      </c>
      <c r="H22" s="103">
        <f t="shared" si="0"/>
        <v>180</v>
      </c>
      <c r="I22" s="426"/>
      <c r="J22" s="105"/>
      <c r="K22" s="96"/>
      <c r="L22" s="96"/>
      <c r="M22" s="430"/>
      <c r="N22" s="552"/>
      <c r="O22" s="106"/>
      <c r="P22" s="107"/>
      <c r="Q22" s="37"/>
      <c r="R22" s="106"/>
      <c r="S22" s="97"/>
      <c r="T22" s="37"/>
      <c r="U22" s="97"/>
      <c r="AA22" s="108" t="s">
        <v>157</v>
      </c>
      <c r="AD22" s="94" t="b">
        <f>ISBLANK(N22)</f>
        <v>1</v>
      </c>
      <c r="AE22" s="94" t="b">
        <f>ISBLANK(O22)</f>
        <v>1</v>
      </c>
      <c r="AF22" s="109"/>
      <c r="AG22" s="94" t="b">
        <f>ISBLANK(Q22)</f>
        <v>1</v>
      </c>
      <c r="AH22" s="94" t="b">
        <f>ISBLANK(R22)</f>
        <v>1</v>
      </c>
      <c r="AI22" s="109"/>
      <c r="AJ22" s="94" t="b">
        <f>ISBLANK(#REF!)</f>
        <v>0</v>
      </c>
      <c r="AK22" s="94" t="b">
        <f>ISBLANK(#REF!)</f>
        <v>0</v>
      </c>
      <c r="AL22" s="109"/>
      <c r="AM22" s="94" t="b">
        <f t="shared" si="4"/>
        <v>1</v>
      </c>
      <c r="AN22" s="94" t="b">
        <f t="shared" si="4"/>
        <v>1</v>
      </c>
      <c r="AQ22" s="282"/>
      <c r="AS22" s="284" t="b">
        <f t="shared" si="5"/>
        <v>1</v>
      </c>
      <c r="AT22" s="284" t="b">
        <f t="shared" si="5"/>
        <v>1</v>
      </c>
      <c r="AU22" s="284" t="b">
        <f t="shared" si="6"/>
        <v>1</v>
      </c>
      <c r="AV22" s="284" t="b">
        <f t="shared" si="6"/>
        <v>1</v>
      </c>
      <c r="AW22" s="284" t="b">
        <f t="shared" si="7"/>
        <v>1</v>
      </c>
      <c r="AX22" s="284" t="b">
        <f t="shared" si="7"/>
        <v>1</v>
      </c>
      <c r="AZ22" s="715">
        <f t="shared" si="8"/>
        <v>0</v>
      </c>
    </row>
    <row r="23" spans="1:53" s="108" customFormat="1" x14ac:dyDescent="0.25">
      <c r="A23" s="572"/>
      <c r="B23" s="562" t="s">
        <v>276</v>
      </c>
      <c r="C23" s="563"/>
      <c r="D23" s="564"/>
      <c r="E23" s="565"/>
      <c r="F23" s="267"/>
      <c r="G23" s="270">
        <v>3</v>
      </c>
      <c r="H23" s="271">
        <f t="shared" si="0"/>
        <v>90</v>
      </c>
      <c r="I23" s="426"/>
      <c r="J23" s="105"/>
      <c r="K23" s="96"/>
      <c r="L23" s="96"/>
      <c r="M23" s="430"/>
      <c r="N23" s="552"/>
      <c r="O23" s="106"/>
      <c r="P23" s="107"/>
      <c r="Q23" s="37"/>
      <c r="R23" s="106"/>
      <c r="S23" s="97"/>
      <c r="T23" s="37"/>
      <c r="U23" s="97"/>
      <c r="AD23" s="94"/>
      <c r="AE23" s="94"/>
      <c r="AF23" s="109"/>
      <c r="AG23" s="94"/>
      <c r="AH23" s="94"/>
      <c r="AI23" s="109"/>
      <c r="AJ23" s="94"/>
      <c r="AK23" s="94"/>
      <c r="AL23" s="109"/>
      <c r="AM23" s="94"/>
      <c r="AN23" s="94"/>
      <c r="AQ23" s="282"/>
      <c r="AS23" s="284" t="b">
        <f t="shared" si="5"/>
        <v>1</v>
      </c>
      <c r="AT23" s="284" t="b">
        <f t="shared" si="5"/>
        <v>1</v>
      </c>
      <c r="AU23" s="284" t="b">
        <f t="shared" si="6"/>
        <v>1</v>
      </c>
      <c r="AV23" s="284" t="b">
        <f t="shared" si="6"/>
        <v>1</v>
      </c>
      <c r="AW23" s="284" t="b">
        <f t="shared" si="7"/>
        <v>1</v>
      </c>
      <c r="AX23" s="284" t="b">
        <f t="shared" si="7"/>
        <v>1</v>
      </c>
      <c r="AZ23" s="715">
        <f t="shared" si="8"/>
        <v>0</v>
      </c>
    </row>
    <row r="24" spans="1:53" s="108" customFormat="1" x14ac:dyDescent="0.25">
      <c r="A24" s="572"/>
      <c r="B24" s="566" t="s">
        <v>277</v>
      </c>
      <c r="C24" s="563"/>
      <c r="D24" s="573" t="s">
        <v>14</v>
      </c>
      <c r="E24" s="565"/>
      <c r="F24" s="267"/>
      <c r="G24" s="270">
        <v>3</v>
      </c>
      <c r="H24" s="271">
        <f t="shared" si="0"/>
        <v>90</v>
      </c>
      <c r="I24" s="426">
        <f>J24+K24+L24</f>
        <v>45</v>
      </c>
      <c r="J24" s="2">
        <v>30</v>
      </c>
      <c r="K24" s="2"/>
      <c r="L24" s="2">
        <v>15</v>
      </c>
      <c r="M24" s="430">
        <f>H24-I24</f>
        <v>45</v>
      </c>
      <c r="N24" s="568">
        <v>3</v>
      </c>
      <c r="O24" s="106"/>
      <c r="P24" s="107"/>
      <c r="Q24" s="37"/>
      <c r="R24" s="106"/>
      <c r="S24" s="97"/>
      <c r="T24" s="37"/>
      <c r="U24" s="97"/>
      <c r="AD24" s="94"/>
      <c r="AE24" s="94"/>
      <c r="AF24" s="109"/>
      <c r="AG24" s="94"/>
      <c r="AH24" s="94"/>
      <c r="AI24" s="109"/>
      <c r="AJ24" s="94"/>
      <c r="AK24" s="94"/>
      <c r="AL24" s="109"/>
      <c r="AM24" s="94"/>
      <c r="AN24" s="94"/>
      <c r="AQ24" s="282"/>
      <c r="AS24" s="284" t="b">
        <f t="shared" si="5"/>
        <v>0</v>
      </c>
      <c r="AT24" s="284" t="b">
        <f t="shared" si="5"/>
        <v>1</v>
      </c>
      <c r="AU24" s="284" t="b">
        <f t="shared" si="6"/>
        <v>1</v>
      </c>
      <c r="AV24" s="284" t="b">
        <f t="shared" si="6"/>
        <v>1</v>
      </c>
      <c r="AW24" s="284" t="b">
        <f t="shared" si="7"/>
        <v>1</v>
      </c>
      <c r="AX24" s="284" t="b">
        <f t="shared" si="7"/>
        <v>1</v>
      </c>
      <c r="AZ24" s="715">
        <f t="shared" si="8"/>
        <v>50</v>
      </c>
    </row>
    <row r="25" spans="1:53" s="282" customFormat="1" ht="31.5" x14ac:dyDescent="0.25">
      <c r="A25" s="545" t="s">
        <v>163</v>
      </c>
      <c r="B25" s="30" t="s">
        <v>61</v>
      </c>
      <c r="C25" s="110"/>
      <c r="D25" s="724"/>
      <c r="E25" s="725"/>
      <c r="F25" s="104"/>
      <c r="G25" s="547">
        <v>6</v>
      </c>
      <c r="H25" s="103">
        <f t="shared" si="0"/>
        <v>180</v>
      </c>
      <c r="I25" s="95"/>
      <c r="J25" s="724"/>
      <c r="K25" s="724"/>
      <c r="L25" s="724"/>
      <c r="M25" s="104"/>
      <c r="N25" s="105"/>
      <c r="O25" s="106"/>
      <c r="P25" s="97"/>
      <c r="Q25" s="37"/>
      <c r="R25" s="106"/>
      <c r="S25" s="97"/>
      <c r="T25" s="37"/>
      <c r="U25" s="97"/>
      <c r="AA25" s="282" t="s">
        <v>157</v>
      </c>
      <c r="AD25" s="284" t="b">
        <f>ISBLANK(N25)</f>
        <v>1</v>
      </c>
      <c r="AE25" s="284" t="b">
        <f>ISBLANK(O25)</f>
        <v>1</v>
      </c>
      <c r="AF25" s="284"/>
      <c r="AG25" s="284" t="b">
        <f>ISBLANK(Q25)</f>
        <v>1</v>
      </c>
      <c r="AH25" s="284" t="b">
        <f>ISBLANK(R25)</f>
        <v>1</v>
      </c>
      <c r="AI25" s="284"/>
      <c r="AJ25" s="284" t="b">
        <f>ISBLANK(#REF!)</f>
        <v>0</v>
      </c>
      <c r="AK25" s="284" t="b">
        <f>ISBLANK(#REF!)</f>
        <v>0</v>
      </c>
      <c r="AL25" s="284"/>
      <c r="AM25" s="284" t="b">
        <f t="shared" si="4"/>
        <v>1</v>
      </c>
      <c r="AN25" s="284" t="b">
        <f t="shared" si="4"/>
        <v>1</v>
      </c>
      <c r="AS25" s="284" t="b">
        <f t="shared" si="5"/>
        <v>1</v>
      </c>
      <c r="AT25" s="284" t="b">
        <f t="shared" si="5"/>
        <v>1</v>
      </c>
      <c r="AU25" s="284" t="b">
        <f t="shared" si="6"/>
        <v>1</v>
      </c>
      <c r="AV25" s="284" t="b">
        <f t="shared" si="6"/>
        <v>1</v>
      </c>
      <c r="AW25" s="284" t="b">
        <f t="shared" si="7"/>
        <v>1</v>
      </c>
      <c r="AX25" s="284" t="b">
        <f t="shared" si="7"/>
        <v>1</v>
      </c>
      <c r="AZ25" s="715">
        <f t="shared" si="8"/>
        <v>0</v>
      </c>
    </row>
    <row r="26" spans="1:53" s="282" customFormat="1" x14ac:dyDescent="0.25">
      <c r="A26" s="545"/>
      <c r="B26" s="562" t="s">
        <v>276</v>
      </c>
      <c r="C26" s="110"/>
      <c r="D26" s="724"/>
      <c r="E26" s="725"/>
      <c r="F26" s="104"/>
      <c r="G26" s="35">
        <v>2</v>
      </c>
      <c r="H26" s="103">
        <f t="shared" si="0"/>
        <v>60</v>
      </c>
      <c r="I26" s="95"/>
      <c r="J26" s="724"/>
      <c r="K26" s="724"/>
      <c r="L26" s="724"/>
      <c r="M26" s="104"/>
      <c r="N26" s="105"/>
      <c r="O26" s="106"/>
      <c r="P26" s="97"/>
      <c r="Q26" s="37"/>
      <c r="R26" s="106"/>
      <c r="S26" s="97"/>
      <c r="T26" s="37"/>
      <c r="U26" s="97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S26" s="284" t="b">
        <f t="shared" si="5"/>
        <v>1</v>
      </c>
      <c r="AT26" s="284" t="b">
        <f t="shared" si="5"/>
        <v>1</v>
      </c>
      <c r="AU26" s="284" t="b">
        <f t="shared" si="6"/>
        <v>1</v>
      </c>
      <c r="AV26" s="284" t="b">
        <f t="shared" si="6"/>
        <v>1</v>
      </c>
      <c r="AW26" s="284" t="b">
        <f t="shared" si="7"/>
        <v>1</v>
      </c>
      <c r="AX26" s="284" t="b">
        <f t="shared" si="7"/>
        <v>1</v>
      </c>
      <c r="AZ26" s="715">
        <f t="shared" si="8"/>
        <v>0</v>
      </c>
    </row>
    <row r="27" spans="1:53" s="282" customFormat="1" x14ac:dyDescent="0.25">
      <c r="A27" s="545"/>
      <c r="B27" s="566" t="s">
        <v>277</v>
      </c>
      <c r="C27" s="110">
        <v>2</v>
      </c>
      <c r="D27" s="724"/>
      <c r="E27" s="725"/>
      <c r="F27" s="104"/>
      <c r="G27" s="35">
        <v>4</v>
      </c>
      <c r="H27" s="103">
        <f t="shared" si="0"/>
        <v>120</v>
      </c>
      <c r="I27" s="95">
        <f t="shared" ref="I27:I43" si="9">J27+K27+L27</f>
        <v>72</v>
      </c>
      <c r="J27" s="724">
        <v>36</v>
      </c>
      <c r="K27" s="724">
        <v>18</v>
      </c>
      <c r="L27" s="724">
        <v>18</v>
      </c>
      <c r="M27" s="104">
        <f t="shared" si="3"/>
        <v>48</v>
      </c>
      <c r="N27" s="105"/>
      <c r="O27" s="106">
        <v>4</v>
      </c>
      <c r="P27" s="97">
        <v>4</v>
      </c>
      <c r="Q27" s="37"/>
      <c r="R27" s="106"/>
      <c r="S27" s="97"/>
      <c r="T27" s="37"/>
      <c r="U27" s="97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S27" s="284" t="b">
        <f t="shared" si="5"/>
        <v>1</v>
      </c>
      <c r="AT27" s="284" t="b">
        <f t="shared" si="5"/>
        <v>0</v>
      </c>
      <c r="AU27" s="284" t="b">
        <f t="shared" si="6"/>
        <v>1</v>
      </c>
      <c r="AV27" s="284" t="b">
        <f t="shared" si="6"/>
        <v>1</v>
      </c>
      <c r="AW27" s="284" t="b">
        <f t="shared" si="7"/>
        <v>1</v>
      </c>
      <c r="AX27" s="284" t="b">
        <f t="shared" si="7"/>
        <v>1</v>
      </c>
      <c r="AZ27" s="715">
        <f t="shared" si="8"/>
        <v>60</v>
      </c>
      <c r="BA27" s="282">
        <v>-1</v>
      </c>
    </row>
    <row r="28" spans="1:53" s="282" customFormat="1" x14ac:dyDescent="0.25">
      <c r="A28" s="545" t="s">
        <v>164</v>
      </c>
      <c r="B28" s="574" t="s">
        <v>41</v>
      </c>
      <c r="C28" s="575"/>
      <c r="D28" s="549"/>
      <c r="E28" s="576"/>
      <c r="F28" s="104"/>
      <c r="G28" s="35">
        <v>4</v>
      </c>
      <c r="H28" s="103">
        <f t="shared" si="0"/>
        <v>120</v>
      </c>
      <c r="I28" s="426"/>
      <c r="J28" s="105"/>
      <c r="K28" s="96"/>
      <c r="L28" s="96"/>
      <c r="M28" s="430"/>
      <c r="N28" s="557"/>
      <c r="O28" s="106"/>
      <c r="P28" s="97"/>
      <c r="Q28" s="37"/>
      <c r="R28" s="106"/>
      <c r="S28" s="97"/>
      <c r="T28" s="37"/>
      <c r="U28" s="97"/>
      <c r="AA28" s="282" t="s">
        <v>157</v>
      </c>
      <c r="AD28" s="284" t="b">
        <f>ISBLANK(N28)</f>
        <v>1</v>
      </c>
      <c r="AE28" s="284" t="b">
        <f>ISBLANK(O28)</f>
        <v>1</v>
      </c>
      <c r="AF28" s="284"/>
      <c r="AG28" s="284" t="b">
        <f>ISBLANK(Q28)</f>
        <v>1</v>
      </c>
      <c r="AH28" s="284" t="b">
        <f>ISBLANK(R28)</f>
        <v>1</v>
      </c>
      <c r="AI28" s="284"/>
      <c r="AJ28" s="284" t="b">
        <f>ISBLANK(#REF!)</f>
        <v>0</v>
      </c>
      <c r="AK28" s="284" t="b">
        <f>ISBLANK(#REF!)</f>
        <v>0</v>
      </c>
      <c r="AL28" s="284"/>
      <c r="AM28" s="284" t="b">
        <f t="shared" si="4"/>
        <v>1</v>
      </c>
      <c r="AN28" s="284" t="b">
        <f t="shared" si="4"/>
        <v>1</v>
      </c>
      <c r="AS28" s="284" t="b">
        <f t="shared" si="5"/>
        <v>1</v>
      </c>
      <c r="AT28" s="284" t="b">
        <f t="shared" si="5"/>
        <v>1</v>
      </c>
      <c r="AU28" s="284" t="b">
        <f t="shared" si="6"/>
        <v>1</v>
      </c>
      <c r="AV28" s="284" t="b">
        <f t="shared" si="6"/>
        <v>1</v>
      </c>
      <c r="AW28" s="284" t="b">
        <f t="shared" si="7"/>
        <v>1</v>
      </c>
      <c r="AX28" s="284" t="b">
        <f t="shared" si="7"/>
        <v>1</v>
      </c>
      <c r="AZ28" s="715">
        <f t="shared" si="8"/>
        <v>0</v>
      </c>
    </row>
    <row r="29" spans="1:53" s="282" customFormat="1" x14ac:dyDescent="0.25">
      <c r="A29" s="545"/>
      <c r="B29" s="562" t="s">
        <v>276</v>
      </c>
      <c r="C29" s="575"/>
      <c r="D29" s="549"/>
      <c r="E29" s="576"/>
      <c r="F29" s="104"/>
      <c r="G29" s="570">
        <v>2</v>
      </c>
      <c r="H29" s="571">
        <f t="shared" si="0"/>
        <v>60</v>
      </c>
      <c r="I29" s="426"/>
      <c r="J29" s="105"/>
      <c r="K29" s="96"/>
      <c r="L29" s="96"/>
      <c r="M29" s="430"/>
      <c r="N29" s="557"/>
      <c r="O29" s="106"/>
      <c r="P29" s="97"/>
      <c r="Q29" s="37"/>
      <c r="R29" s="106"/>
      <c r="S29" s="97"/>
      <c r="T29" s="37"/>
      <c r="U29" s="97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S29" s="284" t="b">
        <f t="shared" si="5"/>
        <v>1</v>
      </c>
      <c r="AT29" s="284" t="b">
        <f t="shared" si="5"/>
        <v>1</v>
      </c>
      <c r="AU29" s="284" t="b">
        <f t="shared" si="6"/>
        <v>1</v>
      </c>
      <c r="AV29" s="284" t="b">
        <f t="shared" si="6"/>
        <v>1</v>
      </c>
      <c r="AW29" s="284" t="b">
        <f t="shared" si="7"/>
        <v>1</v>
      </c>
      <c r="AX29" s="284" t="b">
        <f t="shared" si="7"/>
        <v>1</v>
      </c>
      <c r="AZ29" s="715">
        <f t="shared" si="8"/>
        <v>0</v>
      </c>
    </row>
    <row r="30" spans="1:53" s="282" customFormat="1" x14ac:dyDescent="0.25">
      <c r="A30" s="545"/>
      <c r="B30" s="566" t="s">
        <v>277</v>
      </c>
      <c r="C30" s="575"/>
      <c r="D30" s="549">
        <v>1</v>
      </c>
      <c r="E30" s="576"/>
      <c r="F30" s="104"/>
      <c r="G30" s="570">
        <v>2</v>
      </c>
      <c r="H30" s="571">
        <f t="shared" si="0"/>
        <v>60</v>
      </c>
      <c r="I30" s="426">
        <f>J30+K30+L30</f>
        <v>30</v>
      </c>
      <c r="J30" s="2">
        <v>15</v>
      </c>
      <c r="K30" s="2"/>
      <c r="L30" s="2">
        <v>15</v>
      </c>
      <c r="M30" s="430">
        <f>H30-I30</f>
        <v>30</v>
      </c>
      <c r="N30" s="568">
        <v>2</v>
      </c>
      <c r="O30" s="106"/>
      <c r="P30" s="97"/>
      <c r="Q30" s="37"/>
      <c r="R30" s="106"/>
      <c r="S30" s="97"/>
      <c r="T30" s="37"/>
      <c r="U30" s="97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S30" s="284" t="b">
        <f t="shared" si="5"/>
        <v>0</v>
      </c>
      <c r="AT30" s="284" t="b">
        <f t="shared" si="5"/>
        <v>1</v>
      </c>
      <c r="AU30" s="284" t="b">
        <f t="shared" si="6"/>
        <v>1</v>
      </c>
      <c r="AV30" s="284" t="b">
        <f t="shared" si="6"/>
        <v>1</v>
      </c>
      <c r="AW30" s="284" t="b">
        <f t="shared" si="7"/>
        <v>1</v>
      </c>
      <c r="AX30" s="284" t="b">
        <f t="shared" si="7"/>
        <v>1</v>
      </c>
      <c r="AZ30" s="715">
        <f t="shared" si="8"/>
        <v>50</v>
      </c>
    </row>
    <row r="31" spans="1:53" s="282" customFormat="1" x14ac:dyDescent="0.25">
      <c r="A31" s="545" t="s">
        <v>165</v>
      </c>
      <c r="B31" s="574" t="s">
        <v>278</v>
      </c>
      <c r="C31" s="575"/>
      <c r="D31" s="549"/>
      <c r="E31" s="576"/>
      <c r="F31" s="104"/>
      <c r="G31" s="35">
        <v>5</v>
      </c>
      <c r="H31" s="103">
        <f t="shared" si="0"/>
        <v>150</v>
      </c>
      <c r="I31" s="426"/>
      <c r="J31" s="105"/>
      <c r="K31" s="96"/>
      <c r="L31" s="96"/>
      <c r="M31" s="430"/>
      <c r="N31" s="552"/>
      <c r="O31" s="99"/>
      <c r="P31" s="100"/>
      <c r="Q31" s="101"/>
      <c r="R31" s="99"/>
      <c r="S31" s="100"/>
      <c r="T31" s="101"/>
      <c r="U31" s="100"/>
      <c r="AA31" s="282" t="s">
        <v>157</v>
      </c>
      <c r="AD31" s="284" t="b">
        <f>ISBLANK(N31)</f>
        <v>1</v>
      </c>
      <c r="AE31" s="284" t="b">
        <f>ISBLANK(O31)</f>
        <v>1</v>
      </c>
      <c r="AF31" s="284"/>
      <c r="AG31" s="284" t="b">
        <f>ISBLANK(Q31)</f>
        <v>1</v>
      </c>
      <c r="AH31" s="284" t="b">
        <f>ISBLANK(R31)</f>
        <v>1</v>
      </c>
      <c r="AI31" s="284"/>
      <c r="AJ31" s="284" t="b">
        <f>ISBLANK(#REF!)</f>
        <v>0</v>
      </c>
      <c r="AK31" s="284" t="b">
        <f>ISBLANK(#REF!)</f>
        <v>0</v>
      </c>
      <c r="AL31" s="284"/>
      <c r="AM31" s="284" t="b">
        <f t="shared" si="4"/>
        <v>1</v>
      </c>
      <c r="AN31" s="284" t="b">
        <f t="shared" si="4"/>
        <v>1</v>
      </c>
      <c r="AS31" s="284" t="b">
        <f t="shared" si="5"/>
        <v>1</v>
      </c>
      <c r="AT31" s="284" t="b">
        <f t="shared" si="5"/>
        <v>1</v>
      </c>
      <c r="AU31" s="284" t="b">
        <f t="shared" si="6"/>
        <v>1</v>
      </c>
      <c r="AV31" s="284" t="b">
        <f t="shared" si="6"/>
        <v>1</v>
      </c>
      <c r="AW31" s="284" t="b">
        <f t="shared" si="7"/>
        <v>1</v>
      </c>
      <c r="AX31" s="284" t="b">
        <f t="shared" si="7"/>
        <v>1</v>
      </c>
      <c r="AZ31" s="715">
        <f t="shared" si="8"/>
        <v>0</v>
      </c>
    </row>
    <row r="32" spans="1:53" s="282" customFormat="1" x14ac:dyDescent="0.25">
      <c r="A32" s="545"/>
      <c r="B32" s="562" t="s">
        <v>276</v>
      </c>
      <c r="C32" s="575"/>
      <c r="D32" s="549"/>
      <c r="E32" s="95"/>
      <c r="F32" s="577"/>
      <c r="G32" s="212">
        <v>2</v>
      </c>
      <c r="H32" s="571">
        <f t="shared" si="0"/>
        <v>60</v>
      </c>
      <c r="I32" s="426"/>
      <c r="J32" s="105"/>
      <c r="K32" s="96"/>
      <c r="L32" s="96"/>
      <c r="M32" s="430"/>
      <c r="N32" s="552"/>
      <c r="O32" s="99"/>
      <c r="P32" s="100"/>
      <c r="Q32" s="101"/>
      <c r="R32" s="99"/>
      <c r="S32" s="100"/>
      <c r="T32" s="101"/>
      <c r="U32" s="100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S32" s="284" t="b">
        <f t="shared" si="5"/>
        <v>1</v>
      </c>
      <c r="AT32" s="284" t="b">
        <f t="shared" si="5"/>
        <v>1</v>
      </c>
      <c r="AU32" s="284" t="b">
        <f t="shared" si="6"/>
        <v>1</v>
      </c>
      <c r="AV32" s="284" t="b">
        <f t="shared" si="6"/>
        <v>1</v>
      </c>
      <c r="AW32" s="284" t="b">
        <f t="shared" si="7"/>
        <v>1</v>
      </c>
      <c r="AX32" s="284" t="b">
        <f t="shared" si="7"/>
        <v>1</v>
      </c>
      <c r="AZ32" s="715">
        <f t="shared" si="8"/>
        <v>0</v>
      </c>
    </row>
    <row r="33" spans="1:55" s="282" customFormat="1" x14ac:dyDescent="0.25">
      <c r="A33" s="545"/>
      <c r="B33" s="566" t="s">
        <v>277</v>
      </c>
      <c r="C33" s="575"/>
      <c r="D33" s="549">
        <v>1</v>
      </c>
      <c r="E33" s="578"/>
      <c r="F33" s="579"/>
      <c r="G33" s="580">
        <v>3</v>
      </c>
      <c r="H33" s="571">
        <f t="shared" si="0"/>
        <v>90</v>
      </c>
      <c r="I33" s="426">
        <f>J33+K33+L33</f>
        <v>60</v>
      </c>
      <c r="J33" s="2">
        <v>30</v>
      </c>
      <c r="K33" s="2"/>
      <c r="L33" s="2">
        <v>30</v>
      </c>
      <c r="M33" s="430">
        <f>H33-I33</f>
        <v>30</v>
      </c>
      <c r="N33" s="568">
        <v>4</v>
      </c>
      <c r="O33" s="99"/>
      <c r="P33" s="100"/>
      <c r="Q33" s="101"/>
      <c r="R33" s="99"/>
      <c r="S33" s="100"/>
      <c r="T33" s="101"/>
      <c r="U33" s="100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S33" s="284" t="b">
        <f t="shared" si="5"/>
        <v>0</v>
      </c>
      <c r="AT33" s="284" t="b">
        <f t="shared" si="5"/>
        <v>1</v>
      </c>
      <c r="AU33" s="284" t="b">
        <f t="shared" si="6"/>
        <v>1</v>
      </c>
      <c r="AV33" s="284" t="b">
        <f t="shared" si="6"/>
        <v>1</v>
      </c>
      <c r="AW33" s="284" t="b">
        <f t="shared" si="7"/>
        <v>1</v>
      </c>
      <c r="AX33" s="284" t="b">
        <f t="shared" si="7"/>
        <v>1</v>
      </c>
      <c r="AZ33" s="715">
        <f t="shared" si="8"/>
        <v>66.666666666666657</v>
      </c>
    </row>
    <row r="34" spans="1:55" s="282" customFormat="1" x14ac:dyDescent="0.25">
      <c r="A34" s="545" t="s">
        <v>166</v>
      </c>
      <c r="B34" s="574" t="s">
        <v>43</v>
      </c>
      <c r="C34" s="575"/>
      <c r="D34" s="549"/>
      <c r="E34" s="576"/>
      <c r="F34" s="104"/>
      <c r="G34" s="35">
        <v>6</v>
      </c>
      <c r="H34" s="103">
        <f t="shared" si="0"/>
        <v>180</v>
      </c>
      <c r="I34" s="426"/>
      <c r="J34" s="105"/>
      <c r="K34" s="96"/>
      <c r="L34" s="96"/>
      <c r="M34" s="430"/>
      <c r="N34" s="552"/>
      <c r="O34" s="99"/>
      <c r="P34" s="100"/>
      <c r="Q34" s="101"/>
      <c r="R34" s="99"/>
      <c r="S34" s="100"/>
      <c r="T34" s="101"/>
      <c r="U34" s="100"/>
      <c r="AA34" s="282" t="s">
        <v>157</v>
      </c>
      <c r="AD34" s="284" t="b">
        <f>ISBLANK(N34)</f>
        <v>1</v>
      </c>
      <c r="AE34" s="284" t="b">
        <f>ISBLANK(O34)</f>
        <v>1</v>
      </c>
      <c r="AF34" s="284"/>
      <c r="AG34" s="284" t="b">
        <f>ISBLANK(Q34)</f>
        <v>1</v>
      </c>
      <c r="AH34" s="284" t="b">
        <f>ISBLANK(R34)</f>
        <v>1</v>
      </c>
      <c r="AI34" s="284"/>
      <c r="AJ34" s="284" t="b">
        <f>ISBLANK(#REF!)</f>
        <v>0</v>
      </c>
      <c r="AK34" s="284" t="b">
        <f>ISBLANK(#REF!)</f>
        <v>0</v>
      </c>
      <c r="AL34" s="284"/>
      <c r="AM34" s="284" t="b">
        <f t="shared" si="4"/>
        <v>1</v>
      </c>
      <c r="AN34" s="284" t="b">
        <f t="shared" si="4"/>
        <v>1</v>
      </c>
      <c r="AS34" s="284" t="b">
        <f t="shared" si="5"/>
        <v>1</v>
      </c>
      <c r="AT34" s="284" t="b">
        <f t="shared" si="5"/>
        <v>1</v>
      </c>
      <c r="AU34" s="284" t="b">
        <f t="shared" si="6"/>
        <v>1</v>
      </c>
      <c r="AV34" s="284" t="b">
        <f t="shared" si="6"/>
        <v>1</v>
      </c>
      <c r="AW34" s="284" t="b">
        <f t="shared" si="7"/>
        <v>1</v>
      </c>
      <c r="AX34" s="284" t="b">
        <f t="shared" si="7"/>
        <v>1</v>
      </c>
      <c r="AZ34" s="715">
        <f t="shared" si="8"/>
        <v>0</v>
      </c>
    </row>
    <row r="35" spans="1:55" s="282" customFormat="1" x14ac:dyDescent="0.25">
      <c r="A35" s="545"/>
      <c r="B35" s="562" t="s">
        <v>276</v>
      </c>
      <c r="C35" s="549"/>
      <c r="D35" s="549"/>
      <c r="E35" s="555"/>
      <c r="F35" s="556"/>
      <c r="G35" s="743">
        <v>2</v>
      </c>
      <c r="H35" s="571">
        <f t="shared" si="0"/>
        <v>60</v>
      </c>
      <c r="I35" s="426"/>
      <c r="J35" s="105"/>
      <c r="K35" s="96"/>
      <c r="L35" s="96"/>
      <c r="M35" s="430"/>
      <c r="N35" s="557"/>
      <c r="O35" s="99"/>
      <c r="P35" s="100"/>
      <c r="Q35" s="98"/>
      <c r="R35" s="99"/>
      <c r="S35" s="100"/>
      <c r="T35" s="98"/>
      <c r="U35" s="581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S35" s="284" t="b">
        <f t="shared" si="5"/>
        <v>1</v>
      </c>
      <c r="AT35" s="284" t="b">
        <f t="shared" si="5"/>
        <v>1</v>
      </c>
      <c r="AU35" s="284" t="b">
        <f t="shared" si="6"/>
        <v>1</v>
      </c>
      <c r="AV35" s="284" t="b">
        <f t="shared" si="6"/>
        <v>1</v>
      </c>
      <c r="AW35" s="284" t="b">
        <f t="shared" si="7"/>
        <v>1</v>
      </c>
      <c r="AX35" s="284" t="b">
        <f t="shared" si="7"/>
        <v>1</v>
      </c>
      <c r="AZ35" s="715">
        <f t="shared" si="8"/>
        <v>0</v>
      </c>
    </row>
    <row r="36" spans="1:55" s="282" customFormat="1" x14ac:dyDescent="0.25">
      <c r="A36" s="545"/>
      <c r="B36" s="566" t="s">
        <v>277</v>
      </c>
      <c r="C36" s="549"/>
      <c r="D36" s="549">
        <v>1</v>
      </c>
      <c r="E36" s="555"/>
      <c r="F36" s="556"/>
      <c r="G36" s="743">
        <v>4</v>
      </c>
      <c r="H36" s="571">
        <f t="shared" si="0"/>
        <v>120</v>
      </c>
      <c r="I36" s="426">
        <f>J36+K36+L36</f>
        <v>60</v>
      </c>
      <c r="J36" s="2">
        <v>30</v>
      </c>
      <c r="K36" s="2"/>
      <c r="L36" s="2">
        <v>30</v>
      </c>
      <c r="M36" s="430">
        <f>H36-I36</f>
        <v>60</v>
      </c>
      <c r="N36" s="568">
        <v>4</v>
      </c>
      <c r="O36" s="99"/>
      <c r="P36" s="100"/>
      <c r="Q36" s="98"/>
      <c r="R36" s="99"/>
      <c r="S36" s="100"/>
      <c r="T36" s="98"/>
      <c r="U36" s="581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S36" s="284" t="b">
        <f t="shared" si="5"/>
        <v>0</v>
      </c>
      <c r="AT36" s="284" t="b">
        <f t="shared" si="5"/>
        <v>1</v>
      </c>
      <c r="AU36" s="284" t="b">
        <f t="shared" si="6"/>
        <v>1</v>
      </c>
      <c r="AV36" s="284" t="b">
        <f t="shared" si="6"/>
        <v>1</v>
      </c>
      <c r="AW36" s="284" t="b">
        <f t="shared" si="7"/>
        <v>1</v>
      </c>
      <c r="AX36" s="284" t="b">
        <f t="shared" si="7"/>
        <v>1</v>
      </c>
      <c r="AZ36" s="715">
        <f t="shared" si="8"/>
        <v>50</v>
      </c>
    </row>
    <row r="37" spans="1:55" s="282" customFormat="1" x14ac:dyDescent="0.25">
      <c r="A37" s="545" t="s">
        <v>167</v>
      </c>
      <c r="B37" s="30" t="s">
        <v>59</v>
      </c>
      <c r="C37" s="95">
        <v>1</v>
      </c>
      <c r="D37" s="724"/>
      <c r="E37" s="725"/>
      <c r="F37" s="556"/>
      <c r="G37" s="547">
        <v>4</v>
      </c>
      <c r="H37" s="103">
        <f>G37*30</f>
        <v>120</v>
      </c>
      <c r="I37" s="95">
        <f>J37+K37+L37</f>
        <v>45</v>
      </c>
      <c r="J37" s="724">
        <v>30</v>
      </c>
      <c r="K37" s="724"/>
      <c r="L37" s="724">
        <v>15</v>
      </c>
      <c r="M37" s="725">
        <f>H37-I37</f>
        <v>75</v>
      </c>
      <c r="N37" s="96">
        <v>3</v>
      </c>
      <c r="O37" s="514"/>
      <c r="P37" s="514"/>
      <c r="Q37" s="514"/>
      <c r="R37" s="514"/>
      <c r="S37" s="514"/>
      <c r="T37" s="514"/>
      <c r="U37" s="514"/>
      <c r="AD37" s="284" t="b">
        <f>ISBLANK(N37)</f>
        <v>0</v>
      </c>
      <c r="AE37" s="284" t="b">
        <f>ISBLANK(O37)</f>
        <v>1</v>
      </c>
      <c r="AF37" s="284"/>
      <c r="AG37" s="284"/>
      <c r="AH37" s="284"/>
      <c r="AI37" s="284"/>
      <c r="AJ37" s="284"/>
      <c r="AK37" s="284"/>
      <c r="AL37" s="284"/>
      <c r="AM37" s="284"/>
      <c r="AN37" s="284"/>
      <c r="AS37" s="284" t="b">
        <f t="shared" si="5"/>
        <v>0</v>
      </c>
      <c r="AT37" s="284" t="b">
        <f t="shared" si="5"/>
        <v>1</v>
      </c>
      <c r="AU37" s="284" t="b">
        <f t="shared" si="6"/>
        <v>1</v>
      </c>
      <c r="AV37" s="284" t="b">
        <f t="shared" si="6"/>
        <v>1</v>
      </c>
      <c r="AW37" s="284" t="b">
        <f t="shared" si="7"/>
        <v>1</v>
      </c>
      <c r="AX37" s="284" t="b">
        <f t="shared" si="7"/>
        <v>1</v>
      </c>
      <c r="AZ37" s="715">
        <f t="shared" si="8"/>
        <v>37.5</v>
      </c>
      <c r="BA37" s="282">
        <v>-1</v>
      </c>
      <c r="BC37" s="282" t="s">
        <v>144</v>
      </c>
    </row>
    <row r="38" spans="1:55" s="282" customFormat="1" x14ac:dyDescent="0.25">
      <c r="A38" s="569" t="s">
        <v>168</v>
      </c>
      <c r="B38" s="582" t="s">
        <v>97</v>
      </c>
      <c r="C38" s="583"/>
      <c r="D38" s="724"/>
      <c r="E38" s="724"/>
      <c r="F38" s="724"/>
      <c r="G38" s="584">
        <v>6</v>
      </c>
      <c r="H38" s="724">
        <f t="shared" si="0"/>
        <v>180</v>
      </c>
      <c r="I38" s="342"/>
      <c r="J38" s="724"/>
      <c r="K38" s="724"/>
      <c r="L38" s="724"/>
      <c r="M38" s="344"/>
      <c r="N38" s="514"/>
      <c r="O38" s="514"/>
      <c r="P38" s="514"/>
      <c r="Q38" s="514"/>
      <c r="R38" s="514"/>
      <c r="S38" s="514"/>
      <c r="T38" s="514"/>
      <c r="U38" s="514"/>
      <c r="AA38" s="282" t="s">
        <v>157</v>
      </c>
      <c r="AD38" s="284" t="b">
        <f>ISBLANK(N38)</f>
        <v>1</v>
      </c>
      <c r="AE38" s="284" t="b">
        <f>ISBLANK(O38)</f>
        <v>1</v>
      </c>
      <c r="AF38" s="284"/>
      <c r="AG38" s="284" t="b">
        <f>ISBLANK(Q38)</f>
        <v>1</v>
      </c>
      <c r="AH38" s="284" t="b">
        <f>ISBLANK(R38)</f>
        <v>1</v>
      </c>
      <c r="AI38" s="284"/>
      <c r="AJ38" s="284" t="b">
        <f>ISBLANK(#REF!)</f>
        <v>0</v>
      </c>
      <c r="AK38" s="284" t="b">
        <f>ISBLANK(#REF!)</f>
        <v>0</v>
      </c>
      <c r="AL38" s="284"/>
      <c r="AM38" s="284" t="b">
        <f t="shared" si="4"/>
        <v>1</v>
      </c>
      <c r="AN38" s="284" t="b">
        <f t="shared" si="4"/>
        <v>1</v>
      </c>
      <c r="AS38" s="284" t="b">
        <f t="shared" si="5"/>
        <v>1</v>
      </c>
      <c r="AT38" s="284" t="b">
        <f t="shared" si="5"/>
        <v>1</v>
      </c>
      <c r="AU38" s="284" t="b">
        <f t="shared" si="6"/>
        <v>1</v>
      </c>
      <c r="AV38" s="284" t="b">
        <f t="shared" si="6"/>
        <v>1</v>
      </c>
      <c r="AW38" s="284" t="b">
        <f t="shared" si="7"/>
        <v>1</v>
      </c>
      <c r="AX38" s="284" t="b">
        <f t="shared" si="7"/>
        <v>1</v>
      </c>
      <c r="AZ38" s="715">
        <f t="shared" si="8"/>
        <v>0</v>
      </c>
      <c r="BB38" s="282" t="s">
        <v>51</v>
      </c>
      <c r="BC38" s="282">
        <v>3</v>
      </c>
    </row>
    <row r="39" spans="1:55" s="282" customFormat="1" x14ac:dyDescent="0.25">
      <c r="A39" s="569"/>
      <c r="B39" s="562" t="s">
        <v>276</v>
      </c>
      <c r="C39" s="583"/>
      <c r="D39" s="724"/>
      <c r="E39" s="724"/>
      <c r="F39" s="724"/>
      <c r="G39" s="584">
        <v>2</v>
      </c>
      <c r="H39" s="724">
        <f t="shared" si="0"/>
        <v>60</v>
      </c>
      <c r="I39" s="342"/>
      <c r="J39" s="724"/>
      <c r="K39" s="724"/>
      <c r="L39" s="724"/>
      <c r="M39" s="344"/>
      <c r="N39" s="514"/>
      <c r="O39" s="514"/>
      <c r="P39" s="514"/>
      <c r="Q39" s="514"/>
      <c r="R39" s="514"/>
      <c r="S39" s="514"/>
      <c r="T39" s="514"/>
      <c r="U39" s="51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S39" s="284" t="b">
        <f t="shared" si="5"/>
        <v>1</v>
      </c>
      <c r="AT39" s="284" t="b">
        <f t="shared" si="5"/>
        <v>1</v>
      </c>
      <c r="AU39" s="284" t="b">
        <f t="shared" si="6"/>
        <v>1</v>
      </c>
      <c r="AV39" s="284" t="b">
        <f t="shared" si="6"/>
        <v>1</v>
      </c>
      <c r="AW39" s="284" t="b">
        <f t="shared" si="7"/>
        <v>1</v>
      </c>
      <c r="AX39" s="284" t="b">
        <f t="shared" si="7"/>
        <v>1</v>
      </c>
      <c r="AZ39" s="715">
        <f t="shared" si="8"/>
        <v>0</v>
      </c>
      <c r="BB39" s="282" t="s">
        <v>52</v>
      </c>
      <c r="BC39" s="282">
        <v>-3</v>
      </c>
    </row>
    <row r="40" spans="1:55" s="282" customFormat="1" x14ac:dyDescent="0.25">
      <c r="A40" s="569"/>
      <c r="B40" s="566" t="s">
        <v>277</v>
      </c>
      <c r="C40" s="583"/>
      <c r="D40" s="724">
        <v>3</v>
      </c>
      <c r="E40" s="724"/>
      <c r="F40" s="724"/>
      <c r="G40" s="584">
        <v>4</v>
      </c>
      <c r="H40" s="724">
        <f t="shared" si="0"/>
        <v>120</v>
      </c>
      <c r="I40" s="342">
        <f t="shared" si="9"/>
        <v>60</v>
      </c>
      <c r="J40" s="724">
        <v>30</v>
      </c>
      <c r="K40" s="724"/>
      <c r="L40" s="724">
        <v>30</v>
      </c>
      <c r="M40" s="344">
        <f t="shared" si="3"/>
        <v>60</v>
      </c>
      <c r="N40" s="514"/>
      <c r="O40" s="514"/>
      <c r="P40" s="514"/>
      <c r="Q40" s="514">
        <v>4</v>
      </c>
      <c r="R40" s="514"/>
      <c r="S40" s="514"/>
      <c r="T40" s="514"/>
      <c r="U40" s="51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S40" s="284" t="b">
        <f t="shared" si="5"/>
        <v>1</v>
      </c>
      <c r="AT40" s="284" t="b">
        <f t="shared" si="5"/>
        <v>1</v>
      </c>
      <c r="AU40" s="284" t="b">
        <f t="shared" si="6"/>
        <v>0</v>
      </c>
      <c r="AV40" s="284" t="b">
        <f t="shared" si="6"/>
        <v>1</v>
      </c>
      <c r="AW40" s="284" t="b">
        <f t="shared" si="7"/>
        <v>1</v>
      </c>
      <c r="AX40" s="284" t="b">
        <f t="shared" si="7"/>
        <v>1</v>
      </c>
      <c r="AZ40" s="715">
        <f t="shared" si="8"/>
        <v>50</v>
      </c>
    </row>
    <row r="41" spans="1:55" s="282" customFormat="1" x14ac:dyDescent="0.25">
      <c r="A41" s="265" t="s">
        <v>311</v>
      </c>
      <c r="B41" s="585" t="s">
        <v>98</v>
      </c>
      <c r="C41" s="583"/>
      <c r="D41" s="724">
        <v>3</v>
      </c>
      <c r="E41" s="724"/>
      <c r="F41" s="724"/>
      <c r="G41" s="584">
        <v>5</v>
      </c>
      <c r="H41" s="724">
        <f t="shared" si="0"/>
        <v>150</v>
      </c>
      <c r="I41" s="724"/>
      <c r="J41" s="724"/>
      <c r="K41" s="724"/>
      <c r="L41" s="724"/>
      <c r="M41" s="724"/>
      <c r="N41" s="514"/>
      <c r="O41" s="514"/>
      <c r="P41" s="514"/>
      <c r="Q41" s="514"/>
      <c r="R41" s="514"/>
      <c r="S41" s="514"/>
      <c r="T41" s="514"/>
      <c r="U41" s="514"/>
      <c r="AA41" s="282" t="s">
        <v>157</v>
      </c>
      <c r="AD41" s="284" t="b">
        <f>ISBLANK(N41)</f>
        <v>1</v>
      </c>
      <c r="AE41" s="284" t="b">
        <f>ISBLANK(O41)</f>
        <v>1</v>
      </c>
      <c r="AF41" s="284"/>
      <c r="AG41" s="284" t="b">
        <f>ISBLANK(Q41)</f>
        <v>1</v>
      </c>
      <c r="AH41" s="284" t="b">
        <f>ISBLANK(R41)</f>
        <v>1</v>
      </c>
      <c r="AI41" s="284"/>
      <c r="AJ41" s="284" t="b">
        <f>ISBLANK(#REF!)</f>
        <v>0</v>
      </c>
      <c r="AK41" s="284" t="b">
        <f>ISBLANK(#REF!)</f>
        <v>0</v>
      </c>
      <c r="AL41" s="284"/>
      <c r="AM41" s="284" t="b">
        <f t="shared" ref="AM41:AN41" si="10">ISBLANK(T41)</f>
        <v>1</v>
      </c>
      <c r="AN41" s="284" t="b">
        <f t="shared" si="10"/>
        <v>1</v>
      </c>
      <c r="AS41" s="284" t="b">
        <f t="shared" si="5"/>
        <v>1</v>
      </c>
      <c r="AT41" s="284" t="b">
        <f t="shared" si="5"/>
        <v>1</v>
      </c>
      <c r="AU41" s="284" t="b">
        <f t="shared" si="6"/>
        <v>1</v>
      </c>
      <c r="AV41" s="284" t="b">
        <f t="shared" si="6"/>
        <v>1</v>
      </c>
      <c r="AW41" s="284" t="b">
        <f t="shared" si="7"/>
        <v>1</v>
      </c>
      <c r="AX41" s="284" t="b">
        <f t="shared" si="7"/>
        <v>1</v>
      </c>
      <c r="AZ41" s="715">
        <f t="shared" si="8"/>
        <v>0</v>
      </c>
    </row>
    <row r="42" spans="1:55" s="282" customFormat="1" x14ac:dyDescent="0.25">
      <c r="A42" s="265"/>
      <c r="B42" s="586" t="s">
        <v>276</v>
      </c>
      <c r="C42" s="583"/>
      <c r="D42" s="724"/>
      <c r="E42" s="724"/>
      <c r="F42" s="724"/>
      <c r="G42" s="584">
        <v>2</v>
      </c>
      <c r="H42" s="724">
        <f t="shared" si="0"/>
        <v>60</v>
      </c>
      <c r="I42" s="724"/>
      <c r="J42" s="724"/>
      <c r="K42" s="724"/>
      <c r="L42" s="724"/>
      <c r="M42" s="724"/>
      <c r="N42" s="514"/>
      <c r="O42" s="514"/>
      <c r="P42" s="514"/>
      <c r="Q42" s="514"/>
      <c r="R42" s="514"/>
      <c r="S42" s="514"/>
      <c r="T42" s="514"/>
      <c r="U42" s="51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S42" s="284" t="b">
        <f t="shared" si="5"/>
        <v>1</v>
      </c>
      <c r="AT42" s="284" t="b">
        <f t="shared" si="5"/>
        <v>1</v>
      </c>
      <c r="AU42" s="284" t="b">
        <f t="shared" si="6"/>
        <v>1</v>
      </c>
      <c r="AV42" s="284" t="b">
        <f t="shared" si="6"/>
        <v>1</v>
      </c>
      <c r="AW42" s="284" t="b">
        <f t="shared" si="7"/>
        <v>1</v>
      </c>
      <c r="AX42" s="284" t="b">
        <f t="shared" si="7"/>
        <v>1</v>
      </c>
      <c r="AZ42" s="715">
        <f t="shared" si="8"/>
        <v>0</v>
      </c>
    </row>
    <row r="43" spans="1:55" s="282" customFormat="1" x14ac:dyDescent="0.25">
      <c r="A43" s="265"/>
      <c r="B43" s="587" t="s">
        <v>277</v>
      </c>
      <c r="C43" s="588"/>
      <c r="D43" s="343"/>
      <c r="E43" s="343"/>
      <c r="F43" s="343"/>
      <c r="G43" s="589">
        <v>3</v>
      </c>
      <c r="H43" s="343">
        <f t="shared" si="0"/>
        <v>90</v>
      </c>
      <c r="I43" s="343">
        <f t="shared" si="9"/>
        <v>60</v>
      </c>
      <c r="J43" s="343">
        <v>30</v>
      </c>
      <c r="K43" s="343"/>
      <c r="L43" s="343">
        <v>30</v>
      </c>
      <c r="M43" s="343">
        <f t="shared" si="3"/>
        <v>30</v>
      </c>
      <c r="N43" s="590"/>
      <c r="O43" s="590"/>
      <c r="P43" s="590"/>
      <c r="Q43" s="590">
        <v>4</v>
      </c>
      <c r="R43" s="590"/>
      <c r="S43" s="590"/>
      <c r="T43" s="590"/>
      <c r="U43" s="590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S43" s="284" t="b">
        <f t="shared" si="5"/>
        <v>1</v>
      </c>
      <c r="AT43" s="284" t="b">
        <f t="shared" si="5"/>
        <v>1</v>
      </c>
      <c r="AU43" s="284" t="b">
        <f t="shared" si="6"/>
        <v>0</v>
      </c>
      <c r="AV43" s="284" t="b">
        <f t="shared" si="6"/>
        <v>1</v>
      </c>
      <c r="AW43" s="284" t="b">
        <f t="shared" si="7"/>
        <v>1</v>
      </c>
      <c r="AX43" s="284" t="b">
        <f t="shared" si="7"/>
        <v>1</v>
      </c>
      <c r="AZ43" s="715">
        <f t="shared" si="8"/>
        <v>66.666666666666657</v>
      </c>
    </row>
    <row r="44" spans="1:55" s="282" customFormat="1" ht="48" thickBot="1" x14ac:dyDescent="0.3">
      <c r="A44" s="569" t="s">
        <v>311</v>
      </c>
      <c r="B44" s="744" t="s">
        <v>422</v>
      </c>
      <c r="C44" s="583"/>
      <c r="D44" s="724" t="s">
        <v>418</v>
      </c>
      <c r="E44" s="724"/>
      <c r="F44" s="724"/>
      <c r="G44" s="584">
        <v>3</v>
      </c>
      <c r="H44" s="724">
        <f t="shared" si="0"/>
        <v>90</v>
      </c>
      <c r="I44" s="740">
        <v>60</v>
      </c>
      <c r="J44" s="740">
        <v>36</v>
      </c>
      <c r="K44" s="740"/>
      <c r="L44" s="740">
        <v>24</v>
      </c>
      <c r="M44" s="740">
        <f>H44-I44</f>
        <v>30</v>
      </c>
      <c r="N44" s="590"/>
      <c r="O44" s="590">
        <v>5</v>
      </c>
      <c r="P44" s="590">
        <v>5</v>
      </c>
      <c r="Q44" s="590"/>
      <c r="R44" s="590"/>
      <c r="S44" s="590"/>
      <c r="T44" s="590"/>
      <c r="U44" s="590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S44" s="284"/>
      <c r="AT44" s="284"/>
      <c r="AU44" s="284"/>
      <c r="AV44" s="284"/>
      <c r="AW44" s="284"/>
      <c r="AX44" s="284"/>
      <c r="AZ44" s="715"/>
    </row>
    <row r="45" spans="1:55" s="77" customFormat="1" ht="16.5" thickBot="1" x14ac:dyDescent="0.3">
      <c r="A45" s="919" t="s">
        <v>279</v>
      </c>
      <c r="B45" s="919"/>
      <c r="C45" s="919"/>
      <c r="D45" s="919"/>
      <c r="E45" s="919"/>
      <c r="F45" s="919"/>
      <c r="G45" s="482">
        <f>G11+G14+G16+G18+G20+G23+G26+G29+G32+G35+G39+G42</f>
        <v>35</v>
      </c>
      <c r="H45" s="343">
        <f t="shared" si="0"/>
        <v>1050</v>
      </c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4"/>
      <c r="U45" s="484"/>
      <c r="V45" s="140">
        <f>SUM(V11:V37)</f>
        <v>0</v>
      </c>
      <c r="W45" s="139">
        <f>SUM(W11:W37)</f>
        <v>0</v>
      </c>
      <c r="X45" s="139">
        <f>SUM(X11:X37)</f>
        <v>0</v>
      </c>
      <c r="Y45" s="139">
        <f>SUM(Y11:Y37)</f>
        <v>0</v>
      </c>
      <c r="Z45" s="139">
        <f>SUM(Z11:Z37)</f>
        <v>0</v>
      </c>
      <c r="AA45" s="77">
        <f>30*G45</f>
        <v>1050</v>
      </c>
      <c r="AD45" s="485">
        <f t="shared" ref="AD45:AN45" si="11">SUMIF(AD11:AD41,FALSE,$G11:$G41)</f>
        <v>6</v>
      </c>
      <c r="AE45" s="485">
        <f t="shared" si="11"/>
        <v>0</v>
      </c>
      <c r="AF45" s="485">
        <f t="shared" si="11"/>
        <v>0</v>
      </c>
      <c r="AG45" s="485">
        <f t="shared" si="11"/>
        <v>0</v>
      </c>
      <c r="AH45" s="485">
        <f t="shared" si="11"/>
        <v>0</v>
      </c>
      <c r="AI45" s="485">
        <f t="shared" si="11"/>
        <v>0</v>
      </c>
      <c r="AJ45" s="485">
        <f t="shared" si="11"/>
        <v>64</v>
      </c>
      <c r="AK45" s="485">
        <f t="shared" si="11"/>
        <v>64</v>
      </c>
      <c r="AL45" s="485">
        <f t="shared" si="11"/>
        <v>0</v>
      </c>
      <c r="AM45" s="485">
        <f t="shared" si="11"/>
        <v>0</v>
      </c>
      <c r="AN45" s="485">
        <f t="shared" si="11"/>
        <v>0</v>
      </c>
      <c r="AO45" s="112">
        <f>SUM(AD45:AN45)</f>
        <v>134</v>
      </c>
      <c r="AS45" s="501"/>
      <c r="AT45" s="501"/>
      <c r="AU45" s="501"/>
      <c r="AV45" s="501"/>
      <c r="AW45" s="501"/>
      <c r="AX45" s="501"/>
      <c r="AZ45" s="715">
        <f t="shared" si="8"/>
        <v>0</v>
      </c>
    </row>
    <row r="46" spans="1:55" s="77" customFormat="1" x14ac:dyDescent="0.25">
      <c r="A46" s="919" t="s">
        <v>280</v>
      </c>
      <c r="B46" s="919"/>
      <c r="C46" s="919"/>
      <c r="D46" s="919"/>
      <c r="E46" s="919"/>
      <c r="F46" s="919"/>
      <c r="G46" s="482">
        <f>G12+G17+G21+G24+G27+G30+G33+G36+G37+G40+G43+G44</f>
        <v>36</v>
      </c>
      <c r="H46" s="482">
        <f t="shared" ref="H46:M46" si="12">H12+H17+H21+H24+H27+H30+H33+H36+H37+H40+H43+H44</f>
        <v>1080</v>
      </c>
      <c r="I46" s="482">
        <f t="shared" si="12"/>
        <v>582</v>
      </c>
      <c r="J46" s="482">
        <f t="shared" si="12"/>
        <v>312</v>
      </c>
      <c r="K46" s="482">
        <f t="shared" si="12"/>
        <v>18</v>
      </c>
      <c r="L46" s="482">
        <f t="shared" si="12"/>
        <v>252</v>
      </c>
      <c r="M46" s="482">
        <f t="shared" si="12"/>
        <v>498</v>
      </c>
      <c r="N46" s="484">
        <f>SUM(N10:N45)</f>
        <v>22</v>
      </c>
      <c r="O46" s="484">
        <f t="shared" ref="O46:U46" si="13">SUM(O10:O45)</f>
        <v>9</v>
      </c>
      <c r="P46" s="484">
        <f t="shared" si="13"/>
        <v>9</v>
      </c>
      <c r="Q46" s="484">
        <f t="shared" si="13"/>
        <v>8</v>
      </c>
      <c r="R46" s="484">
        <f t="shared" si="13"/>
        <v>0</v>
      </c>
      <c r="S46" s="484">
        <f t="shared" si="13"/>
        <v>0</v>
      </c>
      <c r="T46" s="484">
        <f t="shared" si="13"/>
        <v>0</v>
      </c>
      <c r="U46" s="484">
        <f t="shared" si="13"/>
        <v>0</v>
      </c>
      <c r="V46" s="486"/>
      <c r="W46" s="486"/>
      <c r="X46" s="486"/>
      <c r="Y46" s="486"/>
      <c r="Z46" s="486"/>
      <c r="AD46" s="485"/>
      <c r="AE46" s="485"/>
      <c r="AF46" s="485"/>
      <c r="AG46" s="485"/>
      <c r="AH46" s="485"/>
      <c r="AI46" s="485"/>
      <c r="AJ46" s="485"/>
      <c r="AK46" s="485"/>
      <c r="AL46" s="485"/>
      <c r="AM46" s="485"/>
      <c r="AN46" s="485"/>
      <c r="AO46" s="112"/>
      <c r="AS46" s="501"/>
      <c r="AT46" s="501"/>
      <c r="AU46" s="501"/>
      <c r="AV46" s="501"/>
      <c r="AW46" s="501"/>
      <c r="AX46" s="501"/>
      <c r="AZ46" s="715">
        <f t="shared" si="8"/>
        <v>53.888888888888886</v>
      </c>
    </row>
    <row r="47" spans="1:55" s="77" customFormat="1" ht="16.5" thickBot="1" x14ac:dyDescent="0.3">
      <c r="A47" s="952" t="s">
        <v>281</v>
      </c>
      <c r="B47" s="952"/>
      <c r="C47" s="952"/>
      <c r="D47" s="952"/>
      <c r="E47" s="952"/>
      <c r="F47" s="952"/>
      <c r="G47" s="482">
        <f>G11+G12+G13+G18+G19+G22+G25+G28+G31+G34+G37+G38+G41+G44</f>
        <v>71</v>
      </c>
      <c r="H47" s="343">
        <f t="shared" si="0"/>
        <v>2130</v>
      </c>
      <c r="I47" s="482"/>
      <c r="J47" s="482">
        <f t="shared" ref="J47:M47" si="14">J11+J12+J13+J18+J19+J22+J25+J28+J31+J34+J37+J38+J41</f>
        <v>45</v>
      </c>
      <c r="K47" s="482">
        <f t="shared" si="14"/>
        <v>0</v>
      </c>
      <c r="L47" s="482">
        <f t="shared" si="14"/>
        <v>30</v>
      </c>
      <c r="M47" s="482">
        <f t="shared" si="14"/>
        <v>105</v>
      </c>
      <c r="N47" s="484">
        <f>SUM(N11:N44)</f>
        <v>22</v>
      </c>
      <c r="O47" s="484">
        <f t="shared" ref="O47:U47" si="15">SUM(O11:O44)</f>
        <v>9</v>
      </c>
      <c r="P47" s="484">
        <f t="shared" si="15"/>
        <v>9</v>
      </c>
      <c r="Q47" s="484">
        <f t="shared" si="15"/>
        <v>8</v>
      </c>
      <c r="R47" s="484">
        <f t="shared" si="15"/>
        <v>0</v>
      </c>
      <c r="S47" s="484">
        <f t="shared" si="15"/>
        <v>0</v>
      </c>
      <c r="T47" s="484">
        <f t="shared" si="15"/>
        <v>0</v>
      </c>
      <c r="U47" s="484">
        <f t="shared" si="15"/>
        <v>0</v>
      </c>
      <c r="V47" s="486"/>
      <c r="W47" s="486"/>
      <c r="X47" s="486"/>
      <c r="Y47" s="486"/>
      <c r="Z47" s="486"/>
      <c r="AD47" s="485"/>
      <c r="AE47" s="485"/>
      <c r="AF47" s="485"/>
      <c r="AG47" s="485"/>
      <c r="AH47" s="485"/>
      <c r="AI47" s="485"/>
      <c r="AJ47" s="485"/>
      <c r="AK47" s="485"/>
      <c r="AL47" s="485"/>
      <c r="AM47" s="485"/>
      <c r="AN47" s="485"/>
      <c r="AO47" s="112"/>
      <c r="AS47" s="111">
        <f>SUMIF(AS11:AS43,FALSE,$G11:$G43)</f>
        <v>22</v>
      </c>
      <c r="AT47" s="111">
        <f t="shared" ref="AT47:AX47" si="16">SUMIF(AT11:AT43,FALSE,$G11:$G43)</f>
        <v>4</v>
      </c>
      <c r="AU47" s="111">
        <f t="shared" si="16"/>
        <v>7</v>
      </c>
      <c r="AV47" s="111">
        <f t="shared" si="16"/>
        <v>0</v>
      </c>
      <c r="AW47" s="111">
        <f t="shared" si="16"/>
        <v>0</v>
      </c>
      <c r="AX47" s="111">
        <f t="shared" si="16"/>
        <v>0</v>
      </c>
      <c r="AY47" s="77">
        <f>SUM(AS47:AX47)</f>
        <v>33</v>
      </c>
      <c r="AZ47" s="715">
        <f t="shared" si="8"/>
        <v>0</v>
      </c>
    </row>
    <row r="48" spans="1:55" s="77" customFormat="1" ht="29.25" customHeight="1" x14ac:dyDescent="0.25">
      <c r="A48" s="971" t="s">
        <v>423</v>
      </c>
      <c r="B48" s="972"/>
      <c r="C48" s="972"/>
      <c r="D48" s="972"/>
      <c r="E48" s="972"/>
      <c r="F48" s="972"/>
      <c r="G48" s="972"/>
      <c r="H48" s="972"/>
      <c r="I48" s="972"/>
      <c r="J48" s="972"/>
      <c r="K48" s="972"/>
      <c r="L48" s="972"/>
      <c r="M48" s="972"/>
      <c r="N48" s="972"/>
      <c r="O48" s="972"/>
      <c r="P48" s="972"/>
      <c r="Q48" s="972"/>
      <c r="R48" s="972"/>
      <c r="S48" s="972"/>
      <c r="T48" s="972"/>
      <c r="U48" s="972"/>
      <c r="V48" s="972"/>
      <c r="W48" s="972"/>
      <c r="X48" s="973"/>
      <c r="Y48" s="486"/>
      <c r="Z48" s="486"/>
      <c r="AD48" s="485"/>
      <c r="AE48" s="485"/>
      <c r="AF48" s="485"/>
      <c r="AG48" s="485"/>
      <c r="AH48" s="485"/>
      <c r="AI48" s="485"/>
      <c r="AJ48" s="485"/>
      <c r="AK48" s="485"/>
      <c r="AL48" s="485"/>
      <c r="AM48" s="485"/>
      <c r="AN48" s="485"/>
      <c r="AO48" s="112"/>
      <c r="AS48" s="111"/>
      <c r="AT48" s="111"/>
      <c r="AU48" s="111"/>
      <c r="AV48" s="111"/>
      <c r="AW48" s="111"/>
      <c r="AX48" s="111"/>
      <c r="AZ48" s="715"/>
    </row>
    <row r="49" spans="1:53" ht="16.5" customHeight="1" thickBot="1" x14ac:dyDescent="0.3">
      <c r="A49" s="953" t="s">
        <v>169</v>
      </c>
      <c r="B49" s="954"/>
      <c r="C49" s="954"/>
      <c r="D49" s="954"/>
      <c r="E49" s="954"/>
      <c r="F49" s="954"/>
      <c r="G49" s="954"/>
      <c r="H49" s="954"/>
      <c r="I49" s="954"/>
      <c r="J49" s="954"/>
      <c r="K49" s="954"/>
      <c r="L49" s="954"/>
      <c r="M49" s="954"/>
      <c r="N49" s="954"/>
      <c r="O49" s="954"/>
      <c r="P49" s="954"/>
      <c r="Q49" s="954"/>
      <c r="R49" s="954"/>
      <c r="S49" s="954"/>
      <c r="T49" s="954"/>
      <c r="U49" s="955"/>
      <c r="AZ49" s="715" t="e">
        <f t="shared" si="8"/>
        <v>#DIV/0!</v>
      </c>
    </row>
    <row r="50" spans="1:53" s="319" customFormat="1" ht="16.5" customHeight="1" x14ac:dyDescent="0.25">
      <c r="A50" s="115" t="s">
        <v>170</v>
      </c>
      <c r="B50" s="591" t="s">
        <v>100</v>
      </c>
      <c r="C50" s="592"/>
      <c r="D50" s="593" t="s">
        <v>20</v>
      </c>
      <c r="E50" s="593"/>
      <c r="F50" s="594"/>
      <c r="G50" s="595">
        <v>4</v>
      </c>
      <c r="H50" s="596">
        <f>G50*30</f>
        <v>120</v>
      </c>
      <c r="I50" s="597">
        <f>J50+K50+L50</f>
        <v>45</v>
      </c>
      <c r="J50" s="598">
        <v>15</v>
      </c>
      <c r="K50" s="598"/>
      <c r="L50" s="598">
        <v>30</v>
      </c>
      <c r="M50" s="599">
        <f>H50-I50</f>
        <v>75</v>
      </c>
      <c r="N50" s="600"/>
      <c r="O50" s="601"/>
      <c r="P50" s="116"/>
      <c r="Q50" s="602">
        <v>3</v>
      </c>
      <c r="R50" s="603"/>
      <c r="S50" s="116"/>
      <c r="T50" s="604"/>
      <c r="U50" s="116"/>
      <c r="AA50" s="319" t="s">
        <v>157</v>
      </c>
      <c r="AB50" s="282" t="s">
        <v>144</v>
      </c>
      <c r="AC50" s="319">
        <f>AD96+AE96</f>
        <v>11</v>
      </c>
      <c r="AD50" s="284" t="b">
        <f t="shared" ref="AD50:AE62" si="17">ISBLANK(N50)</f>
        <v>1</v>
      </c>
      <c r="AE50" s="284" t="b">
        <f t="shared" si="17"/>
        <v>1</v>
      </c>
      <c r="AF50" s="320"/>
      <c r="AG50" s="284" t="b">
        <f t="shared" ref="AG50:AH62" si="18">ISBLANK(Q50)</f>
        <v>0</v>
      </c>
      <c r="AH50" s="284" t="b">
        <f t="shared" si="18"/>
        <v>1</v>
      </c>
      <c r="AI50" s="320"/>
      <c r="AJ50" s="284" t="b">
        <f>ISBLANK(#REF!)</f>
        <v>0</v>
      </c>
      <c r="AK50" s="284" t="b">
        <f>ISBLANK(#REF!)</f>
        <v>0</v>
      </c>
      <c r="AL50" s="320"/>
      <c r="AM50" s="284" t="b">
        <f>ISBLANK(T50)</f>
        <v>1</v>
      </c>
      <c r="AN50" s="284" t="b">
        <f>ISBLANK(U50)</f>
        <v>1</v>
      </c>
      <c r="AQ50" s="319">
        <f>'[1]План 073  (пропозиції)24-25'!$G$30</f>
        <v>4</v>
      </c>
      <c r="AS50" s="284" t="b">
        <f>ISBLANK(N50)</f>
        <v>1</v>
      </c>
      <c r="AT50" s="284" t="b">
        <f>ISBLANK(O50)</f>
        <v>1</v>
      </c>
      <c r="AU50" s="284" t="b">
        <f>ISBLANK(Q50)</f>
        <v>0</v>
      </c>
      <c r="AV50" s="284" t="b">
        <f>ISBLANK(R50)</f>
        <v>1</v>
      </c>
      <c r="AW50" s="284" t="b">
        <f>ISBLANK(T50)</f>
        <v>1</v>
      </c>
      <c r="AX50" s="284" t="b">
        <f>ISBLANK(U50)</f>
        <v>1</v>
      </c>
      <c r="AZ50" s="715">
        <f t="shared" si="8"/>
        <v>37.5</v>
      </c>
    </row>
    <row r="51" spans="1:53" s="319" customFormat="1" x14ac:dyDescent="0.25">
      <c r="A51" s="117" t="s">
        <v>172</v>
      </c>
      <c r="B51" s="746" t="s">
        <v>65</v>
      </c>
      <c r="C51" s="741"/>
      <c r="D51" s="741"/>
      <c r="E51" s="741"/>
      <c r="F51" s="749"/>
      <c r="G51" s="751">
        <v>6</v>
      </c>
      <c r="H51" s="508"/>
      <c r="I51" s="508"/>
      <c r="J51" s="508"/>
      <c r="K51" s="508"/>
      <c r="L51" s="508"/>
      <c r="M51" s="508"/>
      <c r="N51" s="508"/>
      <c r="O51" s="508"/>
      <c r="P51" s="508"/>
      <c r="Q51" s="98"/>
      <c r="R51" s="99"/>
      <c r="S51" s="100"/>
      <c r="T51" s="101"/>
      <c r="U51" s="100"/>
      <c r="AA51" s="319" t="s">
        <v>157</v>
      </c>
      <c r="AB51" s="282" t="s">
        <v>92</v>
      </c>
      <c r="AC51" s="319">
        <f>AG96+AH96</f>
        <v>30</v>
      </c>
      <c r="AD51" s="284" t="b">
        <f>ISBLANK(N53)</f>
        <v>1</v>
      </c>
      <c r="AE51" s="284" t="b">
        <f>ISBLANK(O53)</f>
        <v>0</v>
      </c>
      <c r="AF51" s="320"/>
      <c r="AG51" s="284" t="b">
        <f t="shared" si="18"/>
        <v>1</v>
      </c>
      <c r="AH51" s="284" t="b">
        <f t="shared" si="18"/>
        <v>1</v>
      </c>
      <c r="AI51" s="320"/>
      <c r="AJ51" s="284" t="b">
        <f>ISBLANK(#REF!)</f>
        <v>0</v>
      </c>
      <c r="AK51" s="284" t="b">
        <f>ISBLANK(#REF!)</f>
        <v>0</v>
      </c>
      <c r="AL51" s="320"/>
      <c r="AM51" s="284" t="b">
        <f t="shared" ref="AM51:AN88" si="19">ISBLANK(T51)</f>
        <v>1</v>
      </c>
      <c r="AN51" s="284" t="b">
        <f t="shared" si="19"/>
        <v>1</v>
      </c>
      <c r="AQ51" s="319">
        <f>'[1]План 073  (пропозиції)24-25'!$G$31</f>
        <v>6</v>
      </c>
      <c r="AS51" s="284" t="b">
        <f>ISBLANK(N53)</f>
        <v>1</v>
      </c>
      <c r="AT51" s="284" t="b">
        <f>ISBLANK(O53)</f>
        <v>0</v>
      </c>
      <c r="AU51" s="284" t="b">
        <f t="shared" ref="AU51:AV93" si="20">ISBLANK(Q51)</f>
        <v>1</v>
      </c>
      <c r="AV51" s="284" t="b">
        <f t="shared" si="20"/>
        <v>1</v>
      </c>
      <c r="AW51" s="284" t="b">
        <f t="shared" ref="AW51:AX93" si="21">ISBLANK(T51)</f>
        <v>1</v>
      </c>
      <c r="AX51" s="284" t="b">
        <f t="shared" si="21"/>
        <v>1</v>
      </c>
      <c r="AZ51" s="715">
        <f>I53/H53*100</f>
        <v>40</v>
      </c>
      <c r="BA51" s="319" t="s">
        <v>419</v>
      </c>
    </row>
    <row r="52" spans="1:53" s="319" customFormat="1" x14ac:dyDescent="0.25">
      <c r="A52" s="117"/>
      <c r="B52" s="747" t="s">
        <v>276</v>
      </c>
      <c r="C52" s="741"/>
      <c r="D52" s="741"/>
      <c r="E52" s="741"/>
      <c r="F52" s="749"/>
      <c r="G52" s="751">
        <v>1</v>
      </c>
      <c r="H52" s="741"/>
      <c r="I52" s="741"/>
      <c r="J52" s="741"/>
      <c r="K52" s="741"/>
      <c r="L52" s="741"/>
      <c r="M52" s="741"/>
      <c r="N52" s="514"/>
      <c r="O52" s="514"/>
      <c r="P52" s="752"/>
      <c r="Q52" s="98"/>
      <c r="R52" s="99"/>
      <c r="S52" s="100"/>
      <c r="T52" s="101"/>
      <c r="U52" s="100"/>
      <c r="AB52" s="282"/>
      <c r="AD52" s="284"/>
      <c r="AE52" s="284"/>
      <c r="AF52" s="320"/>
      <c r="AG52" s="284"/>
      <c r="AH52" s="284"/>
      <c r="AI52" s="320"/>
      <c r="AJ52" s="284"/>
      <c r="AK52" s="284"/>
      <c r="AL52" s="320"/>
      <c r="AM52" s="284"/>
      <c r="AN52" s="284"/>
      <c r="AS52" s="284"/>
      <c r="AT52" s="284"/>
      <c r="AU52" s="284"/>
      <c r="AV52" s="284"/>
      <c r="AW52" s="284"/>
      <c r="AX52" s="284"/>
      <c r="AZ52" s="715"/>
    </row>
    <row r="53" spans="1:53" s="319" customFormat="1" x14ac:dyDescent="0.25">
      <c r="A53" s="117"/>
      <c r="B53" s="748" t="s">
        <v>277</v>
      </c>
      <c r="C53" s="741">
        <v>2</v>
      </c>
      <c r="D53" s="741"/>
      <c r="E53" s="741"/>
      <c r="F53" s="749"/>
      <c r="G53" s="750">
        <v>5</v>
      </c>
      <c r="H53" s="103">
        <f>G51*30</f>
        <v>180</v>
      </c>
      <c r="I53" s="95">
        <f>J53+L53</f>
        <v>72</v>
      </c>
      <c r="J53" s="724">
        <v>36</v>
      </c>
      <c r="K53" s="724"/>
      <c r="L53" s="724">
        <v>36</v>
      </c>
      <c r="M53" s="104">
        <f>H53-I53</f>
        <v>108</v>
      </c>
      <c r="N53" s="98"/>
      <c r="O53" s="99">
        <v>4</v>
      </c>
      <c r="P53" s="548">
        <v>4</v>
      </c>
      <c r="Q53" s="98"/>
      <c r="R53" s="99"/>
      <c r="S53" s="100"/>
      <c r="T53" s="101"/>
      <c r="U53" s="100"/>
      <c r="AB53" s="282"/>
      <c r="AD53" s="284"/>
      <c r="AE53" s="284"/>
      <c r="AF53" s="320"/>
      <c r="AG53" s="284"/>
      <c r="AH53" s="284"/>
      <c r="AI53" s="320"/>
      <c r="AJ53" s="284"/>
      <c r="AK53" s="284"/>
      <c r="AL53" s="320"/>
      <c r="AM53" s="284"/>
      <c r="AN53" s="284"/>
      <c r="AS53" s="284"/>
      <c r="AT53" s="284"/>
      <c r="AU53" s="284"/>
      <c r="AV53" s="284"/>
      <c r="AW53" s="284"/>
      <c r="AX53" s="284"/>
      <c r="AZ53" s="715"/>
    </row>
    <row r="54" spans="1:53" s="319" customFormat="1" x14ac:dyDescent="0.25">
      <c r="A54" s="117" t="s">
        <v>173</v>
      </c>
      <c r="B54" s="585" t="s">
        <v>46</v>
      </c>
      <c r="C54" s="583"/>
      <c r="D54" s="741"/>
      <c r="E54" s="741"/>
      <c r="F54" s="741"/>
      <c r="G54" s="547">
        <v>5</v>
      </c>
      <c r="H54" s="103">
        <f t="shared" ref="H54:H56" si="22">G54*30</f>
        <v>150</v>
      </c>
      <c r="I54" s="508"/>
      <c r="J54" s="508"/>
      <c r="K54" s="508"/>
      <c r="L54" s="508"/>
      <c r="M54" s="508"/>
      <c r="N54" s="508"/>
      <c r="O54" s="508"/>
      <c r="P54" s="508"/>
      <c r="Q54" s="105"/>
      <c r="R54" s="106"/>
      <c r="S54" s="97"/>
      <c r="T54" s="37"/>
      <c r="U54" s="97"/>
      <c r="AA54" s="319" t="s">
        <v>157</v>
      </c>
      <c r="AB54" s="282" t="s">
        <v>145</v>
      </c>
      <c r="AC54" s="319">
        <f>AJ96+AK96</f>
        <v>220</v>
      </c>
      <c r="AD54" s="284" t="b">
        <f>ISBLANK(N56)</f>
        <v>1</v>
      </c>
      <c r="AE54" s="284" t="b">
        <f>ISBLANK(O56)</f>
        <v>0</v>
      </c>
      <c r="AF54" s="320"/>
      <c r="AG54" s="284" t="b">
        <f t="shared" si="18"/>
        <v>1</v>
      </c>
      <c r="AH54" s="284" t="b">
        <f t="shared" si="18"/>
        <v>1</v>
      </c>
      <c r="AI54" s="320"/>
      <c r="AJ54" s="284" t="b">
        <f>ISBLANK(#REF!)</f>
        <v>0</v>
      </c>
      <c r="AK54" s="284" t="b">
        <f>ISBLANK(#REF!)</f>
        <v>0</v>
      </c>
      <c r="AL54" s="320"/>
      <c r="AM54" s="284" t="b">
        <f t="shared" si="19"/>
        <v>1</v>
      </c>
      <c r="AN54" s="284" t="b">
        <f t="shared" si="19"/>
        <v>1</v>
      </c>
      <c r="AQ54" s="319">
        <f>'[1]План 073  (пропозиції)24-25'!$G$32</f>
        <v>5</v>
      </c>
      <c r="AS54" s="284" t="b">
        <f>ISBLANK(N56)</f>
        <v>1</v>
      </c>
      <c r="AT54" s="284" t="b">
        <f>ISBLANK(O56)</f>
        <v>0</v>
      </c>
      <c r="AU54" s="284" t="b">
        <f t="shared" si="20"/>
        <v>1</v>
      </c>
      <c r="AV54" s="284" t="b">
        <f t="shared" si="20"/>
        <v>1</v>
      </c>
      <c r="AW54" s="284" t="b">
        <f t="shared" si="21"/>
        <v>1</v>
      </c>
      <c r="AX54" s="284" t="b">
        <f t="shared" si="21"/>
        <v>1</v>
      </c>
      <c r="AZ54" s="715">
        <f>I56/H54*100</f>
        <v>36</v>
      </c>
    </row>
    <row r="55" spans="1:53" s="319" customFormat="1" x14ac:dyDescent="0.25">
      <c r="A55" s="569"/>
      <c r="B55" s="747" t="s">
        <v>276</v>
      </c>
      <c r="C55" s="583"/>
      <c r="D55" s="741"/>
      <c r="E55" s="741"/>
      <c r="F55" s="741"/>
      <c r="G55" s="297">
        <v>1</v>
      </c>
      <c r="H55" s="103">
        <f t="shared" si="22"/>
        <v>30</v>
      </c>
      <c r="I55" s="741"/>
      <c r="J55" s="64"/>
      <c r="K55" s="741"/>
      <c r="L55" s="64"/>
      <c r="M55" s="741"/>
      <c r="N55" s="484"/>
      <c r="O55" s="22"/>
      <c r="P55" s="96"/>
      <c r="Q55" s="105"/>
      <c r="R55" s="106"/>
      <c r="S55" s="97"/>
      <c r="T55" s="37"/>
      <c r="U55" s="97"/>
      <c r="AB55" s="282"/>
      <c r="AD55" s="284"/>
      <c r="AE55" s="284"/>
      <c r="AF55" s="320"/>
      <c r="AG55" s="284"/>
      <c r="AH55" s="284"/>
      <c r="AI55" s="320"/>
      <c r="AJ55" s="284"/>
      <c r="AK55" s="284"/>
      <c r="AL55" s="320"/>
      <c r="AM55" s="284"/>
      <c r="AN55" s="284"/>
      <c r="AS55" s="284"/>
      <c r="AT55" s="284"/>
      <c r="AU55" s="284"/>
      <c r="AV55" s="284"/>
      <c r="AW55" s="284"/>
      <c r="AX55" s="284"/>
      <c r="AZ55" s="715"/>
    </row>
    <row r="56" spans="1:53" s="319" customFormat="1" x14ac:dyDescent="0.25">
      <c r="A56" s="569"/>
      <c r="B56" s="748" t="s">
        <v>277</v>
      </c>
      <c r="C56" s="583"/>
      <c r="D56" s="741">
        <v>2</v>
      </c>
      <c r="E56" s="741"/>
      <c r="F56" s="741"/>
      <c r="G56" s="297">
        <v>4</v>
      </c>
      <c r="H56" s="549">
        <f t="shared" si="22"/>
        <v>120</v>
      </c>
      <c r="I56" s="549">
        <f t="shared" ref="I56" si="23">J56+K56+L56</f>
        <v>54</v>
      </c>
      <c r="J56" s="64">
        <v>27</v>
      </c>
      <c r="K56" s="724"/>
      <c r="L56" s="64">
        <v>27</v>
      </c>
      <c r="M56" s="725">
        <f>H54-I56</f>
        <v>96</v>
      </c>
      <c r="N56" s="606"/>
      <c r="O56" s="607">
        <v>3</v>
      </c>
      <c r="P56" s="97">
        <v>3</v>
      </c>
      <c r="Q56" s="37"/>
      <c r="R56" s="106"/>
      <c r="S56" s="97"/>
      <c r="T56" s="37"/>
      <c r="U56" s="97"/>
      <c r="AB56" s="282"/>
      <c r="AD56" s="284"/>
      <c r="AE56" s="284"/>
      <c r="AF56" s="320"/>
      <c r="AG56" s="284"/>
      <c r="AH56" s="284"/>
      <c r="AI56" s="320"/>
      <c r="AJ56" s="284"/>
      <c r="AK56" s="284"/>
      <c r="AL56" s="320"/>
      <c r="AM56" s="284"/>
      <c r="AN56" s="284"/>
      <c r="AS56" s="284"/>
      <c r="AT56" s="284"/>
      <c r="AU56" s="284"/>
      <c r="AV56" s="284"/>
      <c r="AW56" s="284"/>
      <c r="AX56" s="284"/>
      <c r="AZ56" s="715"/>
    </row>
    <row r="57" spans="1:53" s="282" customFormat="1" x14ac:dyDescent="0.25">
      <c r="A57" s="569" t="s">
        <v>307</v>
      </c>
      <c r="B57" s="574" t="s">
        <v>62</v>
      </c>
      <c r="C57" s="110"/>
      <c r="D57" s="724"/>
      <c r="E57" s="725"/>
      <c r="F57" s="104"/>
      <c r="G57" s="35">
        <v>6</v>
      </c>
      <c r="H57" s="103">
        <f>G57*30</f>
        <v>180</v>
      </c>
      <c r="I57" s="95"/>
      <c r="J57" s="724"/>
      <c r="K57" s="724"/>
      <c r="L57" s="724"/>
      <c r="M57" s="104"/>
      <c r="N57" s="105"/>
      <c r="O57" s="106"/>
      <c r="P57" s="97"/>
      <c r="Q57" s="37"/>
      <c r="R57" s="106"/>
      <c r="S57" s="97"/>
      <c r="T57" s="37"/>
      <c r="U57" s="97"/>
      <c r="AA57" s="282" t="s">
        <v>157</v>
      </c>
      <c r="AB57" s="282" t="s">
        <v>146</v>
      </c>
      <c r="AC57" s="319">
        <f>AM96+AN96</f>
        <v>7</v>
      </c>
      <c r="AD57" s="284" t="b">
        <f t="shared" si="17"/>
        <v>1</v>
      </c>
      <c r="AE57" s="284" t="b">
        <f t="shared" si="17"/>
        <v>1</v>
      </c>
      <c r="AF57" s="284"/>
      <c r="AG57" s="284" t="b">
        <f t="shared" si="18"/>
        <v>1</v>
      </c>
      <c r="AH57" s="284" t="b">
        <f t="shared" si="18"/>
        <v>1</v>
      </c>
      <c r="AI57" s="284"/>
      <c r="AJ57" s="284" t="b">
        <f>ISBLANK(#REF!)</f>
        <v>0</v>
      </c>
      <c r="AK57" s="284" t="b">
        <f>ISBLANK(#REF!)</f>
        <v>0</v>
      </c>
      <c r="AL57" s="284"/>
      <c r="AM57" s="284" t="b">
        <f t="shared" si="19"/>
        <v>1</v>
      </c>
      <c r="AN57" s="284" t="b">
        <f t="shared" si="19"/>
        <v>1</v>
      </c>
      <c r="AQ57" s="319">
        <f>'[1]План 073  (пропозиції)24-25'!$G$33</f>
        <v>6</v>
      </c>
      <c r="AS57" s="284" t="b">
        <f t="shared" ref="AS57:AT93" si="24">ISBLANK(N57)</f>
        <v>1</v>
      </c>
      <c r="AT57" s="284" t="b">
        <f t="shared" si="24"/>
        <v>1</v>
      </c>
      <c r="AU57" s="284" t="b">
        <f t="shared" si="20"/>
        <v>1</v>
      </c>
      <c r="AV57" s="284" t="b">
        <f t="shared" si="20"/>
        <v>1</v>
      </c>
      <c r="AW57" s="284" t="b">
        <f t="shared" si="21"/>
        <v>1</v>
      </c>
      <c r="AX57" s="284" t="b">
        <f t="shared" si="21"/>
        <v>1</v>
      </c>
      <c r="AZ57" s="715">
        <f t="shared" si="8"/>
        <v>0</v>
      </c>
    </row>
    <row r="58" spans="1:53" s="282" customFormat="1" x14ac:dyDescent="0.25">
      <c r="A58" s="569"/>
      <c r="B58" s="562" t="s">
        <v>276</v>
      </c>
      <c r="C58" s="110"/>
      <c r="D58" s="724"/>
      <c r="E58" s="725"/>
      <c r="F58" s="104"/>
      <c r="G58" s="35">
        <v>2</v>
      </c>
      <c r="H58" s="103">
        <f t="shared" ref="H58:H59" si="25">G58*30</f>
        <v>60</v>
      </c>
      <c r="I58" s="95"/>
      <c r="J58" s="724"/>
      <c r="K58" s="724"/>
      <c r="L58" s="724"/>
      <c r="M58" s="104"/>
      <c r="N58" s="105"/>
      <c r="O58" s="106"/>
      <c r="P58" s="97"/>
      <c r="Q58" s="37"/>
      <c r="R58" s="106"/>
      <c r="S58" s="97"/>
      <c r="T58" s="37"/>
      <c r="U58" s="97"/>
      <c r="AC58" s="319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Q58" s="319"/>
      <c r="AS58" s="284" t="b">
        <f t="shared" si="24"/>
        <v>1</v>
      </c>
      <c r="AT58" s="284" t="b">
        <f t="shared" si="24"/>
        <v>1</v>
      </c>
      <c r="AU58" s="284" t="b">
        <f t="shared" si="20"/>
        <v>1</v>
      </c>
      <c r="AV58" s="284" t="b">
        <f t="shared" si="20"/>
        <v>1</v>
      </c>
      <c r="AW58" s="284" t="b">
        <f t="shared" si="21"/>
        <v>1</v>
      </c>
      <c r="AX58" s="284" t="b">
        <f t="shared" si="21"/>
        <v>1</v>
      </c>
      <c r="AZ58" s="715">
        <f t="shared" si="8"/>
        <v>0</v>
      </c>
    </row>
    <row r="59" spans="1:53" s="282" customFormat="1" x14ac:dyDescent="0.25">
      <c r="A59" s="569"/>
      <c r="B59" s="566" t="s">
        <v>277</v>
      </c>
      <c r="C59" s="110"/>
      <c r="D59" s="724">
        <v>2</v>
      </c>
      <c r="E59" s="725"/>
      <c r="F59" s="104"/>
      <c r="G59" s="35">
        <v>4</v>
      </c>
      <c r="H59" s="103">
        <f t="shared" si="25"/>
        <v>120</v>
      </c>
      <c r="I59" s="95">
        <f>J59+K59+L59</f>
        <v>72</v>
      </c>
      <c r="J59" s="724">
        <v>36</v>
      </c>
      <c r="K59" s="724"/>
      <c r="L59" s="724">
        <v>36</v>
      </c>
      <c r="M59" s="104">
        <f>H59-I59</f>
        <v>48</v>
      </c>
      <c r="N59" s="105"/>
      <c r="O59" s="106">
        <v>4</v>
      </c>
      <c r="P59" s="97">
        <v>4</v>
      </c>
      <c r="Q59" s="37"/>
      <c r="R59" s="106"/>
      <c r="S59" s="97"/>
      <c r="T59" s="37"/>
      <c r="U59" s="97"/>
      <c r="AC59" s="319"/>
      <c r="AD59" s="284"/>
      <c r="AE59" s="284"/>
      <c r="AF59" s="284"/>
      <c r="AG59" s="284"/>
      <c r="AH59" s="284"/>
      <c r="AI59" s="284"/>
      <c r="AJ59" s="284"/>
      <c r="AK59" s="284"/>
      <c r="AL59" s="284"/>
      <c r="AM59" s="284"/>
      <c r="AN59" s="284"/>
      <c r="AQ59" s="319"/>
      <c r="AS59" s="284" t="b">
        <f t="shared" si="24"/>
        <v>1</v>
      </c>
      <c r="AT59" s="284" t="b">
        <f t="shared" si="24"/>
        <v>0</v>
      </c>
      <c r="AU59" s="284" t="b">
        <f t="shared" si="20"/>
        <v>1</v>
      </c>
      <c r="AV59" s="284" t="b">
        <f t="shared" si="20"/>
        <v>1</v>
      </c>
      <c r="AW59" s="284" t="b">
        <f t="shared" si="21"/>
        <v>1</v>
      </c>
      <c r="AX59" s="284" t="b">
        <f t="shared" si="21"/>
        <v>1</v>
      </c>
      <c r="AZ59" s="715">
        <f t="shared" si="8"/>
        <v>60</v>
      </c>
    </row>
    <row r="60" spans="1:53" s="319" customFormat="1" x14ac:dyDescent="0.25">
      <c r="A60" s="117" t="s">
        <v>174</v>
      </c>
      <c r="B60" s="34" t="s">
        <v>101</v>
      </c>
      <c r="C60" s="110"/>
      <c r="D60" s="724">
        <v>3</v>
      </c>
      <c r="E60" s="725"/>
      <c r="F60" s="104"/>
      <c r="G60" s="547">
        <v>1</v>
      </c>
      <c r="H60" s="103">
        <f>G60*30</f>
        <v>30</v>
      </c>
      <c r="I60" s="95">
        <f>J60+K60+L60</f>
        <v>15</v>
      </c>
      <c r="J60" s="724"/>
      <c r="K60" s="724"/>
      <c r="L60" s="724">
        <v>15</v>
      </c>
      <c r="M60" s="104">
        <f>H60-I60</f>
        <v>15</v>
      </c>
      <c r="N60" s="105"/>
      <c r="O60" s="106"/>
      <c r="P60" s="97"/>
      <c r="Q60" s="37">
        <v>1</v>
      </c>
      <c r="R60" s="106"/>
      <c r="S60" s="97"/>
      <c r="T60" s="37"/>
      <c r="U60" s="97"/>
      <c r="AA60" s="319" t="s">
        <v>157</v>
      </c>
      <c r="AC60" s="329">
        <f>SUM(AC50:AC57)</f>
        <v>268</v>
      </c>
      <c r="AD60" s="284" t="b">
        <f t="shared" si="17"/>
        <v>1</v>
      </c>
      <c r="AE60" s="284" t="b">
        <f t="shared" si="17"/>
        <v>1</v>
      </c>
      <c r="AF60" s="320"/>
      <c r="AG60" s="284" t="b">
        <f t="shared" si="18"/>
        <v>0</v>
      </c>
      <c r="AH60" s="284" t="b">
        <f t="shared" si="18"/>
        <v>1</v>
      </c>
      <c r="AI60" s="320"/>
      <c r="AJ60" s="284" t="b">
        <f>ISBLANK(#REF!)</f>
        <v>0</v>
      </c>
      <c r="AK60" s="284" t="b">
        <f>ISBLANK(#REF!)</f>
        <v>0</v>
      </c>
      <c r="AL60" s="320"/>
      <c r="AM60" s="284" t="b">
        <f t="shared" si="19"/>
        <v>1</v>
      </c>
      <c r="AN60" s="284" t="b">
        <f t="shared" si="19"/>
        <v>1</v>
      </c>
      <c r="AQ60" s="319">
        <f>'[1]План 073  (пропозиції)24-25'!$G$34</f>
        <v>1</v>
      </c>
      <c r="AS60" s="284" t="b">
        <f t="shared" si="24"/>
        <v>1</v>
      </c>
      <c r="AT60" s="284" t="b">
        <f t="shared" si="24"/>
        <v>1</v>
      </c>
      <c r="AU60" s="284" t="b">
        <f t="shared" si="20"/>
        <v>0</v>
      </c>
      <c r="AV60" s="284" t="b">
        <f t="shared" si="20"/>
        <v>1</v>
      </c>
      <c r="AW60" s="284" t="b">
        <f t="shared" si="21"/>
        <v>1</v>
      </c>
      <c r="AX60" s="284" t="b">
        <f t="shared" si="21"/>
        <v>1</v>
      </c>
      <c r="AZ60" s="715">
        <f t="shared" si="8"/>
        <v>50</v>
      </c>
    </row>
    <row r="61" spans="1:53" s="319" customFormat="1" x14ac:dyDescent="0.25">
      <c r="A61" s="117" t="s">
        <v>175</v>
      </c>
      <c r="B61" s="605" t="s">
        <v>37</v>
      </c>
      <c r="C61" s="95"/>
      <c r="D61" s="724"/>
      <c r="E61" s="725"/>
      <c r="F61" s="556"/>
      <c r="G61" s="547">
        <f t="shared" ref="G61:L61" si="26">G62+G65</f>
        <v>7</v>
      </c>
      <c r="H61" s="608">
        <f t="shared" si="26"/>
        <v>210</v>
      </c>
      <c r="I61" s="735">
        <f t="shared" si="26"/>
        <v>0</v>
      </c>
      <c r="J61" s="726">
        <f t="shared" si="26"/>
        <v>0</v>
      </c>
      <c r="K61" s="726">
        <f t="shared" si="26"/>
        <v>0</v>
      </c>
      <c r="L61" s="726">
        <f t="shared" si="26"/>
        <v>0</v>
      </c>
      <c r="M61" s="609"/>
      <c r="N61" s="98"/>
      <c r="O61" s="99"/>
      <c r="P61" s="610"/>
      <c r="Q61" s="101"/>
      <c r="R61" s="99"/>
      <c r="S61" s="100"/>
      <c r="T61" s="101"/>
      <c r="U61" s="100"/>
      <c r="AA61" s="319" t="s">
        <v>157</v>
      </c>
      <c r="AD61" s="284" t="b">
        <f t="shared" si="17"/>
        <v>1</v>
      </c>
      <c r="AE61" s="284" t="b">
        <f t="shared" si="17"/>
        <v>1</v>
      </c>
      <c r="AF61" s="320"/>
      <c r="AG61" s="284" t="b">
        <f t="shared" si="18"/>
        <v>1</v>
      </c>
      <c r="AH61" s="284" t="b">
        <f t="shared" si="18"/>
        <v>1</v>
      </c>
      <c r="AI61" s="320"/>
      <c r="AJ61" s="284" t="b">
        <f>ISBLANK(#REF!)</f>
        <v>0</v>
      </c>
      <c r="AK61" s="284" t="b">
        <f>ISBLANK(#REF!)</f>
        <v>0</v>
      </c>
      <c r="AL61" s="320"/>
      <c r="AM61" s="284" t="b">
        <f t="shared" si="19"/>
        <v>1</v>
      </c>
      <c r="AN61" s="284" t="b">
        <f t="shared" si="19"/>
        <v>1</v>
      </c>
      <c r="AQ61" s="319">
        <f>'[1]План 073  (пропозиції)24-25'!$G$35</f>
        <v>7</v>
      </c>
      <c r="AS61" s="284" t="b">
        <f t="shared" si="24"/>
        <v>1</v>
      </c>
      <c r="AT61" s="284" t="b">
        <f t="shared" si="24"/>
        <v>1</v>
      </c>
      <c r="AU61" s="284" t="b">
        <f t="shared" si="20"/>
        <v>1</v>
      </c>
      <c r="AV61" s="284" t="b">
        <f t="shared" si="20"/>
        <v>1</v>
      </c>
      <c r="AW61" s="284" t="b">
        <f t="shared" si="21"/>
        <v>1</v>
      </c>
      <c r="AX61" s="284" t="b">
        <f t="shared" si="21"/>
        <v>1</v>
      </c>
      <c r="AZ61" s="715">
        <f t="shared" si="8"/>
        <v>0</v>
      </c>
    </row>
    <row r="62" spans="1:53" s="319" customFormat="1" ht="26.25" customHeight="1" x14ac:dyDescent="0.25">
      <c r="A62" s="611" t="s">
        <v>176</v>
      </c>
      <c r="B62" s="612" t="s">
        <v>37</v>
      </c>
      <c r="C62" s="613"/>
      <c r="D62" s="119"/>
      <c r="E62" s="119"/>
      <c r="F62" s="614"/>
      <c r="G62" s="570">
        <v>6</v>
      </c>
      <c r="H62" s="571">
        <f t="shared" ref="H62:H69" si="27">G62*30</f>
        <v>180</v>
      </c>
      <c r="I62" s="37"/>
      <c r="J62" s="96"/>
      <c r="K62" s="96"/>
      <c r="L62" s="96"/>
      <c r="M62" s="97"/>
      <c r="N62" s="120"/>
      <c r="O62" s="121"/>
      <c r="P62" s="122"/>
      <c r="Q62" s="123"/>
      <c r="R62" s="121"/>
      <c r="S62" s="122"/>
      <c r="T62" s="120"/>
      <c r="U62" s="122"/>
      <c r="AA62" s="319" t="s">
        <v>157</v>
      </c>
      <c r="AD62" s="284" t="b">
        <f t="shared" si="17"/>
        <v>1</v>
      </c>
      <c r="AE62" s="284" t="b">
        <f t="shared" si="17"/>
        <v>1</v>
      </c>
      <c r="AF62" s="320"/>
      <c r="AG62" s="284" t="b">
        <f t="shared" si="18"/>
        <v>1</v>
      </c>
      <c r="AH62" s="284" t="b">
        <f t="shared" si="18"/>
        <v>1</v>
      </c>
      <c r="AI62" s="320"/>
      <c r="AJ62" s="284" t="b">
        <f>ISBLANK(#REF!)</f>
        <v>0</v>
      </c>
      <c r="AK62" s="284" t="b">
        <f>ISBLANK(#REF!)</f>
        <v>0</v>
      </c>
      <c r="AL62" s="320"/>
      <c r="AM62" s="284" t="b">
        <f t="shared" si="19"/>
        <v>1</v>
      </c>
      <c r="AN62" s="284" t="b">
        <f t="shared" si="19"/>
        <v>1</v>
      </c>
      <c r="AS62" s="284" t="b">
        <f t="shared" si="24"/>
        <v>1</v>
      </c>
      <c r="AT62" s="284" t="b">
        <f t="shared" si="24"/>
        <v>1</v>
      </c>
      <c r="AU62" s="284" t="b">
        <f t="shared" si="20"/>
        <v>1</v>
      </c>
      <c r="AV62" s="284" t="b">
        <f t="shared" si="20"/>
        <v>1</v>
      </c>
      <c r="AW62" s="284" t="b">
        <f t="shared" si="21"/>
        <v>1</v>
      </c>
      <c r="AX62" s="284" t="b">
        <f t="shared" si="21"/>
        <v>1</v>
      </c>
      <c r="AZ62" s="715">
        <f t="shared" si="8"/>
        <v>0</v>
      </c>
    </row>
    <row r="63" spans="1:53" s="319" customFormat="1" ht="14.25" customHeight="1" x14ac:dyDescent="0.25">
      <c r="A63" s="611"/>
      <c r="B63" s="562" t="s">
        <v>276</v>
      </c>
      <c r="C63" s="613"/>
      <c r="D63" s="119"/>
      <c r="E63" s="211"/>
      <c r="F63" s="614"/>
      <c r="G63" s="570">
        <v>3</v>
      </c>
      <c r="H63" s="571">
        <f t="shared" si="27"/>
        <v>90</v>
      </c>
      <c r="I63" s="37"/>
      <c r="J63" s="96"/>
      <c r="K63" s="96"/>
      <c r="L63" s="96"/>
      <c r="M63" s="97"/>
      <c r="N63" s="120"/>
      <c r="O63" s="121"/>
      <c r="P63" s="122"/>
      <c r="Q63" s="123"/>
      <c r="R63" s="121"/>
      <c r="S63" s="122"/>
      <c r="T63" s="120"/>
      <c r="U63" s="122"/>
      <c r="AD63" s="284"/>
      <c r="AE63" s="284"/>
      <c r="AF63" s="320"/>
      <c r="AG63" s="284"/>
      <c r="AH63" s="284"/>
      <c r="AI63" s="320"/>
      <c r="AJ63" s="284"/>
      <c r="AK63" s="284"/>
      <c r="AL63" s="320"/>
      <c r="AM63" s="284"/>
      <c r="AN63" s="284"/>
      <c r="AS63" s="284" t="b">
        <f t="shared" si="24"/>
        <v>1</v>
      </c>
      <c r="AT63" s="284" t="b">
        <f t="shared" si="24"/>
        <v>1</v>
      </c>
      <c r="AU63" s="284" t="b">
        <f t="shared" si="20"/>
        <v>1</v>
      </c>
      <c r="AV63" s="284" t="b">
        <f t="shared" si="20"/>
        <v>1</v>
      </c>
      <c r="AW63" s="284" t="b">
        <f t="shared" si="21"/>
        <v>1</v>
      </c>
      <c r="AX63" s="284" t="b">
        <f t="shared" si="21"/>
        <v>1</v>
      </c>
      <c r="AZ63" s="715">
        <f t="shared" si="8"/>
        <v>0</v>
      </c>
    </row>
    <row r="64" spans="1:53" s="319" customFormat="1" x14ac:dyDescent="0.25">
      <c r="A64" s="611"/>
      <c r="B64" s="566" t="s">
        <v>277</v>
      </c>
      <c r="C64" s="613">
        <v>2</v>
      </c>
      <c r="D64" s="119"/>
      <c r="E64" s="211"/>
      <c r="F64" s="614"/>
      <c r="G64" s="570">
        <v>3</v>
      </c>
      <c r="H64" s="571">
        <f t="shared" si="27"/>
        <v>90</v>
      </c>
      <c r="I64" s="37">
        <f t="shared" ref="I64" si="28">J64+K64+L64</f>
        <v>54</v>
      </c>
      <c r="J64" s="96">
        <v>36</v>
      </c>
      <c r="K64" s="96"/>
      <c r="L64" s="96">
        <v>18</v>
      </c>
      <c r="M64" s="97">
        <f t="shared" ref="M64:M69" si="29">H64-I64</f>
        <v>36</v>
      </c>
      <c r="N64" s="120"/>
      <c r="O64" s="121">
        <v>3</v>
      </c>
      <c r="P64" s="122">
        <v>3</v>
      </c>
      <c r="Q64" s="123"/>
      <c r="R64" s="121"/>
      <c r="S64" s="122"/>
      <c r="T64" s="120"/>
      <c r="U64" s="122"/>
      <c r="AD64" s="284"/>
      <c r="AE64" s="284"/>
      <c r="AF64" s="320"/>
      <c r="AG64" s="284"/>
      <c r="AH64" s="284"/>
      <c r="AI64" s="320"/>
      <c r="AJ64" s="284"/>
      <c r="AK64" s="284"/>
      <c r="AL64" s="320"/>
      <c r="AM64" s="284"/>
      <c r="AN64" s="284"/>
      <c r="AS64" s="284" t="b">
        <f t="shared" si="24"/>
        <v>1</v>
      </c>
      <c r="AT64" s="284" t="b">
        <f t="shared" si="24"/>
        <v>0</v>
      </c>
      <c r="AU64" s="284" t="b">
        <f t="shared" si="20"/>
        <v>1</v>
      </c>
      <c r="AV64" s="284" t="b">
        <f t="shared" si="20"/>
        <v>1</v>
      </c>
      <c r="AW64" s="284" t="b">
        <f t="shared" si="21"/>
        <v>1</v>
      </c>
      <c r="AX64" s="284" t="b">
        <f t="shared" si="21"/>
        <v>1</v>
      </c>
      <c r="AZ64" s="715">
        <f t="shared" si="8"/>
        <v>60</v>
      </c>
    </row>
    <row r="65" spans="1:52" s="319" customFormat="1" x14ac:dyDescent="0.25">
      <c r="A65" s="611" t="s">
        <v>177</v>
      </c>
      <c r="B65" s="612" t="s">
        <v>94</v>
      </c>
      <c r="C65" s="613"/>
      <c r="D65" s="124"/>
      <c r="E65" s="125"/>
      <c r="F65" s="614" t="s">
        <v>282</v>
      </c>
      <c r="G65" s="570">
        <v>1</v>
      </c>
      <c r="H65" s="571">
        <f t="shared" si="27"/>
        <v>30</v>
      </c>
      <c r="I65" s="37"/>
      <c r="J65" s="96"/>
      <c r="K65" s="96"/>
      <c r="L65" s="96"/>
      <c r="M65" s="97">
        <f t="shared" si="29"/>
        <v>30</v>
      </c>
      <c r="N65" s="120"/>
      <c r="O65" s="121"/>
      <c r="P65" s="122"/>
      <c r="Q65" s="615" t="s">
        <v>179</v>
      </c>
      <c r="R65" s="615"/>
      <c r="S65" s="616"/>
      <c r="T65" s="120"/>
      <c r="U65" s="122"/>
      <c r="AA65" s="319" t="s">
        <v>157</v>
      </c>
      <c r="AD65" s="284" t="b">
        <f>ISBLANK(N65)</f>
        <v>1</v>
      </c>
      <c r="AE65" s="284" t="b">
        <f>ISBLANK(O65)</f>
        <v>1</v>
      </c>
      <c r="AF65" s="320"/>
      <c r="AG65" s="284" t="b">
        <f>ISBLANK(Q65)</f>
        <v>0</v>
      </c>
      <c r="AH65" s="284" t="b">
        <f>ISBLANK(R65)</f>
        <v>1</v>
      </c>
      <c r="AI65" s="320"/>
      <c r="AJ65" s="284" t="b">
        <f>ISBLANK(#REF!)</f>
        <v>0</v>
      </c>
      <c r="AK65" s="284" t="b">
        <f>ISBLANK(#REF!)</f>
        <v>0</v>
      </c>
      <c r="AL65" s="320"/>
      <c r="AM65" s="284" t="b">
        <f t="shared" si="19"/>
        <v>1</v>
      </c>
      <c r="AN65" s="284" t="b">
        <f t="shared" si="19"/>
        <v>1</v>
      </c>
      <c r="AS65" s="284" t="b">
        <f t="shared" si="24"/>
        <v>1</v>
      </c>
      <c r="AT65" s="284" t="b">
        <f t="shared" si="24"/>
        <v>1</v>
      </c>
      <c r="AU65" s="284" t="b">
        <f t="shared" si="20"/>
        <v>0</v>
      </c>
      <c r="AV65" s="284" t="b">
        <f t="shared" si="20"/>
        <v>1</v>
      </c>
      <c r="AW65" s="284" t="b">
        <f t="shared" si="21"/>
        <v>1</v>
      </c>
      <c r="AX65" s="284" t="b">
        <f t="shared" si="21"/>
        <v>1</v>
      </c>
      <c r="AZ65" s="715">
        <f t="shared" si="8"/>
        <v>0</v>
      </c>
    </row>
    <row r="66" spans="1:52" s="319" customFormat="1" x14ac:dyDescent="0.25">
      <c r="A66" s="117" t="s">
        <v>180</v>
      </c>
      <c r="B66" s="605" t="s">
        <v>32</v>
      </c>
      <c r="C66" s="95"/>
      <c r="D66" s="724"/>
      <c r="E66" s="725"/>
      <c r="F66" s="556"/>
      <c r="G66" s="547">
        <v>5</v>
      </c>
      <c r="H66" s="103">
        <f t="shared" si="27"/>
        <v>150</v>
      </c>
      <c r="I66" s="95">
        <f>J66+K66+L66</f>
        <v>60</v>
      </c>
      <c r="J66" s="724">
        <v>30</v>
      </c>
      <c r="K66" s="724"/>
      <c r="L66" s="724">
        <v>30</v>
      </c>
      <c r="M66" s="104">
        <f t="shared" si="29"/>
        <v>90</v>
      </c>
      <c r="N66" s="105"/>
      <c r="O66" s="106"/>
      <c r="P66" s="107"/>
      <c r="Q66" s="37"/>
      <c r="R66" s="106"/>
      <c r="S66" s="97"/>
      <c r="T66" s="37"/>
      <c r="U66" s="97"/>
      <c r="AA66" s="319" t="s">
        <v>157</v>
      </c>
      <c r="AD66" s="284" t="b">
        <f>ISBLANK(N66)</f>
        <v>1</v>
      </c>
      <c r="AE66" s="284" t="b">
        <f>ISBLANK(O66)</f>
        <v>1</v>
      </c>
      <c r="AF66" s="320"/>
      <c r="AG66" s="284" t="b">
        <f>ISBLANK(Q66)</f>
        <v>1</v>
      </c>
      <c r="AH66" s="284" t="b">
        <f>ISBLANK(R66)</f>
        <v>1</v>
      </c>
      <c r="AI66" s="320"/>
      <c r="AJ66" s="284" t="b">
        <f>ISBLANK(#REF!)</f>
        <v>0</v>
      </c>
      <c r="AK66" s="284" t="b">
        <f>ISBLANK(#REF!)</f>
        <v>0</v>
      </c>
      <c r="AL66" s="320"/>
      <c r="AM66" s="284" t="b">
        <f t="shared" si="19"/>
        <v>1</v>
      </c>
      <c r="AN66" s="284" t="b">
        <f t="shared" si="19"/>
        <v>1</v>
      </c>
      <c r="AQ66" s="319">
        <f>'[1]План 073  (пропозиції)24-25'!$G$38</f>
        <v>5</v>
      </c>
      <c r="AS66" s="284" t="b">
        <f t="shared" si="24"/>
        <v>1</v>
      </c>
      <c r="AT66" s="284" t="b">
        <f t="shared" si="24"/>
        <v>1</v>
      </c>
      <c r="AU66" s="284" t="b">
        <f t="shared" si="20"/>
        <v>1</v>
      </c>
      <c r="AV66" s="284" t="b">
        <f t="shared" si="20"/>
        <v>1</v>
      </c>
      <c r="AW66" s="284" t="b">
        <f t="shared" si="21"/>
        <v>1</v>
      </c>
      <c r="AX66" s="284" t="b">
        <f t="shared" si="21"/>
        <v>1</v>
      </c>
      <c r="AZ66" s="715">
        <f t="shared" si="8"/>
        <v>40</v>
      </c>
    </row>
    <row r="67" spans="1:52" s="319" customFormat="1" x14ac:dyDescent="0.25">
      <c r="A67" s="117"/>
      <c r="B67" s="562" t="s">
        <v>276</v>
      </c>
      <c r="C67" s="95"/>
      <c r="D67" s="724"/>
      <c r="E67" s="725"/>
      <c r="F67" s="556"/>
      <c r="G67" s="547">
        <v>1</v>
      </c>
      <c r="H67" s="103">
        <f t="shared" si="27"/>
        <v>30</v>
      </c>
      <c r="I67" s="95"/>
      <c r="J67" s="724"/>
      <c r="K67" s="724"/>
      <c r="L67" s="724"/>
      <c r="M67" s="104"/>
      <c r="N67" s="105"/>
      <c r="O67" s="106"/>
      <c r="P67" s="107"/>
      <c r="Q67" s="37"/>
      <c r="R67" s="106"/>
      <c r="S67" s="97"/>
      <c r="T67" s="37"/>
      <c r="U67" s="97"/>
      <c r="AD67" s="284"/>
      <c r="AE67" s="284"/>
      <c r="AF67" s="320"/>
      <c r="AG67" s="284"/>
      <c r="AH67" s="284"/>
      <c r="AI67" s="320"/>
      <c r="AJ67" s="284"/>
      <c r="AK67" s="284"/>
      <c r="AL67" s="320"/>
      <c r="AM67" s="284"/>
      <c r="AN67" s="284"/>
      <c r="AS67" s="284" t="b">
        <f t="shared" si="24"/>
        <v>1</v>
      </c>
      <c r="AT67" s="284" t="b">
        <f t="shared" si="24"/>
        <v>1</v>
      </c>
      <c r="AU67" s="284" t="b">
        <f t="shared" si="20"/>
        <v>1</v>
      </c>
      <c r="AV67" s="284" t="b">
        <f t="shared" si="20"/>
        <v>1</v>
      </c>
      <c r="AW67" s="284" t="b">
        <f t="shared" si="21"/>
        <v>1</v>
      </c>
      <c r="AX67" s="284" t="b">
        <f t="shared" si="21"/>
        <v>1</v>
      </c>
      <c r="AZ67" s="715">
        <f t="shared" si="8"/>
        <v>0</v>
      </c>
    </row>
    <row r="68" spans="1:52" s="319" customFormat="1" x14ac:dyDescent="0.25">
      <c r="A68" s="117"/>
      <c r="B68" s="566" t="s">
        <v>277</v>
      </c>
      <c r="C68" s="95"/>
      <c r="D68" s="724">
        <v>1</v>
      </c>
      <c r="E68" s="725"/>
      <c r="F68" s="556"/>
      <c r="G68" s="547">
        <v>4</v>
      </c>
      <c r="H68" s="103">
        <f t="shared" si="27"/>
        <v>120</v>
      </c>
      <c r="I68" s="95">
        <f>J68+K68+L68</f>
        <v>45</v>
      </c>
      <c r="J68" s="724">
        <v>30</v>
      </c>
      <c r="K68" s="724"/>
      <c r="L68" s="724">
        <v>15</v>
      </c>
      <c r="M68" s="104">
        <f t="shared" si="29"/>
        <v>75</v>
      </c>
      <c r="N68" s="105">
        <v>3</v>
      </c>
      <c r="O68" s="106"/>
      <c r="P68" s="107"/>
      <c r="Q68" s="37"/>
      <c r="R68" s="106"/>
      <c r="S68" s="97"/>
      <c r="T68" s="37"/>
      <c r="U68" s="97"/>
      <c r="AD68" s="284"/>
      <c r="AE68" s="284"/>
      <c r="AF68" s="320"/>
      <c r="AG68" s="284"/>
      <c r="AH68" s="284"/>
      <c r="AI68" s="320"/>
      <c r="AJ68" s="284"/>
      <c r="AK68" s="284"/>
      <c r="AL68" s="320"/>
      <c r="AM68" s="284"/>
      <c r="AN68" s="284"/>
      <c r="AS68" s="284" t="b">
        <f t="shared" si="24"/>
        <v>0</v>
      </c>
      <c r="AT68" s="284" t="b">
        <f t="shared" si="24"/>
        <v>1</v>
      </c>
      <c r="AU68" s="284" t="b">
        <f t="shared" si="20"/>
        <v>1</v>
      </c>
      <c r="AV68" s="284" t="b">
        <f t="shared" si="20"/>
        <v>1</v>
      </c>
      <c r="AW68" s="284" t="b">
        <f t="shared" si="21"/>
        <v>1</v>
      </c>
      <c r="AX68" s="284" t="b">
        <f t="shared" si="21"/>
        <v>1</v>
      </c>
      <c r="AZ68" s="715">
        <f t="shared" si="8"/>
        <v>37.5</v>
      </c>
    </row>
    <row r="69" spans="1:52" s="319" customFormat="1" x14ac:dyDescent="0.25">
      <c r="A69" s="117" t="s">
        <v>181</v>
      </c>
      <c r="B69" s="41" t="s">
        <v>235</v>
      </c>
      <c r="C69" s="95">
        <v>3</v>
      </c>
      <c r="D69" s="724"/>
      <c r="E69" s="725"/>
      <c r="F69" s="556"/>
      <c r="G69" s="547">
        <v>4</v>
      </c>
      <c r="H69" s="103">
        <f t="shared" si="27"/>
        <v>120</v>
      </c>
      <c r="I69" s="95">
        <f>J69+K69+L69</f>
        <v>60</v>
      </c>
      <c r="J69" s="295">
        <v>30</v>
      </c>
      <c r="K69" s="724"/>
      <c r="L69" s="724">
        <v>30</v>
      </c>
      <c r="M69" s="104">
        <f t="shared" si="29"/>
        <v>60</v>
      </c>
      <c r="N69" s="105"/>
      <c r="O69" s="106"/>
      <c r="P69" s="107"/>
      <c r="Q69" s="37">
        <v>4</v>
      </c>
      <c r="R69" s="106"/>
      <c r="S69" s="97"/>
      <c r="T69" s="37"/>
      <c r="U69" s="97"/>
      <c r="AA69" s="319" t="s">
        <v>157</v>
      </c>
      <c r="AD69" s="284" t="b">
        <f t="shared" ref="AD69:AE82" si="30">ISBLANK(N69)</f>
        <v>1</v>
      </c>
      <c r="AE69" s="284" t="b">
        <f t="shared" si="30"/>
        <v>1</v>
      </c>
      <c r="AF69" s="320"/>
      <c r="AG69" s="284" t="b">
        <f t="shared" ref="AG69:AH82" si="31">ISBLANK(Q69)</f>
        <v>0</v>
      </c>
      <c r="AH69" s="284" t="b">
        <f t="shared" si="31"/>
        <v>1</v>
      </c>
      <c r="AI69" s="320"/>
      <c r="AJ69" s="284" t="b">
        <f>ISBLANK(#REF!)</f>
        <v>0</v>
      </c>
      <c r="AK69" s="284" t="b">
        <f>ISBLANK(#REF!)</f>
        <v>0</v>
      </c>
      <c r="AL69" s="320"/>
      <c r="AM69" s="284" t="b">
        <f t="shared" si="19"/>
        <v>1</v>
      </c>
      <c r="AN69" s="284" t="b">
        <f t="shared" si="19"/>
        <v>1</v>
      </c>
      <c r="AS69" s="284" t="b">
        <f t="shared" si="24"/>
        <v>1</v>
      </c>
      <c r="AT69" s="284" t="b">
        <f t="shared" si="24"/>
        <v>1</v>
      </c>
      <c r="AU69" s="284" t="b">
        <f t="shared" si="20"/>
        <v>0</v>
      </c>
      <c r="AV69" s="284" t="b">
        <f t="shared" si="20"/>
        <v>1</v>
      </c>
      <c r="AW69" s="284" t="b">
        <f t="shared" si="21"/>
        <v>1</v>
      </c>
      <c r="AX69" s="284" t="b">
        <f t="shared" si="21"/>
        <v>1</v>
      </c>
      <c r="AZ69" s="715">
        <f t="shared" si="8"/>
        <v>50</v>
      </c>
    </row>
    <row r="70" spans="1:52" s="319" customFormat="1" x14ac:dyDescent="0.25">
      <c r="A70" s="117" t="s">
        <v>182</v>
      </c>
      <c r="B70" s="605" t="s">
        <v>95</v>
      </c>
      <c r="C70" s="95"/>
      <c r="D70" s="724"/>
      <c r="E70" s="725"/>
      <c r="F70" s="556"/>
      <c r="G70" s="547">
        <f t="shared" ref="G70:M70" si="32">G71+G74</f>
        <v>6</v>
      </c>
      <c r="H70" s="608">
        <f t="shared" si="32"/>
        <v>180</v>
      </c>
      <c r="I70" s="735">
        <f t="shared" si="32"/>
        <v>0</v>
      </c>
      <c r="J70" s="726">
        <f t="shared" si="32"/>
        <v>0</v>
      </c>
      <c r="K70" s="726">
        <f t="shared" si="32"/>
        <v>0</v>
      </c>
      <c r="L70" s="726">
        <f t="shared" si="32"/>
        <v>0</v>
      </c>
      <c r="M70" s="609">
        <f t="shared" si="32"/>
        <v>30</v>
      </c>
      <c r="N70" s="98"/>
      <c r="O70" s="99"/>
      <c r="P70" s="610"/>
      <c r="Q70" s="101"/>
      <c r="R70" s="99"/>
      <c r="S70" s="100"/>
      <c r="T70" s="101"/>
      <c r="U70" s="100"/>
      <c r="AD70" s="284" t="b">
        <f t="shared" si="30"/>
        <v>1</v>
      </c>
      <c r="AE70" s="284" t="b">
        <f t="shared" si="30"/>
        <v>1</v>
      </c>
      <c r="AF70" s="320"/>
      <c r="AG70" s="284" t="b">
        <f t="shared" si="31"/>
        <v>1</v>
      </c>
      <c r="AH70" s="284" t="b">
        <f t="shared" si="31"/>
        <v>1</v>
      </c>
      <c r="AI70" s="320"/>
      <c r="AJ70" s="284" t="b">
        <f>ISBLANK(#REF!)</f>
        <v>0</v>
      </c>
      <c r="AK70" s="284" t="b">
        <f>ISBLANK(#REF!)</f>
        <v>0</v>
      </c>
      <c r="AL70" s="320"/>
      <c r="AM70" s="284" t="b">
        <f t="shared" si="19"/>
        <v>1</v>
      </c>
      <c r="AN70" s="284" t="b">
        <f t="shared" si="19"/>
        <v>1</v>
      </c>
      <c r="AS70" s="284" t="b">
        <f t="shared" si="24"/>
        <v>1</v>
      </c>
      <c r="AT70" s="284" t="b">
        <f t="shared" si="24"/>
        <v>1</v>
      </c>
      <c r="AU70" s="284" t="b">
        <f t="shared" si="20"/>
        <v>1</v>
      </c>
      <c r="AV70" s="284" t="b">
        <f t="shared" si="20"/>
        <v>1</v>
      </c>
      <c r="AW70" s="284" t="b">
        <f t="shared" si="21"/>
        <v>1</v>
      </c>
      <c r="AX70" s="284" t="b">
        <f t="shared" si="21"/>
        <v>1</v>
      </c>
      <c r="AZ70" s="715">
        <f t="shared" si="8"/>
        <v>0</v>
      </c>
    </row>
    <row r="71" spans="1:52" s="319" customFormat="1" x14ac:dyDescent="0.25">
      <c r="A71" s="611" t="s">
        <v>183</v>
      </c>
      <c r="B71" s="612" t="s">
        <v>95</v>
      </c>
      <c r="C71" s="613"/>
      <c r="D71" s="119"/>
      <c r="E71" s="119"/>
      <c r="F71" s="614"/>
      <c r="G71" s="570">
        <v>5</v>
      </c>
      <c r="H71" s="571">
        <f>G71*30</f>
        <v>150</v>
      </c>
      <c r="I71" s="37"/>
      <c r="J71" s="96"/>
      <c r="K71" s="96"/>
      <c r="L71" s="96"/>
      <c r="M71" s="97"/>
      <c r="N71" s="120"/>
      <c r="O71" s="121"/>
      <c r="P71" s="122"/>
      <c r="Q71" s="123"/>
      <c r="R71" s="121"/>
      <c r="S71" s="122"/>
      <c r="T71" s="120"/>
      <c r="U71" s="122"/>
      <c r="AA71" s="319" t="s">
        <v>157</v>
      </c>
      <c r="AD71" s="284" t="b">
        <f t="shared" si="30"/>
        <v>1</v>
      </c>
      <c r="AE71" s="284" t="b">
        <f t="shared" si="30"/>
        <v>1</v>
      </c>
      <c r="AF71" s="320"/>
      <c r="AG71" s="284" t="b">
        <f t="shared" si="31"/>
        <v>1</v>
      </c>
      <c r="AH71" s="284" t="b">
        <f t="shared" si="31"/>
        <v>1</v>
      </c>
      <c r="AI71" s="320"/>
      <c r="AJ71" s="284" t="b">
        <f>ISBLANK(#REF!)</f>
        <v>0</v>
      </c>
      <c r="AK71" s="284" t="b">
        <f>ISBLANK(#REF!)</f>
        <v>0</v>
      </c>
      <c r="AL71" s="320"/>
      <c r="AM71" s="284" t="b">
        <f t="shared" si="19"/>
        <v>1</v>
      </c>
      <c r="AN71" s="284" t="b">
        <f t="shared" si="19"/>
        <v>1</v>
      </c>
      <c r="AS71" s="284" t="b">
        <f t="shared" si="24"/>
        <v>1</v>
      </c>
      <c r="AT71" s="284" t="b">
        <f t="shared" si="24"/>
        <v>1</v>
      </c>
      <c r="AU71" s="284" t="b">
        <f t="shared" si="20"/>
        <v>1</v>
      </c>
      <c r="AV71" s="284" t="b">
        <f t="shared" si="20"/>
        <v>1</v>
      </c>
      <c r="AW71" s="284" t="b">
        <f t="shared" si="21"/>
        <v>1</v>
      </c>
      <c r="AX71" s="284" t="b">
        <f t="shared" si="21"/>
        <v>1</v>
      </c>
      <c r="AZ71" s="715">
        <f t="shared" si="8"/>
        <v>0</v>
      </c>
    </row>
    <row r="72" spans="1:52" s="319" customFormat="1" x14ac:dyDescent="0.25">
      <c r="A72" s="611"/>
      <c r="B72" s="562" t="s">
        <v>276</v>
      </c>
      <c r="C72" s="613"/>
      <c r="D72" s="119"/>
      <c r="E72" s="211"/>
      <c r="F72" s="614"/>
      <c r="G72" s="570">
        <v>2</v>
      </c>
      <c r="H72" s="571">
        <f t="shared" ref="H72:H73" si="33">G72*30</f>
        <v>60</v>
      </c>
      <c r="I72" s="37"/>
      <c r="J72" s="96"/>
      <c r="K72" s="96"/>
      <c r="L72" s="96"/>
      <c r="M72" s="97"/>
      <c r="N72" s="120"/>
      <c r="O72" s="121"/>
      <c r="P72" s="122"/>
      <c r="Q72" s="123"/>
      <c r="R72" s="121"/>
      <c r="S72" s="122"/>
      <c r="T72" s="120"/>
      <c r="U72" s="122"/>
      <c r="AD72" s="284"/>
      <c r="AE72" s="284"/>
      <c r="AF72" s="320"/>
      <c r="AG72" s="284"/>
      <c r="AH72" s="284"/>
      <c r="AI72" s="320"/>
      <c r="AJ72" s="284"/>
      <c r="AK72" s="284"/>
      <c r="AL72" s="320"/>
      <c r="AM72" s="284"/>
      <c r="AN72" s="284"/>
      <c r="AS72" s="284" t="b">
        <f t="shared" si="24"/>
        <v>1</v>
      </c>
      <c r="AT72" s="284" t="b">
        <f t="shared" si="24"/>
        <v>1</v>
      </c>
      <c r="AU72" s="284" t="b">
        <f t="shared" si="20"/>
        <v>1</v>
      </c>
      <c r="AV72" s="284" t="b">
        <f t="shared" si="20"/>
        <v>1</v>
      </c>
      <c r="AW72" s="284" t="b">
        <f t="shared" si="21"/>
        <v>1</v>
      </c>
      <c r="AX72" s="284" t="b">
        <f t="shared" si="21"/>
        <v>1</v>
      </c>
      <c r="AZ72" s="715">
        <f t="shared" si="8"/>
        <v>0</v>
      </c>
    </row>
    <row r="73" spans="1:52" s="319" customFormat="1" x14ac:dyDescent="0.25">
      <c r="A73" s="611"/>
      <c r="B73" s="566" t="s">
        <v>277</v>
      </c>
      <c r="C73" s="613">
        <v>3</v>
      </c>
      <c r="D73" s="119"/>
      <c r="E73" s="211"/>
      <c r="F73" s="614"/>
      <c r="G73" s="570">
        <v>3</v>
      </c>
      <c r="H73" s="571">
        <f t="shared" si="33"/>
        <v>90</v>
      </c>
      <c r="I73" s="37">
        <f>J73+K73+L73</f>
        <v>45</v>
      </c>
      <c r="J73" s="96">
        <v>15</v>
      </c>
      <c r="K73" s="96"/>
      <c r="L73" s="96">
        <v>30</v>
      </c>
      <c r="M73" s="97">
        <f>H73-I73</f>
        <v>45</v>
      </c>
      <c r="N73" s="120"/>
      <c r="O73" s="121"/>
      <c r="P73" s="122"/>
      <c r="Q73" s="123">
        <v>3</v>
      </c>
      <c r="R73" s="121"/>
      <c r="S73" s="122"/>
      <c r="T73" s="120"/>
      <c r="U73" s="122"/>
      <c r="AD73" s="284"/>
      <c r="AE73" s="284"/>
      <c r="AF73" s="320"/>
      <c r="AG73" s="284"/>
      <c r="AH73" s="284"/>
      <c r="AI73" s="320"/>
      <c r="AJ73" s="284"/>
      <c r="AK73" s="284"/>
      <c r="AL73" s="320"/>
      <c r="AM73" s="284"/>
      <c r="AN73" s="284"/>
      <c r="AS73" s="284" t="b">
        <f t="shared" si="24"/>
        <v>1</v>
      </c>
      <c r="AT73" s="284" t="b">
        <f t="shared" si="24"/>
        <v>1</v>
      </c>
      <c r="AU73" s="284" t="b">
        <f t="shared" si="20"/>
        <v>0</v>
      </c>
      <c r="AV73" s="284" t="b">
        <f t="shared" si="20"/>
        <v>1</v>
      </c>
      <c r="AW73" s="284" t="b">
        <f t="shared" si="21"/>
        <v>1</v>
      </c>
      <c r="AX73" s="284" t="b">
        <f t="shared" si="21"/>
        <v>1</v>
      </c>
      <c r="AZ73" s="715">
        <f t="shared" si="8"/>
        <v>50</v>
      </c>
    </row>
    <row r="74" spans="1:52" s="319" customFormat="1" x14ac:dyDescent="0.25">
      <c r="A74" s="611" t="s">
        <v>184</v>
      </c>
      <c r="B74" s="612" t="s">
        <v>105</v>
      </c>
      <c r="C74" s="613"/>
      <c r="D74" s="124"/>
      <c r="E74" s="125"/>
      <c r="F74" s="614" t="s">
        <v>178</v>
      </c>
      <c r="G74" s="570">
        <v>1</v>
      </c>
      <c r="H74" s="571">
        <f>G74*30</f>
        <v>30</v>
      </c>
      <c r="I74" s="37"/>
      <c r="J74" s="96"/>
      <c r="K74" s="96"/>
      <c r="L74" s="96"/>
      <c r="M74" s="97">
        <f>H74-I74</f>
        <v>30</v>
      </c>
      <c r="N74" s="120"/>
      <c r="O74" s="121"/>
      <c r="P74" s="122"/>
      <c r="Q74" s="123"/>
      <c r="R74" s="120" t="s">
        <v>179</v>
      </c>
      <c r="S74" s="616"/>
      <c r="T74" s="120"/>
      <c r="U74" s="122"/>
      <c r="AA74" s="319" t="s">
        <v>157</v>
      </c>
      <c r="AD74" s="284" t="b">
        <f t="shared" si="30"/>
        <v>1</v>
      </c>
      <c r="AE74" s="284" t="b">
        <f t="shared" si="30"/>
        <v>1</v>
      </c>
      <c r="AF74" s="320"/>
      <c r="AG74" s="284" t="b">
        <f t="shared" si="31"/>
        <v>1</v>
      </c>
      <c r="AH74" s="284" t="b">
        <f t="shared" si="31"/>
        <v>0</v>
      </c>
      <c r="AI74" s="320"/>
      <c r="AJ74" s="284" t="b">
        <f>ISBLANK(#REF!)</f>
        <v>0</v>
      </c>
      <c r="AK74" s="284" t="b">
        <f>ISBLANK(#REF!)</f>
        <v>0</v>
      </c>
      <c r="AL74" s="320"/>
      <c r="AM74" s="284" t="b">
        <f t="shared" si="19"/>
        <v>1</v>
      </c>
      <c r="AN74" s="284" t="b">
        <f t="shared" si="19"/>
        <v>1</v>
      </c>
      <c r="AS74" s="284" t="b">
        <f t="shared" si="24"/>
        <v>1</v>
      </c>
      <c r="AT74" s="284" t="b">
        <f t="shared" si="24"/>
        <v>1</v>
      </c>
      <c r="AU74" s="284" t="b">
        <f t="shared" si="20"/>
        <v>1</v>
      </c>
      <c r="AV74" s="284" t="b">
        <f t="shared" si="20"/>
        <v>0</v>
      </c>
      <c r="AW74" s="284" t="b">
        <f t="shared" si="21"/>
        <v>1</v>
      </c>
      <c r="AX74" s="284" t="b">
        <f t="shared" si="21"/>
        <v>1</v>
      </c>
      <c r="AZ74" s="715">
        <f t="shared" si="8"/>
        <v>0</v>
      </c>
    </row>
    <row r="75" spans="1:52" s="319" customFormat="1" x14ac:dyDescent="0.25">
      <c r="A75" s="117" t="s">
        <v>185</v>
      </c>
      <c r="B75" s="605" t="s">
        <v>106</v>
      </c>
      <c r="C75" s="95"/>
      <c r="D75" s="724"/>
      <c r="E75" s="725"/>
      <c r="F75" s="556"/>
      <c r="G75" s="547">
        <f t="shared" ref="G75:M75" si="34">G76+G77</f>
        <v>6</v>
      </c>
      <c r="H75" s="608">
        <f t="shared" si="34"/>
        <v>180</v>
      </c>
      <c r="I75" s="735">
        <f t="shared" si="34"/>
        <v>54</v>
      </c>
      <c r="J75" s="726">
        <f t="shared" si="34"/>
        <v>27</v>
      </c>
      <c r="K75" s="726">
        <f t="shared" si="34"/>
        <v>0</v>
      </c>
      <c r="L75" s="726">
        <f t="shared" si="34"/>
        <v>27</v>
      </c>
      <c r="M75" s="609">
        <f t="shared" si="34"/>
        <v>126</v>
      </c>
      <c r="N75" s="98"/>
      <c r="O75" s="99"/>
      <c r="P75" s="610"/>
      <c r="Q75" s="101"/>
      <c r="R75" s="99"/>
      <c r="S75" s="100"/>
      <c r="T75" s="101"/>
      <c r="U75" s="100"/>
      <c r="AD75" s="284" t="b">
        <f t="shared" si="30"/>
        <v>1</v>
      </c>
      <c r="AE75" s="284" t="b">
        <f t="shared" si="30"/>
        <v>1</v>
      </c>
      <c r="AF75" s="320"/>
      <c r="AG75" s="284" t="b">
        <f t="shared" si="31"/>
        <v>1</v>
      </c>
      <c r="AH75" s="284" t="b">
        <f t="shared" si="31"/>
        <v>1</v>
      </c>
      <c r="AI75" s="320"/>
      <c r="AJ75" s="284" t="b">
        <f>ISBLANK(#REF!)</f>
        <v>0</v>
      </c>
      <c r="AK75" s="284" t="b">
        <f>ISBLANK(#REF!)</f>
        <v>0</v>
      </c>
      <c r="AL75" s="320"/>
      <c r="AM75" s="284" t="b">
        <f t="shared" si="19"/>
        <v>1</v>
      </c>
      <c r="AN75" s="284" t="b">
        <f t="shared" si="19"/>
        <v>1</v>
      </c>
      <c r="AS75" s="284" t="b">
        <f t="shared" si="24"/>
        <v>1</v>
      </c>
      <c r="AT75" s="284" t="b">
        <f t="shared" si="24"/>
        <v>1</v>
      </c>
      <c r="AU75" s="284" t="b">
        <f t="shared" si="20"/>
        <v>1</v>
      </c>
      <c r="AV75" s="284" t="b">
        <f t="shared" si="20"/>
        <v>1</v>
      </c>
      <c r="AW75" s="284" t="b">
        <f t="shared" si="21"/>
        <v>1</v>
      </c>
      <c r="AX75" s="284" t="b">
        <f t="shared" si="21"/>
        <v>1</v>
      </c>
      <c r="AZ75" s="715">
        <f t="shared" si="8"/>
        <v>30</v>
      </c>
    </row>
    <row r="76" spans="1:52" s="319" customFormat="1" x14ac:dyDescent="0.25">
      <c r="A76" s="611" t="s">
        <v>186</v>
      </c>
      <c r="B76" s="612" t="s">
        <v>106</v>
      </c>
      <c r="C76" s="613">
        <v>4</v>
      </c>
      <c r="D76" s="119"/>
      <c r="E76" s="119"/>
      <c r="F76" s="614"/>
      <c r="G76" s="570">
        <v>5</v>
      </c>
      <c r="H76" s="571">
        <f t="shared" ref="H76:H95" si="35">G76*30</f>
        <v>150</v>
      </c>
      <c r="I76" s="37">
        <f t="shared" ref="I76:I93" si="36">J76+K76+L76</f>
        <v>54</v>
      </c>
      <c r="J76" s="96">
        <v>27</v>
      </c>
      <c r="K76" s="96"/>
      <c r="L76" s="96">
        <v>27</v>
      </c>
      <c r="M76" s="97">
        <f t="shared" ref="M76:M93" si="37">H76-I76</f>
        <v>96</v>
      </c>
      <c r="N76" s="120"/>
      <c r="O76" s="121"/>
      <c r="P76" s="122"/>
      <c r="Q76" s="123"/>
      <c r="R76" s="121">
        <v>3</v>
      </c>
      <c r="S76" s="122">
        <v>3</v>
      </c>
      <c r="T76" s="120"/>
      <c r="U76" s="122"/>
      <c r="AA76" s="319" t="s">
        <v>157</v>
      </c>
      <c r="AD76" s="284" t="b">
        <f t="shared" si="30"/>
        <v>1</v>
      </c>
      <c r="AE76" s="284" t="b">
        <f t="shared" si="30"/>
        <v>1</v>
      </c>
      <c r="AF76" s="320"/>
      <c r="AG76" s="284" t="b">
        <f t="shared" si="31"/>
        <v>1</v>
      </c>
      <c r="AH76" s="284" t="b">
        <f t="shared" si="31"/>
        <v>0</v>
      </c>
      <c r="AI76" s="320"/>
      <c r="AJ76" s="284" t="b">
        <f>ISBLANK(#REF!)</f>
        <v>0</v>
      </c>
      <c r="AK76" s="284" t="b">
        <f>ISBLANK(#REF!)</f>
        <v>0</v>
      </c>
      <c r="AL76" s="320"/>
      <c r="AM76" s="284" t="b">
        <f t="shared" si="19"/>
        <v>1</v>
      </c>
      <c r="AN76" s="284" t="b">
        <f t="shared" si="19"/>
        <v>1</v>
      </c>
      <c r="AS76" s="284" t="b">
        <f t="shared" si="24"/>
        <v>1</v>
      </c>
      <c r="AT76" s="284" t="b">
        <f t="shared" si="24"/>
        <v>1</v>
      </c>
      <c r="AU76" s="284" t="b">
        <f t="shared" si="20"/>
        <v>1</v>
      </c>
      <c r="AV76" s="284" t="b">
        <f t="shared" si="20"/>
        <v>0</v>
      </c>
      <c r="AW76" s="284" t="b">
        <f t="shared" si="21"/>
        <v>1</v>
      </c>
      <c r="AX76" s="284" t="b">
        <f t="shared" si="21"/>
        <v>1</v>
      </c>
      <c r="AZ76" s="715">
        <f t="shared" si="8"/>
        <v>36</v>
      </c>
    </row>
    <row r="77" spans="1:52" s="319" customFormat="1" ht="31.5" x14ac:dyDescent="0.25">
      <c r="A77" s="611" t="s">
        <v>187</v>
      </c>
      <c r="B77" s="612" t="s">
        <v>80</v>
      </c>
      <c r="C77" s="613"/>
      <c r="D77" s="124"/>
      <c r="E77" s="125"/>
      <c r="F77" s="614" t="s">
        <v>171</v>
      </c>
      <c r="G77" s="570">
        <v>1</v>
      </c>
      <c r="H77" s="571">
        <f t="shared" si="35"/>
        <v>30</v>
      </c>
      <c r="I77" s="37">
        <f t="shared" si="36"/>
        <v>0</v>
      </c>
      <c r="J77" s="96"/>
      <c r="K77" s="96"/>
      <c r="L77" s="96"/>
      <c r="M77" s="97">
        <f t="shared" si="37"/>
        <v>30</v>
      </c>
      <c r="N77" s="120"/>
      <c r="O77" s="121"/>
      <c r="P77" s="122"/>
      <c r="Q77" s="123"/>
      <c r="R77" s="121"/>
      <c r="S77" s="616"/>
      <c r="T77" s="120" t="s">
        <v>179</v>
      </c>
      <c r="U77" s="122"/>
      <c r="AA77" s="319" t="s">
        <v>157</v>
      </c>
      <c r="AD77" s="284" t="b">
        <f t="shared" si="30"/>
        <v>1</v>
      </c>
      <c r="AE77" s="284" t="b">
        <f t="shared" si="30"/>
        <v>1</v>
      </c>
      <c r="AF77" s="320"/>
      <c r="AG77" s="284" t="b">
        <f t="shared" si="31"/>
        <v>1</v>
      </c>
      <c r="AH77" s="284" t="b">
        <f t="shared" si="31"/>
        <v>1</v>
      </c>
      <c r="AI77" s="320"/>
      <c r="AJ77" s="284" t="b">
        <f>ISBLANK(#REF!)</f>
        <v>0</v>
      </c>
      <c r="AK77" s="284" t="b">
        <f>ISBLANK(#REF!)</f>
        <v>0</v>
      </c>
      <c r="AL77" s="320"/>
      <c r="AM77" s="284" t="b">
        <f t="shared" si="19"/>
        <v>0</v>
      </c>
      <c r="AN77" s="284" t="b">
        <f t="shared" si="19"/>
        <v>1</v>
      </c>
      <c r="AS77" s="284" t="b">
        <f t="shared" si="24"/>
        <v>1</v>
      </c>
      <c r="AT77" s="284" t="b">
        <f t="shared" si="24"/>
        <v>1</v>
      </c>
      <c r="AU77" s="284" t="b">
        <f t="shared" si="20"/>
        <v>1</v>
      </c>
      <c r="AV77" s="284" t="b">
        <f t="shared" si="20"/>
        <v>1</v>
      </c>
      <c r="AW77" s="284" t="b">
        <f t="shared" si="21"/>
        <v>0</v>
      </c>
      <c r="AX77" s="284" t="b">
        <f t="shared" si="21"/>
        <v>1</v>
      </c>
      <c r="AZ77" s="715">
        <f t="shared" si="8"/>
        <v>0</v>
      </c>
    </row>
    <row r="78" spans="1:52" s="319" customFormat="1" x14ac:dyDescent="0.25">
      <c r="A78" s="126" t="s">
        <v>188</v>
      </c>
      <c r="B78" s="34" t="s">
        <v>66</v>
      </c>
      <c r="C78" s="110"/>
      <c r="D78" s="724"/>
      <c r="E78" s="724"/>
      <c r="F78" s="104"/>
      <c r="G78" s="35">
        <v>7</v>
      </c>
      <c r="H78" s="103">
        <f t="shared" si="35"/>
        <v>210</v>
      </c>
      <c r="I78" s="95"/>
      <c r="J78" s="724"/>
      <c r="K78" s="724"/>
      <c r="L78" s="724"/>
      <c r="M78" s="104"/>
      <c r="N78" s="98"/>
      <c r="O78" s="99"/>
      <c r="P78" s="100"/>
      <c r="Q78" s="101"/>
      <c r="R78" s="99"/>
      <c r="S78" s="100"/>
      <c r="T78" s="101"/>
      <c r="U78" s="100"/>
      <c r="AA78" s="319" t="s">
        <v>157</v>
      </c>
      <c r="AD78" s="284" t="b">
        <f t="shared" si="30"/>
        <v>1</v>
      </c>
      <c r="AE78" s="284" t="b">
        <f t="shared" si="30"/>
        <v>1</v>
      </c>
      <c r="AF78" s="320"/>
      <c r="AG78" s="284" t="b">
        <f t="shared" si="31"/>
        <v>1</v>
      </c>
      <c r="AH78" s="284" t="b">
        <f t="shared" si="31"/>
        <v>1</v>
      </c>
      <c r="AI78" s="320"/>
      <c r="AJ78" s="284" t="b">
        <f>ISBLANK(#REF!)</f>
        <v>0</v>
      </c>
      <c r="AK78" s="284" t="b">
        <f>ISBLANK(#REF!)</f>
        <v>0</v>
      </c>
      <c r="AL78" s="320"/>
      <c r="AM78" s="284" t="b">
        <f t="shared" si="19"/>
        <v>1</v>
      </c>
      <c r="AN78" s="284" t="b">
        <f t="shared" si="19"/>
        <v>1</v>
      </c>
      <c r="AS78" s="284" t="b">
        <f t="shared" si="24"/>
        <v>1</v>
      </c>
      <c r="AT78" s="284" t="b">
        <f t="shared" si="24"/>
        <v>1</v>
      </c>
      <c r="AU78" s="284" t="b">
        <f t="shared" si="20"/>
        <v>1</v>
      </c>
      <c r="AV78" s="284" t="b">
        <f t="shared" si="20"/>
        <v>1</v>
      </c>
      <c r="AW78" s="284" t="b">
        <f t="shared" si="21"/>
        <v>1</v>
      </c>
      <c r="AX78" s="284" t="b">
        <f t="shared" si="21"/>
        <v>1</v>
      </c>
      <c r="AZ78" s="715">
        <f t="shared" si="8"/>
        <v>0</v>
      </c>
    </row>
    <row r="79" spans="1:52" s="319" customFormat="1" x14ac:dyDescent="0.25">
      <c r="A79" s="126"/>
      <c r="B79" s="562" t="s">
        <v>276</v>
      </c>
      <c r="C79" s="110"/>
      <c r="D79" s="724"/>
      <c r="E79" s="724"/>
      <c r="F79" s="104"/>
      <c r="G79" s="35">
        <v>2</v>
      </c>
      <c r="H79" s="103">
        <f t="shared" si="35"/>
        <v>60</v>
      </c>
      <c r="I79" s="342"/>
      <c r="J79" s="343"/>
      <c r="K79" s="343"/>
      <c r="L79" s="343"/>
      <c r="M79" s="344"/>
      <c r="N79" s="98"/>
      <c r="O79" s="99"/>
      <c r="P79" s="100"/>
      <c r="Q79" s="101"/>
      <c r="R79" s="99"/>
      <c r="S79" s="100"/>
      <c r="T79" s="101"/>
      <c r="U79" s="100"/>
      <c r="AD79" s="284"/>
      <c r="AE79" s="284"/>
      <c r="AF79" s="320"/>
      <c r="AG79" s="284"/>
      <c r="AH79" s="284"/>
      <c r="AI79" s="320"/>
      <c r="AJ79" s="284"/>
      <c r="AK79" s="284"/>
      <c r="AL79" s="320"/>
      <c r="AM79" s="284"/>
      <c r="AN79" s="284"/>
      <c r="AS79" s="284" t="b">
        <f t="shared" si="24"/>
        <v>1</v>
      </c>
      <c r="AT79" s="284" t="b">
        <f t="shared" si="24"/>
        <v>1</v>
      </c>
      <c r="AU79" s="284" t="b">
        <f t="shared" si="20"/>
        <v>1</v>
      </c>
      <c r="AV79" s="284" t="b">
        <f t="shared" si="20"/>
        <v>1</v>
      </c>
      <c r="AW79" s="284" t="b">
        <f t="shared" si="21"/>
        <v>1</v>
      </c>
      <c r="AX79" s="284" t="b">
        <f t="shared" si="21"/>
        <v>1</v>
      </c>
      <c r="AZ79" s="715">
        <f t="shared" si="8"/>
        <v>0</v>
      </c>
    </row>
    <row r="80" spans="1:52" s="319" customFormat="1" x14ac:dyDescent="0.25">
      <c r="A80" s="126"/>
      <c r="B80" s="566" t="s">
        <v>277</v>
      </c>
      <c r="C80" s="110">
        <v>5</v>
      </c>
      <c r="D80" s="724"/>
      <c r="E80" s="724"/>
      <c r="F80" s="104"/>
      <c r="G80" s="35">
        <v>5</v>
      </c>
      <c r="H80" s="103">
        <f t="shared" si="35"/>
        <v>150</v>
      </c>
      <c r="I80" s="95">
        <f t="shared" si="36"/>
        <v>75</v>
      </c>
      <c r="J80" s="343">
        <v>30</v>
      </c>
      <c r="K80" s="343"/>
      <c r="L80" s="343">
        <v>45</v>
      </c>
      <c r="M80" s="104">
        <f t="shared" si="37"/>
        <v>75</v>
      </c>
      <c r="N80" s="98"/>
      <c r="O80" s="99"/>
      <c r="P80" s="100"/>
      <c r="Q80" s="101"/>
      <c r="R80" s="99"/>
      <c r="S80" s="100"/>
      <c r="T80" s="101">
        <v>5</v>
      </c>
      <c r="U80" s="100"/>
      <c r="AD80" s="284"/>
      <c r="AE80" s="284"/>
      <c r="AF80" s="320"/>
      <c r="AG80" s="284"/>
      <c r="AH80" s="284"/>
      <c r="AI80" s="320"/>
      <c r="AJ80" s="284"/>
      <c r="AK80" s="284"/>
      <c r="AL80" s="320"/>
      <c r="AM80" s="284"/>
      <c r="AN80" s="284"/>
      <c r="AS80" s="284" t="b">
        <f t="shared" si="24"/>
        <v>1</v>
      </c>
      <c r="AT80" s="284" t="b">
        <f t="shared" si="24"/>
        <v>1</v>
      </c>
      <c r="AU80" s="284" t="b">
        <f t="shared" si="20"/>
        <v>1</v>
      </c>
      <c r="AV80" s="284" t="b">
        <f t="shared" si="20"/>
        <v>1</v>
      </c>
      <c r="AW80" s="284" t="b">
        <f t="shared" si="21"/>
        <v>0</v>
      </c>
      <c r="AX80" s="284" t="b">
        <f t="shared" si="21"/>
        <v>1</v>
      </c>
      <c r="AZ80" s="715">
        <f t="shared" si="8"/>
        <v>50</v>
      </c>
    </row>
    <row r="81" spans="1:52" s="319" customFormat="1" ht="24" customHeight="1" thickBot="1" x14ac:dyDescent="0.3">
      <c r="A81" s="126" t="s">
        <v>189</v>
      </c>
      <c r="B81" s="34" t="s">
        <v>190</v>
      </c>
      <c r="C81" s="110">
        <v>6</v>
      </c>
      <c r="D81" s="724"/>
      <c r="E81" s="724"/>
      <c r="F81" s="104"/>
      <c r="G81" s="35">
        <v>6</v>
      </c>
      <c r="H81" s="103">
        <f t="shared" si="35"/>
        <v>180</v>
      </c>
      <c r="I81" s="127">
        <f t="shared" si="36"/>
        <v>65</v>
      </c>
      <c r="J81" s="38">
        <v>26</v>
      </c>
      <c r="K81" s="38"/>
      <c r="L81" s="38">
        <v>39</v>
      </c>
      <c r="M81" s="128">
        <f t="shared" si="37"/>
        <v>115</v>
      </c>
      <c r="N81" s="129"/>
      <c r="O81" s="130"/>
      <c r="P81" s="131"/>
      <c r="Q81" s="132"/>
      <c r="R81" s="130"/>
      <c r="S81" s="131"/>
      <c r="T81" s="37"/>
      <c r="U81" s="97">
        <v>5</v>
      </c>
      <c r="AA81" s="319" t="s">
        <v>157</v>
      </c>
      <c r="AD81" s="284" t="b">
        <f t="shared" si="30"/>
        <v>1</v>
      </c>
      <c r="AE81" s="284" t="b">
        <f t="shared" si="30"/>
        <v>1</v>
      </c>
      <c r="AF81" s="320"/>
      <c r="AG81" s="284" t="b">
        <f t="shared" si="31"/>
        <v>1</v>
      </c>
      <c r="AH81" s="284" t="b">
        <f t="shared" si="31"/>
        <v>1</v>
      </c>
      <c r="AI81" s="320"/>
      <c r="AJ81" s="284" t="b">
        <f>ISBLANK(#REF!)</f>
        <v>0</v>
      </c>
      <c r="AK81" s="284" t="b">
        <f>ISBLANK(#REF!)</f>
        <v>0</v>
      </c>
      <c r="AL81" s="320"/>
      <c r="AM81" s="284" t="b">
        <f t="shared" si="19"/>
        <v>1</v>
      </c>
      <c r="AN81" s="284" t="b">
        <f t="shared" si="19"/>
        <v>0</v>
      </c>
      <c r="AS81" s="284" t="b">
        <f t="shared" si="24"/>
        <v>1</v>
      </c>
      <c r="AT81" s="284" t="b">
        <f t="shared" si="24"/>
        <v>1</v>
      </c>
      <c r="AU81" s="284" t="b">
        <f t="shared" si="20"/>
        <v>1</v>
      </c>
      <c r="AV81" s="284" t="b">
        <f t="shared" si="20"/>
        <v>1</v>
      </c>
      <c r="AW81" s="284" t="b">
        <f t="shared" si="21"/>
        <v>1</v>
      </c>
      <c r="AX81" s="284" t="b">
        <f t="shared" si="21"/>
        <v>0</v>
      </c>
      <c r="AZ81" s="715">
        <f t="shared" si="8"/>
        <v>36.111111111111107</v>
      </c>
    </row>
    <row r="82" spans="1:52" s="319" customFormat="1" ht="16.5" thickBot="1" x14ac:dyDescent="0.3">
      <c r="A82" s="126" t="s">
        <v>191</v>
      </c>
      <c r="B82" s="617" t="s">
        <v>35</v>
      </c>
      <c r="C82" s="110"/>
      <c r="D82" s="724">
        <v>1</v>
      </c>
      <c r="E82" s="724"/>
      <c r="F82" s="104"/>
      <c r="G82" s="35">
        <v>4</v>
      </c>
      <c r="H82" s="103">
        <f t="shared" si="35"/>
        <v>120</v>
      </c>
      <c r="I82" s="127"/>
      <c r="J82" s="38"/>
      <c r="K82" s="38"/>
      <c r="L82" s="38"/>
      <c r="M82" s="133"/>
      <c r="N82" s="98"/>
      <c r="O82" s="99"/>
      <c r="P82" s="100"/>
      <c r="Q82" s="101"/>
      <c r="R82" s="99"/>
      <c r="S82" s="100"/>
      <c r="T82" s="101"/>
      <c r="U82" s="100"/>
      <c r="AA82" s="319" t="s">
        <v>157</v>
      </c>
      <c r="AD82" s="284" t="b">
        <f t="shared" si="30"/>
        <v>1</v>
      </c>
      <c r="AE82" s="284" t="b">
        <f t="shared" si="30"/>
        <v>1</v>
      </c>
      <c r="AF82" s="320"/>
      <c r="AG82" s="284" t="b">
        <f t="shared" si="31"/>
        <v>1</v>
      </c>
      <c r="AH82" s="284" t="b">
        <f t="shared" si="31"/>
        <v>1</v>
      </c>
      <c r="AI82" s="320"/>
      <c r="AJ82" s="284" t="b">
        <f>ISBLANK(#REF!)</f>
        <v>0</v>
      </c>
      <c r="AK82" s="284" t="b">
        <f>ISBLANK(#REF!)</f>
        <v>0</v>
      </c>
      <c r="AL82" s="320"/>
      <c r="AM82" s="284" t="b">
        <f t="shared" si="19"/>
        <v>1</v>
      </c>
      <c r="AN82" s="284" t="b">
        <f t="shared" si="19"/>
        <v>1</v>
      </c>
      <c r="AS82" s="284" t="b">
        <f t="shared" si="24"/>
        <v>1</v>
      </c>
      <c r="AT82" s="284" t="b">
        <f t="shared" si="24"/>
        <v>1</v>
      </c>
      <c r="AU82" s="284" t="b">
        <f t="shared" si="20"/>
        <v>1</v>
      </c>
      <c r="AV82" s="284" t="b">
        <f t="shared" si="20"/>
        <v>1</v>
      </c>
      <c r="AW82" s="284" t="b">
        <f t="shared" si="21"/>
        <v>1</v>
      </c>
      <c r="AX82" s="284" t="b">
        <f t="shared" si="21"/>
        <v>1</v>
      </c>
      <c r="AZ82" s="715">
        <f t="shared" si="8"/>
        <v>0</v>
      </c>
    </row>
    <row r="83" spans="1:52" s="319" customFormat="1" ht="16.5" thickBot="1" x14ac:dyDescent="0.3">
      <c r="A83" s="126"/>
      <c r="B83" s="562" t="s">
        <v>276</v>
      </c>
      <c r="C83" s="110"/>
      <c r="D83" s="724"/>
      <c r="E83" s="724"/>
      <c r="F83" s="104"/>
      <c r="G83" s="35">
        <v>1</v>
      </c>
      <c r="H83" s="103">
        <f t="shared" si="35"/>
        <v>30</v>
      </c>
      <c r="I83" s="127"/>
      <c r="J83" s="38"/>
      <c r="K83" s="38"/>
      <c r="L83" s="38"/>
      <c r="M83" s="133"/>
      <c r="N83" s="98"/>
      <c r="O83" s="99"/>
      <c r="P83" s="100"/>
      <c r="Q83" s="101"/>
      <c r="R83" s="99"/>
      <c r="S83" s="100"/>
      <c r="T83" s="101"/>
      <c r="U83" s="100"/>
      <c r="AD83" s="284"/>
      <c r="AE83" s="284"/>
      <c r="AF83" s="320"/>
      <c r="AG83" s="284"/>
      <c r="AH83" s="284"/>
      <c r="AI83" s="320"/>
      <c r="AJ83" s="284"/>
      <c r="AK83" s="284"/>
      <c r="AL83" s="320"/>
      <c r="AM83" s="284"/>
      <c r="AN83" s="284"/>
      <c r="AS83" s="284" t="b">
        <f t="shared" si="24"/>
        <v>1</v>
      </c>
      <c r="AT83" s="284" t="b">
        <f t="shared" si="24"/>
        <v>1</v>
      </c>
      <c r="AU83" s="284" t="b">
        <f t="shared" si="20"/>
        <v>1</v>
      </c>
      <c r="AV83" s="284" t="b">
        <f t="shared" si="20"/>
        <v>1</v>
      </c>
      <c r="AW83" s="284" t="b">
        <f t="shared" si="21"/>
        <v>1</v>
      </c>
      <c r="AX83" s="284" t="b">
        <f t="shared" si="21"/>
        <v>1</v>
      </c>
      <c r="AZ83" s="715">
        <f t="shared" ref="AZ83:AZ132" si="38">I83/H83*100</f>
        <v>0</v>
      </c>
    </row>
    <row r="84" spans="1:52" s="319" customFormat="1" ht="16.5" thickBot="1" x14ac:dyDescent="0.3">
      <c r="A84" s="126"/>
      <c r="B84" s="566" t="s">
        <v>277</v>
      </c>
      <c r="C84" s="110"/>
      <c r="D84" s="724"/>
      <c r="E84" s="724"/>
      <c r="F84" s="104"/>
      <c r="G84" s="35">
        <v>3</v>
      </c>
      <c r="H84" s="103">
        <f t="shared" si="35"/>
        <v>90</v>
      </c>
      <c r="I84" s="127">
        <f t="shared" si="36"/>
        <v>45</v>
      </c>
      <c r="J84" s="38">
        <v>30</v>
      </c>
      <c r="K84" s="38"/>
      <c r="L84" s="38">
        <v>15</v>
      </c>
      <c r="M84" s="133">
        <f t="shared" si="37"/>
        <v>45</v>
      </c>
      <c r="N84" s="98">
        <v>3</v>
      </c>
      <c r="O84" s="99"/>
      <c r="P84" s="100"/>
      <c r="Q84" s="101"/>
      <c r="R84" s="99"/>
      <c r="S84" s="100"/>
      <c r="T84" s="101"/>
      <c r="U84" s="100"/>
      <c r="AD84" s="284"/>
      <c r="AE84" s="284"/>
      <c r="AF84" s="320"/>
      <c r="AG84" s="284"/>
      <c r="AH84" s="284"/>
      <c r="AI84" s="320"/>
      <c r="AJ84" s="284"/>
      <c r="AK84" s="284"/>
      <c r="AL84" s="320"/>
      <c r="AM84" s="284"/>
      <c r="AN84" s="284"/>
      <c r="AS84" s="284" t="b">
        <f t="shared" si="24"/>
        <v>0</v>
      </c>
      <c r="AT84" s="284" t="b">
        <f t="shared" si="24"/>
        <v>1</v>
      </c>
      <c r="AU84" s="284" t="b">
        <f t="shared" si="20"/>
        <v>1</v>
      </c>
      <c r="AV84" s="284" t="b">
        <f t="shared" si="20"/>
        <v>1</v>
      </c>
      <c r="AW84" s="284" t="b">
        <f t="shared" si="21"/>
        <v>1</v>
      </c>
      <c r="AX84" s="284" t="b">
        <f t="shared" si="21"/>
        <v>1</v>
      </c>
      <c r="AZ84" s="715">
        <f t="shared" si="38"/>
        <v>50</v>
      </c>
    </row>
    <row r="85" spans="1:52" s="319" customFormat="1" ht="32.25" thickBot="1" x14ac:dyDescent="0.3">
      <c r="A85" s="126" t="s">
        <v>192</v>
      </c>
      <c r="B85" s="618" t="s">
        <v>107</v>
      </c>
      <c r="C85" s="110">
        <v>4</v>
      </c>
      <c r="D85" s="724"/>
      <c r="E85" s="724"/>
      <c r="F85" s="104"/>
      <c r="G85" s="35">
        <v>5</v>
      </c>
      <c r="H85" s="103">
        <f t="shared" si="35"/>
        <v>150</v>
      </c>
      <c r="I85" s="127">
        <f t="shared" si="36"/>
        <v>54</v>
      </c>
      <c r="J85" s="38">
        <v>18</v>
      </c>
      <c r="K85" s="38"/>
      <c r="L85" s="38">
        <v>36</v>
      </c>
      <c r="M85" s="133">
        <f t="shared" si="37"/>
        <v>96</v>
      </c>
      <c r="N85" s="98"/>
      <c r="O85" s="99"/>
      <c r="P85" s="100"/>
      <c r="Q85" s="101"/>
      <c r="R85" s="99">
        <v>3</v>
      </c>
      <c r="S85" s="100">
        <v>3</v>
      </c>
      <c r="T85" s="101"/>
      <c r="U85" s="100"/>
      <c r="AA85" s="319" t="s">
        <v>157</v>
      </c>
      <c r="AD85" s="284" t="b">
        <f t="shared" ref="AD85:AE91" si="39">ISBLANK(N85)</f>
        <v>1</v>
      </c>
      <c r="AE85" s="284" t="b">
        <f t="shared" si="39"/>
        <v>1</v>
      </c>
      <c r="AF85" s="320"/>
      <c r="AG85" s="284" t="b">
        <f t="shared" ref="AG85:AH91" si="40">ISBLANK(Q85)</f>
        <v>1</v>
      </c>
      <c r="AH85" s="284" t="b">
        <f t="shared" si="40"/>
        <v>0</v>
      </c>
      <c r="AI85" s="320"/>
      <c r="AJ85" s="284" t="b">
        <f>ISBLANK(#REF!)</f>
        <v>0</v>
      </c>
      <c r="AK85" s="284" t="b">
        <f>ISBLANK(#REF!)</f>
        <v>0</v>
      </c>
      <c r="AL85" s="320"/>
      <c r="AM85" s="284" t="b">
        <f t="shared" si="19"/>
        <v>1</v>
      </c>
      <c r="AN85" s="284" t="b">
        <f t="shared" si="19"/>
        <v>1</v>
      </c>
      <c r="AS85" s="284" t="b">
        <f t="shared" si="24"/>
        <v>1</v>
      </c>
      <c r="AT85" s="284" t="b">
        <f t="shared" si="24"/>
        <v>1</v>
      </c>
      <c r="AU85" s="284" t="b">
        <f t="shared" si="20"/>
        <v>1</v>
      </c>
      <c r="AV85" s="284" t="b">
        <f t="shared" si="20"/>
        <v>0</v>
      </c>
      <c r="AW85" s="284" t="b">
        <f t="shared" si="21"/>
        <v>1</v>
      </c>
      <c r="AX85" s="284" t="b">
        <f t="shared" si="21"/>
        <v>1</v>
      </c>
      <c r="AZ85" s="715">
        <f t="shared" si="38"/>
        <v>36</v>
      </c>
    </row>
    <row r="86" spans="1:52" s="319" customFormat="1" ht="16.5" thickBot="1" x14ac:dyDescent="0.3">
      <c r="A86" s="126" t="s">
        <v>193</v>
      </c>
      <c r="B86" s="618" t="s">
        <v>103</v>
      </c>
      <c r="C86" s="110"/>
      <c r="D86" s="724">
        <v>3</v>
      </c>
      <c r="E86" s="724"/>
      <c r="F86" s="104"/>
      <c r="G86" s="35">
        <v>4</v>
      </c>
      <c r="H86" s="103">
        <f t="shared" si="35"/>
        <v>120</v>
      </c>
      <c r="I86" s="127">
        <f t="shared" si="36"/>
        <v>45</v>
      </c>
      <c r="J86" s="38">
        <v>30</v>
      </c>
      <c r="K86" s="38"/>
      <c r="L86" s="38">
        <v>15</v>
      </c>
      <c r="M86" s="133">
        <f t="shared" si="37"/>
        <v>75</v>
      </c>
      <c r="N86" s="98"/>
      <c r="O86" s="99"/>
      <c r="P86" s="100"/>
      <c r="Q86" s="101">
        <v>3</v>
      </c>
      <c r="R86" s="99"/>
      <c r="S86" s="100"/>
      <c r="T86" s="101"/>
      <c r="U86" s="100"/>
      <c r="AA86" s="319" t="s">
        <v>157</v>
      </c>
      <c r="AD86" s="284" t="b">
        <f t="shared" si="39"/>
        <v>1</v>
      </c>
      <c r="AE86" s="284" t="b">
        <f t="shared" si="39"/>
        <v>1</v>
      </c>
      <c r="AF86" s="320"/>
      <c r="AG86" s="284" t="b">
        <f t="shared" si="40"/>
        <v>0</v>
      </c>
      <c r="AH86" s="284" t="b">
        <f t="shared" si="40"/>
        <v>1</v>
      </c>
      <c r="AI86" s="320"/>
      <c r="AJ86" s="284" t="b">
        <f>ISBLANK(#REF!)</f>
        <v>0</v>
      </c>
      <c r="AK86" s="284" t="b">
        <f>ISBLANK(#REF!)</f>
        <v>0</v>
      </c>
      <c r="AL86" s="320"/>
      <c r="AM86" s="284" t="b">
        <f t="shared" si="19"/>
        <v>1</v>
      </c>
      <c r="AN86" s="284" t="b">
        <f t="shared" si="19"/>
        <v>1</v>
      </c>
      <c r="AS86" s="284" t="b">
        <f t="shared" si="24"/>
        <v>1</v>
      </c>
      <c r="AT86" s="284" t="b">
        <f t="shared" si="24"/>
        <v>1</v>
      </c>
      <c r="AU86" s="284" t="b">
        <f t="shared" si="20"/>
        <v>0</v>
      </c>
      <c r="AV86" s="284" t="b">
        <f t="shared" si="20"/>
        <v>1</v>
      </c>
      <c r="AW86" s="284" t="b">
        <f t="shared" si="21"/>
        <v>1</v>
      </c>
      <c r="AX86" s="284" t="b">
        <f t="shared" si="21"/>
        <v>1</v>
      </c>
      <c r="AZ86" s="715">
        <f t="shared" si="38"/>
        <v>37.5</v>
      </c>
    </row>
    <row r="87" spans="1:52" s="319" customFormat="1" ht="16.5" thickBot="1" x14ac:dyDescent="0.3">
      <c r="A87" s="126" t="s">
        <v>194</v>
      </c>
      <c r="B87" s="618" t="s">
        <v>108</v>
      </c>
      <c r="C87" s="719">
        <v>4</v>
      </c>
      <c r="D87" s="724"/>
      <c r="E87" s="724"/>
      <c r="F87" s="104"/>
      <c r="G87" s="35">
        <v>5</v>
      </c>
      <c r="H87" s="103">
        <f t="shared" si="35"/>
        <v>150</v>
      </c>
      <c r="I87" s="127">
        <f t="shared" si="36"/>
        <v>54</v>
      </c>
      <c r="J87" s="38">
        <v>18</v>
      </c>
      <c r="K87" s="38"/>
      <c r="L87" s="38">
        <v>36</v>
      </c>
      <c r="M87" s="133">
        <f t="shared" si="37"/>
        <v>96</v>
      </c>
      <c r="N87" s="98"/>
      <c r="O87" s="99"/>
      <c r="P87" s="100"/>
      <c r="Q87" s="101"/>
      <c r="R87" s="99">
        <v>3</v>
      </c>
      <c r="S87" s="100">
        <v>3</v>
      </c>
      <c r="T87" s="101"/>
      <c r="U87" s="100"/>
      <c r="AA87" s="319" t="s">
        <v>157</v>
      </c>
      <c r="AD87" s="284" t="b">
        <f t="shared" si="39"/>
        <v>1</v>
      </c>
      <c r="AE87" s="284" t="b">
        <f t="shared" si="39"/>
        <v>1</v>
      </c>
      <c r="AF87" s="320"/>
      <c r="AG87" s="284" t="b">
        <f t="shared" si="40"/>
        <v>1</v>
      </c>
      <c r="AH87" s="284" t="b">
        <f t="shared" si="40"/>
        <v>0</v>
      </c>
      <c r="AI87" s="320"/>
      <c r="AJ87" s="284" t="b">
        <f>ISBLANK(#REF!)</f>
        <v>0</v>
      </c>
      <c r="AK87" s="284" t="b">
        <f>ISBLANK(#REF!)</f>
        <v>0</v>
      </c>
      <c r="AL87" s="320"/>
      <c r="AM87" s="284" t="b">
        <f t="shared" si="19"/>
        <v>1</v>
      </c>
      <c r="AN87" s="284" t="b">
        <f t="shared" si="19"/>
        <v>1</v>
      </c>
      <c r="AS87" s="284" t="b">
        <f t="shared" si="24"/>
        <v>1</v>
      </c>
      <c r="AT87" s="284" t="b">
        <f t="shared" si="24"/>
        <v>1</v>
      </c>
      <c r="AU87" s="284" t="b">
        <f t="shared" si="20"/>
        <v>1</v>
      </c>
      <c r="AV87" s="284" t="b">
        <f t="shared" si="20"/>
        <v>0</v>
      </c>
      <c r="AW87" s="284" t="b">
        <f t="shared" si="21"/>
        <v>1</v>
      </c>
      <c r="AX87" s="284" t="b">
        <f t="shared" si="21"/>
        <v>1</v>
      </c>
      <c r="AZ87" s="715">
        <f t="shared" si="38"/>
        <v>36</v>
      </c>
    </row>
    <row r="88" spans="1:52" s="319" customFormat="1" ht="16.5" thickBot="1" x14ac:dyDescent="0.3">
      <c r="A88" s="117" t="s">
        <v>195</v>
      </c>
      <c r="B88" s="15" t="s">
        <v>67</v>
      </c>
      <c r="C88" s="110"/>
      <c r="D88" s="724"/>
      <c r="E88" s="724"/>
      <c r="F88" s="104"/>
      <c r="G88" s="35">
        <v>5</v>
      </c>
      <c r="H88" s="103">
        <f t="shared" si="35"/>
        <v>150</v>
      </c>
      <c r="I88" s="134"/>
      <c r="J88" s="38"/>
      <c r="K88" s="38"/>
      <c r="L88" s="38"/>
      <c r="M88" s="135"/>
      <c r="N88" s="136"/>
      <c r="O88" s="137"/>
      <c r="P88" s="138"/>
      <c r="Q88" s="36"/>
      <c r="R88" s="137"/>
      <c r="S88" s="138"/>
      <c r="T88" s="37"/>
      <c r="U88" s="100"/>
      <c r="AD88" s="284" t="b">
        <f t="shared" si="39"/>
        <v>1</v>
      </c>
      <c r="AE88" s="284" t="b">
        <f t="shared" si="39"/>
        <v>1</v>
      </c>
      <c r="AF88" s="320"/>
      <c r="AG88" s="284" t="b">
        <f t="shared" si="40"/>
        <v>1</v>
      </c>
      <c r="AH88" s="284" t="b">
        <f t="shared" si="40"/>
        <v>1</v>
      </c>
      <c r="AI88" s="320"/>
      <c r="AJ88" s="284" t="b">
        <f>ISBLANK(#REF!)</f>
        <v>0</v>
      </c>
      <c r="AK88" s="284" t="b">
        <f>ISBLANK(#REF!)</f>
        <v>0</v>
      </c>
      <c r="AL88" s="320"/>
      <c r="AM88" s="284" t="b">
        <f t="shared" si="19"/>
        <v>1</v>
      </c>
      <c r="AN88" s="284" t="b">
        <f t="shared" si="19"/>
        <v>1</v>
      </c>
      <c r="AS88" s="284" t="b">
        <f t="shared" si="24"/>
        <v>1</v>
      </c>
      <c r="AT88" s="284" t="b">
        <f t="shared" si="24"/>
        <v>1</v>
      </c>
      <c r="AU88" s="284" t="b">
        <f t="shared" si="20"/>
        <v>1</v>
      </c>
      <c r="AV88" s="284" t="b">
        <f t="shared" si="20"/>
        <v>1</v>
      </c>
      <c r="AW88" s="284" t="b">
        <f t="shared" si="21"/>
        <v>1</v>
      </c>
      <c r="AX88" s="284" t="b">
        <f t="shared" si="21"/>
        <v>1</v>
      </c>
      <c r="AZ88" s="715">
        <f t="shared" si="38"/>
        <v>0</v>
      </c>
    </row>
    <row r="89" spans="1:52" s="319" customFormat="1" x14ac:dyDescent="0.25">
      <c r="A89" s="117"/>
      <c r="B89" s="562" t="s">
        <v>276</v>
      </c>
      <c r="C89" s="110"/>
      <c r="D89" s="724"/>
      <c r="E89" s="724"/>
      <c r="F89" s="104"/>
      <c r="G89" s="35">
        <v>1</v>
      </c>
      <c r="H89" s="619">
        <f t="shared" si="35"/>
        <v>30</v>
      </c>
      <c r="I89" s="620"/>
      <c r="J89" s="343"/>
      <c r="K89" s="343"/>
      <c r="L89" s="343"/>
      <c r="M89" s="621"/>
      <c r="N89" s="622"/>
      <c r="O89" s="623"/>
      <c r="P89" s="624"/>
      <c r="Q89" s="625"/>
      <c r="R89" s="623"/>
      <c r="S89" s="624"/>
      <c r="T89" s="630"/>
      <c r="U89" s="626"/>
      <c r="AD89" s="284"/>
      <c r="AE89" s="284"/>
      <c r="AF89" s="320"/>
      <c r="AG89" s="284"/>
      <c r="AH89" s="284"/>
      <c r="AI89" s="320"/>
      <c r="AJ89" s="284"/>
      <c r="AK89" s="284"/>
      <c r="AL89" s="320"/>
      <c r="AM89" s="284"/>
      <c r="AN89" s="284"/>
      <c r="AS89" s="284" t="b">
        <f t="shared" si="24"/>
        <v>1</v>
      </c>
      <c r="AT89" s="284" t="b">
        <f t="shared" si="24"/>
        <v>1</v>
      </c>
      <c r="AU89" s="284" t="b">
        <f t="shared" si="20"/>
        <v>1</v>
      </c>
      <c r="AV89" s="284" t="b">
        <f t="shared" si="20"/>
        <v>1</v>
      </c>
      <c r="AW89" s="284" t="b">
        <f t="shared" si="21"/>
        <v>1</v>
      </c>
      <c r="AX89" s="284" t="b">
        <f t="shared" si="21"/>
        <v>1</v>
      </c>
      <c r="AZ89" s="715">
        <f t="shared" si="38"/>
        <v>0</v>
      </c>
    </row>
    <row r="90" spans="1:52" s="319" customFormat="1" x14ac:dyDescent="0.25">
      <c r="A90" s="117"/>
      <c r="B90" s="566" t="s">
        <v>277</v>
      </c>
      <c r="C90" s="110"/>
      <c r="D90" s="343">
        <v>5</v>
      </c>
      <c r="E90" s="343"/>
      <c r="F90" s="344"/>
      <c r="G90" s="35">
        <v>4</v>
      </c>
      <c r="H90" s="619">
        <f t="shared" si="35"/>
        <v>120</v>
      </c>
      <c r="I90" s="342">
        <f t="shared" si="36"/>
        <v>45</v>
      </c>
      <c r="J90" s="343">
        <v>15</v>
      </c>
      <c r="K90" s="343"/>
      <c r="L90" s="343">
        <v>30</v>
      </c>
      <c r="M90" s="344">
        <f t="shared" si="37"/>
        <v>75</v>
      </c>
      <c r="N90" s="627"/>
      <c r="O90" s="628"/>
      <c r="P90" s="629"/>
      <c r="Q90" s="630"/>
      <c r="R90" s="628"/>
      <c r="S90" s="629"/>
      <c r="T90" s="630">
        <v>3</v>
      </c>
      <c r="U90" s="626"/>
      <c r="AD90" s="284"/>
      <c r="AE90" s="284"/>
      <c r="AF90" s="320"/>
      <c r="AG90" s="284"/>
      <c r="AH90" s="284"/>
      <c r="AI90" s="320"/>
      <c r="AJ90" s="284"/>
      <c r="AK90" s="284"/>
      <c r="AL90" s="320"/>
      <c r="AM90" s="284"/>
      <c r="AN90" s="284"/>
      <c r="AS90" s="284" t="b">
        <f t="shared" si="24"/>
        <v>1</v>
      </c>
      <c r="AT90" s="284" t="b">
        <f t="shared" si="24"/>
        <v>1</v>
      </c>
      <c r="AU90" s="284" t="b">
        <f t="shared" si="20"/>
        <v>1</v>
      </c>
      <c r="AV90" s="284" t="b">
        <f t="shared" si="20"/>
        <v>1</v>
      </c>
      <c r="AW90" s="284" t="b">
        <f t="shared" si="21"/>
        <v>0</v>
      </c>
      <c r="AX90" s="284" t="b">
        <f t="shared" si="21"/>
        <v>1</v>
      </c>
      <c r="AZ90" s="715">
        <f t="shared" si="38"/>
        <v>37.5</v>
      </c>
    </row>
    <row r="91" spans="1:52" s="319" customFormat="1" x14ac:dyDescent="0.25">
      <c r="A91" s="117" t="s">
        <v>196</v>
      </c>
      <c r="B91" s="15" t="s">
        <v>68</v>
      </c>
      <c r="C91" s="110">
        <v>5</v>
      </c>
      <c r="D91" s="724"/>
      <c r="E91" s="724"/>
      <c r="F91" s="724"/>
      <c r="G91" s="584">
        <v>5</v>
      </c>
      <c r="H91" s="724">
        <f t="shared" si="35"/>
        <v>150</v>
      </c>
      <c r="I91" s="724"/>
      <c r="J91" s="724"/>
      <c r="K91" s="724"/>
      <c r="L91" s="724"/>
      <c r="M91" s="724"/>
      <c r="N91" s="96"/>
      <c r="O91" s="96"/>
      <c r="P91" s="96"/>
      <c r="Q91" s="96"/>
      <c r="R91" s="96"/>
      <c r="S91" s="96"/>
      <c r="T91" s="96"/>
      <c r="U91" s="514"/>
      <c r="AD91" s="284" t="b">
        <f t="shared" si="39"/>
        <v>1</v>
      </c>
      <c r="AE91" s="284" t="b">
        <f t="shared" si="39"/>
        <v>1</v>
      </c>
      <c r="AF91" s="320"/>
      <c r="AG91" s="284" t="b">
        <f t="shared" si="40"/>
        <v>1</v>
      </c>
      <c r="AH91" s="284" t="b">
        <f t="shared" si="40"/>
        <v>1</v>
      </c>
      <c r="AI91" s="320"/>
      <c r="AJ91" s="284" t="b">
        <f>ISBLANK(#REF!)</f>
        <v>0</v>
      </c>
      <c r="AK91" s="284" t="b">
        <f>ISBLANK(#REF!)</f>
        <v>0</v>
      </c>
      <c r="AL91" s="320"/>
      <c r="AM91" s="284" t="b">
        <f t="shared" ref="AM91:AN91" si="41">ISBLANK(T91)</f>
        <v>1</v>
      </c>
      <c r="AN91" s="284" t="b">
        <f t="shared" si="41"/>
        <v>1</v>
      </c>
      <c r="AS91" s="284" t="b">
        <f t="shared" si="24"/>
        <v>1</v>
      </c>
      <c r="AT91" s="284" t="b">
        <f t="shared" si="24"/>
        <v>1</v>
      </c>
      <c r="AU91" s="284" t="b">
        <f t="shared" si="20"/>
        <v>1</v>
      </c>
      <c r="AV91" s="284" t="b">
        <f t="shared" si="20"/>
        <v>1</v>
      </c>
      <c r="AW91" s="284" t="b">
        <f t="shared" si="21"/>
        <v>1</v>
      </c>
      <c r="AX91" s="284" t="b">
        <f t="shared" si="21"/>
        <v>1</v>
      </c>
      <c r="AZ91" s="715">
        <f t="shared" si="38"/>
        <v>0</v>
      </c>
    </row>
    <row r="92" spans="1:52" s="319" customFormat="1" x14ac:dyDescent="0.25">
      <c r="A92" s="631"/>
      <c r="B92" s="562" t="s">
        <v>276</v>
      </c>
      <c r="C92" s="632"/>
      <c r="D92" s="724"/>
      <c r="E92" s="724"/>
      <c r="F92" s="724"/>
      <c r="G92" s="584">
        <v>1</v>
      </c>
      <c r="H92" s="724">
        <f t="shared" si="35"/>
        <v>30</v>
      </c>
      <c r="I92" s="724"/>
      <c r="J92" s="724"/>
      <c r="K92" s="724"/>
      <c r="L92" s="724"/>
      <c r="M92" s="724"/>
      <c r="N92" s="96"/>
      <c r="O92" s="96"/>
      <c r="P92" s="96"/>
      <c r="Q92" s="96"/>
      <c r="R92" s="96"/>
      <c r="S92" s="96"/>
      <c r="T92" s="96"/>
      <c r="U92" s="514"/>
      <c r="AD92" s="284"/>
      <c r="AE92" s="284"/>
      <c r="AF92" s="320"/>
      <c r="AG92" s="284"/>
      <c r="AH92" s="284"/>
      <c r="AI92" s="320"/>
      <c r="AJ92" s="284"/>
      <c r="AK92" s="284"/>
      <c r="AL92" s="320"/>
      <c r="AM92" s="284"/>
      <c r="AN92" s="284"/>
      <c r="AS92" s="284" t="b">
        <f t="shared" si="24"/>
        <v>1</v>
      </c>
      <c r="AT92" s="284" t="b">
        <f t="shared" si="24"/>
        <v>1</v>
      </c>
      <c r="AU92" s="284" t="b">
        <f t="shared" si="20"/>
        <v>1</v>
      </c>
      <c r="AV92" s="284" t="b">
        <f t="shared" si="20"/>
        <v>1</v>
      </c>
      <c r="AW92" s="284" t="b">
        <f t="shared" si="21"/>
        <v>1</v>
      </c>
      <c r="AX92" s="284" t="b">
        <f t="shared" si="21"/>
        <v>1</v>
      </c>
      <c r="AZ92" s="715">
        <f t="shared" si="38"/>
        <v>0</v>
      </c>
    </row>
    <row r="93" spans="1:52" s="319" customFormat="1" x14ac:dyDescent="0.25">
      <c r="A93" s="631"/>
      <c r="B93" s="566" t="s">
        <v>277</v>
      </c>
      <c r="C93" s="632"/>
      <c r="D93" s="724"/>
      <c r="E93" s="724"/>
      <c r="F93" s="724"/>
      <c r="G93" s="584">
        <v>4</v>
      </c>
      <c r="H93" s="724">
        <f t="shared" si="35"/>
        <v>120</v>
      </c>
      <c r="I93" s="724">
        <f t="shared" si="36"/>
        <v>60</v>
      </c>
      <c r="J93" s="724">
        <v>30</v>
      </c>
      <c r="K93" s="724"/>
      <c r="L93" s="724">
        <v>30</v>
      </c>
      <c r="M93" s="724">
        <f t="shared" si="37"/>
        <v>60</v>
      </c>
      <c r="N93" s="96"/>
      <c r="O93" s="96"/>
      <c r="P93" s="96"/>
      <c r="Q93" s="96"/>
      <c r="R93" s="96"/>
      <c r="S93" s="96"/>
      <c r="T93" s="96">
        <v>4</v>
      </c>
      <c r="U93" s="514"/>
      <c r="AD93" s="284"/>
      <c r="AE93" s="284"/>
      <c r="AF93" s="320"/>
      <c r="AG93" s="284"/>
      <c r="AH93" s="284"/>
      <c r="AI93" s="320"/>
      <c r="AJ93" s="284"/>
      <c r="AK93" s="284"/>
      <c r="AL93" s="320"/>
      <c r="AM93" s="284"/>
      <c r="AN93" s="284"/>
      <c r="AS93" s="284" t="b">
        <f t="shared" si="24"/>
        <v>1</v>
      </c>
      <c r="AT93" s="284" t="b">
        <f t="shared" si="24"/>
        <v>1</v>
      </c>
      <c r="AU93" s="284" t="b">
        <f t="shared" si="20"/>
        <v>1</v>
      </c>
      <c r="AV93" s="284" t="b">
        <f t="shared" si="20"/>
        <v>1</v>
      </c>
      <c r="AW93" s="284" t="b">
        <f t="shared" si="21"/>
        <v>0</v>
      </c>
      <c r="AX93" s="284" t="b">
        <f t="shared" si="21"/>
        <v>1</v>
      </c>
      <c r="AZ93" s="715">
        <f t="shared" si="38"/>
        <v>50</v>
      </c>
    </row>
    <row r="94" spans="1:52" s="319" customFormat="1" x14ac:dyDescent="0.25">
      <c r="A94" s="956" t="s">
        <v>279</v>
      </c>
      <c r="B94" s="956"/>
      <c r="C94" s="956"/>
      <c r="D94" s="956"/>
      <c r="E94" s="956"/>
      <c r="F94" s="956"/>
      <c r="G94" s="584">
        <f>G58+G63+G67+G72+G83+G79+G89+G92+G55+G52</f>
        <v>15</v>
      </c>
      <c r="H94" s="724">
        <f t="shared" si="35"/>
        <v>450</v>
      </c>
      <c r="I94" s="724"/>
      <c r="J94" s="724"/>
      <c r="K94" s="724"/>
      <c r="L94" s="724"/>
      <c r="M94" s="724"/>
      <c r="N94" s="96"/>
      <c r="O94" s="96"/>
      <c r="P94" s="96"/>
      <c r="Q94" s="96"/>
      <c r="R94" s="96"/>
      <c r="S94" s="96"/>
      <c r="T94" s="96"/>
      <c r="U94" s="514"/>
      <c r="AD94" s="284"/>
      <c r="AE94" s="284"/>
      <c r="AF94" s="320"/>
      <c r="AG94" s="284"/>
      <c r="AH94" s="284"/>
      <c r="AI94" s="320"/>
      <c r="AJ94" s="284"/>
      <c r="AK94" s="284"/>
      <c r="AL94" s="320"/>
      <c r="AM94" s="284"/>
      <c r="AN94" s="284"/>
      <c r="AS94" s="474"/>
      <c r="AT94" s="474"/>
      <c r="AU94" s="474"/>
      <c r="AV94" s="474"/>
      <c r="AW94" s="474"/>
      <c r="AX94" s="474"/>
      <c r="AZ94" s="715">
        <f t="shared" si="38"/>
        <v>0</v>
      </c>
    </row>
    <row r="95" spans="1:52" s="319" customFormat="1" ht="16.5" thickBot="1" x14ac:dyDescent="0.3">
      <c r="A95" s="956" t="s">
        <v>280</v>
      </c>
      <c r="B95" s="956"/>
      <c r="C95" s="956"/>
      <c r="D95" s="956"/>
      <c r="E95" s="956"/>
      <c r="F95" s="956"/>
      <c r="G95" s="584">
        <f>G50+G53+G56+G59+G60+G64+G65+G68+G69+G73+G74+G76+G77+G80+G81+G84+G85+G86+G87+G90+G93</f>
        <v>76</v>
      </c>
      <c r="H95" s="724">
        <f t="shared" si="35"/>
        <v>2280</v>
      </c>
      <c r="I95" s="484">
        <f>I96</f>
        <v>914</v>
      </c>
      <c r="J95" s="484">
        <f t="shared" ref="J95:U95" si="42">J96</f>
        <v>434</v>
      </c>
      <c r="K95" s="484">
        <f t="shared" si="42"/>
        <v>0</v>
      </c>
      <c r="L95" s="484">
        <f t="shared" si="42"/>
        <v>480</v>
      </c>
      <c r="M95" s="484">
        <f t="shared" si="42"/>
        <v>1306</v>
      </c>
      <c r="N95" s="484">
        <f t="shared" si="42"/>
        <v>6</v>
      </c>
      <c r="O95" s="484">
        <f t="shared" si="42"/>
        <v>14</v>
      </c>
      <c r="P95" s="484">
        <f t="shared" si="42"/>
        <v>14</v>
      </c>
      <c r="Q95" s="484">
        <f t="shared" si="42"/>
        <v>14</v>
      </c>
      <c r="R95" s="484">
        <f t="shared" si="42"/>
        <v>9</v>
      </c>
      <c r="S95" s="484">
        <f t="shared" si="42"/>
        <v>9</v>
      </c>
      <c r="T95" s="484">
        <f t="shared" si="42"/>
        <v>12</v>
      </c>
      <c r="U95" s="484">
        <f t="shared" si="42"/>
        <v>5</v>
      </c>
      <c r="AD95" s="284"/>
      <c r="AE95" s="284"/>
      <c r="AF95" s="320"/>
      <c r="AG95" s="284"/>
      <c r="AH95" s="284"/>
      <c r="AI95" s="320"/>
      <c r="AJ95" s="284"/>
      <c r="AK95" s="284"/>
      <c r="AL95" s="320"/>
      <c r="AM95" s="284"/>
      <c r="AN95" s="284"/>
      <c r="AS95" s="474"/>
      <c r="AT95" s="474"/>
      <c r="AU95" s="474"/>
      <c r="AV95" s="474"/>
      <c r="AW95" s="474"/>
      <c r="AX95" s="474"/>
      <c r="AZ95" s="715">
        <f t="shared" si="38"/>
        <v>40.087719298245617</v>
      </c>
    </row>
    <row r="96" spans="1:52" ht="16.5" thickBot="1" x14ac:dyDescent="0.3">
      <c r="A96" s="957" t="s">
        <v>197</v>
      </c>
      <c r="B96" s="958"/>
      <c r="C96" s="958"/>
      <c r="D96" s="958"/>
      <c r="E96" s="958"/>
      <c r="F96" s="959"/>
      <c r="G96" s="197">
        <f>G50+G51+G54+G57+G60+G61+G66+G69+G70+G75+G78+G81+G82+G85+G86+G87+G88+G91</f>
        <v>91</v>
      </c>
      <c r="H96" s="199">
        <f>SUM(H50:H91)-H62-H65-H71-H74-H76-H77</f>
        <v>4020</v>
      </c>
      <c r="I96" s="199">
        <f t="shared" ref="I96:M96" si="43">SUM(I50:I88)-I62-I65-I71-I74-I76-I77</f>
        <v>914</v>
      </c>
      <c r="J96" s="199">
        <f t="shared" si="43"/>
        <v>434</v>
      </c>
      <c r="K96" s="199">
        <f t="shared" si="43"/>
        <v>0</v>
      </c>
      <c r="L96" s="199">
        <f t="shared" si="43"/>
        <v>480</v>
      </c>
      <c r="M96" s="199">
        <f t="shared" si="43"/>
        <v>1306</v>
      </c>
      <c r="N96" s="199">
        <f>SUM(N50:N93)</f>
        <v>6</v>
      </c>
      <c r="O96" s="199">
        <f t="shared" ref="O96:U96" si="44">SUM(O50:O93)</f>
        <v>14</v>
      </c>
      <c r="P96" s="199">
        <f t="shared" si="44"/>
        <v>14</v>
      </c>
      <c r="Q96" s="199">
        <f t="shared" si="44"/>
        <v>14</v>
      </c>
      <c r="R96" s="199">
        <f t="shared" si="44"/>
        <v>9</v>
      </c>
      <c r="S96" s="199">
        <f t="shared" si="44"/>
        <v>9</v>
      </c>
      <c r="T96" s="199">
        <f t="shared" si="44"/>
        <v>12</v>
      </c>
      <c r="U96" s="199">
        <f t="shared" si="44"/>
        <v>5</v>
      </c>
      <c r="V96" s="140">
        <f t="shared" ref="V96:Z96" si="45">SUM(V50:V81)</f>
        <v>0</v>
      </c>
      <c r="W96" s="139">
        <f t="shared" si="45"/>
        <v>0</v>
      </c>
      <c r="X96" s="139">
        <f t="shared" si="45"/>
        <v>0</v>
      </c>
      <c r="Y96" s="139">
        <f t="shared" si="45"/>
        <v>0</v>
      </c>
      <c r="Z96" s="139">
        <f t="shared" si="45"/>
        <v>0</v>
      </c>
      <c r="AA96" s="77">
        <f>30*G96</f>
        <v>2730</v>
      </c>
      <c r="AD96" s="141">
        <f>SUMIF(AD50:AD91,FALSE,$G50:$G91)</f>
        <v>0</v>
      </c>
      <c r="AE96" s="141">
        <f t="shared" ref="AE96:AN96" si="46">SUMIF(AE50:AE91,FALSE,$G50:$G91)</f>
        <v>11</v>
      </c>
      <c r="AF96" s="141">
        <f t="shared" si="46"/>
        <v>0</v>
      </c>
      <c r="AG96" s="141">
        <f t="shared" si="46"/>
        <v>14</v>
      </c>
      <c r="AH96" s="141">
        <f t="shared" si="46"/>
        <v>16</v>
      </c>
      <c r="AI96" s="141">
        <f t="shared" si="46"/>
        <v>0</v>
      </c>
      <c r="AJ96" s="141">
        <f t="shared" si="46"/>
        <v>110</v>
      </c>
      <c r="AK96" s="141">
        <f t="shared" si="46"/>
        <v>110</v>
      </c>
      <c r="AL96" s="141">
        <f t="shared" si="46"/>
        <v>0</v>
      </c>
      <c r="AM96" s="141">
        <f t="shared" si="46"/>
        <v>1</v>
      </c>
      <c r="AN96" s="141">
        <f t="shared" si="46"/>
        <v>6</v>
      </c>
      <c r="AO96" s="118">
        <f>SUM(AD96:AN96)</f>
        <v>268</v>
      </c>
      <c r="AS96" s="111">
        <f>SUMIF(AS50:AS93,FALSE,$G50:$G93)</f>
        <v>7</v>
      </c>
      <c r="AT96" s="111">
        <f t="shared" ref="AT96:AX96" si="47">SUMIF(AT50:AT93,FALSE,$G50:$G93)</f>
        <v>18</v>
      </c>
      <c r="AU96" s="111">
        <f t="shared" si="47"/>
        <v>17</v>
      </c>
      <c r="AV96" s="111">
        <f t="shared" si="47"/>
        <v>16</v>
      </c>
      <c r="AW96" s="111">
        <f t="shared" si="47"/>
        <v>14</v>
      </c>
      <c r="AX96" s="111">
        <f t="shared" si="47"/>
        <v>6</v>
      </c>
      <c r="AZ96" s="715">
        <f t="shared" si="38"/>
        <v>22.736318407960198</v>
      </c>
    </row>
    <row r="97" spans="1:52" ht="16.5" thickBot="1" x14ac:dyDescent="0.3">
      <c r="A97" s="960" t="s">
        <v>198</v>
      </c>
      <c r="B97" s="961"/>
      <c r="C97" s="961"/>
      <c r="D97" s="961"/>
      <c r="E97" s="961"/>
      <c r="F97" s="961"/>
      <c r="G97" s="961"/>
      <c r="H97" s="961"/>
      <c r="I97" s="962"/>
      <c r="J97" s="962"/>
      <c r="K97" s="962"/>
      <c r="L97" s="962"/>
      <c r="M97" s="962"/>
      <c r="N97" s="961"/>
      <c r="O97" s="961"/>
      <c r="P97" s="961"/>
      <c r="Q97" s="961"/>
      <c r="R97" s="961"/>
      <c r="S97" s="961"/>
      <c r="T97" s="961"/>
      <c r="U97" s="963"/>
      <c r="AB97" s="113" t="s">
        <v>199</v>
      </c>
      <c r="AZ97" s="715" t="e">
        <f t="shared" si="38"/>
        <v>#DIV/0!</v>
      </c>
    </row>
    <row r="98" spans="1:52" s="77" customFormat="1" ht="32.25" thickBot="1" x14ac:dyDescent="0.3">
      <c r="A98" s="731" t="s">
        <v>200</v>
      </c>
      <c r="B98" s="338" t="s">
        <v>283</v>
      </c>
      <c r="C98" s="722"/>
      <c r="D98" s="723"/>
      <c r="E98" s="723"/>
      <c r="F98" s="144"/>
      <c r="G98" s="280">
        <v>3</v>
      </c>
      <c r="H98" s="145">
        <f>G98*30</f>
        <v>90</v>
      </c>
      <c r="I98" s="93"/>
      <c r="J98" s="146"/>
      <c r="K98" s="146"/>
      <c r="L98" s="146"/>
      <c r="M98" s="116"/>
      <c r="N98" s="147"/>
      <c r="O98" s="148"/>
      <c r="P98" s="149"/>
      <c r="Q98" s="150"/>
      <c r="R98" s="151"/>
      <c r="S98" s="149"/>
      <c r="T98" s="150"/>
      <c r="U98" s="149"/>
      <c r="AB98" s="91" t="s">
        <v>144</v>
      </c>
      <c r="AC98" s="152">
        <f>G98</f>
        <v>3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S98" s="501"/>
      <c r="AT98" s="501"/>
      <c r="AU98" s="501"/>
      <c r="AV98" s="501"/>
      <c r="AW98" s="501"/>
      <c r="AX98" s="501"/>
      <c r="AZ98" s="715">
        <f t="shared" si="38"/>
        <v>0</v>
      </c>
    </row>
    <row r="99" spans="1:52" s="77" customFormat="1" ht="32.25" thickBot="1" x14ac:dyDescent="0.3">
      <c r="A99" s="742" t="s">
        <v>201</v>
      </c>
      <c r="B99" s="33" t="s">
        <v>284</v>
      </c>
      <c r="C99" s="158"/>
      <c r="D99" s="5"/>
      <c r="E99" s="5"/>
      <c r="F99" s="159"/>
      <c r="G99" s="281">
        <v>3</v>
      </c>
      <c r="H99" s="153">
        <f>G99*30</f>
        <v>90</v>
      </c>
      <c r="I99" s="95"/>
      <c r="J99" s="724"/>
      <c r="K99" s="724"/>
      <c r="L99" s="724"/>
      <c r="M99" s="104"/>
      <c r="N99" s="154"/>
      <c r="O99" s="155"/>
      <c r="P99" s="156"/>
      <c r="Q99" s="157"/>
      <c r="R99" s="155"/>
      <c r="S99" s="156"/>
      <c r="T99" s="157"/>
      <c r="U99" s="156"/>
      <c r="AB99" s="91" t="s">
        <v>145</v>
      </c>
      <c r="AC99" s="152">
        <f>G99</f>
        <v>3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S99" s="501"/>
      <c r="AT99" s="501"/>
      <c r="AU99" s="501"/>
      <c r="AV99" s="501"/>
      <c r="AW99" s="501"/>
      <c r="AX99" s="501"/>
      <c r="AZ99" s="715">
        <f t="shared" si="38"/>
        <v>0</v>
      </c>
    </row>
    <row r="100" spans="1:52" s="77" customFormat="1" ht="16.5" thickBot="1" x14ac:dyDescent="0.3">
      <c r="A100" s="731" t="s">
        <v>203</v>
      </c>
      <c r="B100" s="160" t="s">
        <v>27</v>
      </c>
      <c r="C100" s="161"/>
      <c r="D100" s="721" t="s">
        <v>202</v>
      </c>
      <c r="E100" s="721"/>
      <c r="F100" s="162"/>
      <c r="G100" s="340">
        <v>6</v>
      </c>
      <c r="H100" s="341">
        <f>G100*30</f>
        <v>180</v>
      </c>
      <c r="I100" s="342"/>
      <c r="J100" s="343"/>
      <c r="K100" s="343"/>
      <c r="L100" s="343"/>
      <c r="M100" s="344"/>
      <c r="N100" s="345"/>
      <c r="O100" s="346"/>
      <c r="P100" s="347"/>
      <c r="Q100" s="348"/>
      <c r="R100" s="346"/>
      <c r="S100" s="347"/>
      <c r="T100" s="348"/>
      <c r="U100" s="347"/>
      <c r="AB100" s="91" t="s">
        <v>146</v>
      </c>
      <c r="AC100" s="152">
        <f>G100+G105</f>
        <v>12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S100" s="501"/>
      <c r="AT100" s="501"/>
      <c r="AU100" s="501"/>
      <c r="AV100" s="501"/>
      <c r="AW100" s="501"/>
      <c r="AX100" s="501">
        <v>6</v>
      </c>
      <c r="AZ100" s="715">
        <f t="shared" si="38"/>
        <v>0</v>
      </c>
    </row>
    <row r="101" spans="1:52" s="77" customFormat="1" ht="16.5" thickBot="1" x14ac:dyDescent="0.3">
      <c r="A101" s="964" t="s">
        <v>279</v>
      </c>
      <c r="B101" s="965"/>
      <c r="C101" s="965"/>
      <c r="D101" s="965"/>
      <c r="E101" s="965"/>
      <c r="F101" s="965"/>
      <c r="G101" s="349">
        <f>G98+G99</f>
        <v>6</v>
      </c>
      <c r="H101" s="341">
        <f t="shared" ref="H101:H102" si="48">G101*30</f>
        <v>180</v>
      </c>
      <c r="I101" s="724"/>
      <c r="J101" s="724"/>
      <c r="K101" s="724"/>
      <c r="L101" s="724"/>
      <c r="M101" s="724"/>
      <c r="N101" s="266"/>
      <c r="O101" s="266"/>
      <c r="P101" s="350"/>
      <c r="Q101" s="266"/>
      <c r="R101" s="266"/>
      <c r="S101" s="350"/>
      <c r="T101" s="266"/>
      <c r="U101" s="350"/>
      <c r="AB101" s="91"/>
      <c r="AC101" s="152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S101" s="501"/>
      <c r="AT101" s="501"/>
      <c r="AU101" s="501"/>
      <c r="AV101" s="501"/>
      <c r="AW101" s="501"/>
      <c r="AX101" s="501"/>
      <c r="AZ101" s="715">
        <f t="shared" si="38"/>
        <v>0</v>
      </c>
    </row>
    <row r="102" spans="1:52" s="77" customFormat="1" ht="16.5" thickBot="1" x14ac:dyDescent="0.3">
      <c r="A102" s="964" t="s">
        <v>280</v>
      </c>
      <c r="B102" s="965"/>
      <c r="C102" s="965"/>
      <c r="D102" s="965"/>
      <c r="E102" s="965"/>
      <c r="F102" s="965"/>
      <c r="G102" s="349">
        <f>G100</f>
        <v>6</v>
      </c>
      <c r="H102" s="341">
        <f t="shared" si="48"/>
        <v>180</v>
      </c>
      <c r="I102" s="484">
        <f t="shared" ref="I102:L102" si="49">I103</f>
        <v>0</v>
      </c>
      <c r="J102" s="484">
        <f t="shared" si="49"/>
        <v>0</v>
      </c>
      <c r="K102" s="484">
        <f t="shared" si="49"/>
        <v>0</v>
      </c>
      <c r="L102" s="484">
        <f t="shared" si="49"/>
        <v>0</v>
      </c>
      <c r="M102" s="484">
        <f>M103</f>
        <v>0</v>
      </c>
      <c r="N102" s="266"/>
      <c r="O102" s="266"/>
      <c r="P102" s="350"/>
      <c r="Q102" s="266"/>
      <c r="R102" s="266"/>
      <c r="S102" s="350"/>
      <c r="T102" s="266"/>
      <c r="U102" s="350"/>
      <c r="AB102" s="91"/>
      <c r="AC102" s="152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S102" s="501"/>
      <c r="AT102" s="501"/>
      <c r="AU102" s="501"/>
      <c r="AV102" s="501"/>
      <c r="AW102" s="501"/>
      <c r="AX102" s="501"/>
      <c r="AZ102" s="715">
        <f t="shared" si="38"/>
        <v>0</v>
      </c>
    </row>
    <row r="103" spans="1:52" s="77" customFormat="1" ht="16.5" thickBot="1" x14ac:dyDescent="0.3">
      <c r="A103" s="966" t="s">
        <v>204</v>
      </c>
      <c r="B103" s="962"/>
      <c r="C103" s="962"/>
      <c r="D103" s="962"/>
      <c r="E103" s="962"/>
      <c r="F103" s="967"/>
      <c r="G103" s="163">
        <f>G101+G102</f>
        <v>12</v>
      </c>
      <c r="H103" s="164">
        <f t="shared" ref="H103:U103" si="50">SUM(H98:H100)</f>
        <v>360</v>
      </c>
      <c r="I103" s="164">
        <f t="shared" si="50"/>
        <v>0</v>
      </c>
      <c r="J103" s="164">
        <f t="shared" si="50"/>
        <v>0</v>
      </c>
      <c r="K103" s="164">
        <f t="shared" si="50"/>
        <v>0</v>
      </c>
      <c r="L103" s="164">
        <f t="shared" si="50"/>
        <v>0</v>
      </c>
      <c r="M103" s="164">
        <f t="shared" si="50"/>
        <v>0</v>
      </c>
      <c r="N103" s="164">
        <f t="shared" si="50"/>
        <v>0</v>
      </c>
      <c r="O103" s="164">
        <f t="shared" si="50"/>
        <v>0</v>
      </c>
      <c r="P103" s="164">
        <f t="shared" si="50"/>
        <v>0</v>
      </c>
      <c r="Q103" s="164">
        <f t="shared" si="50"/>
        <v>0</v>
      </c>
      <c r="R103" s="164">
        <f t="shared" si="50"/>
        <v>0</v>
      </c>
      <c r="S103" s="164">
        <f t="shared" si="50"/>
        <v>0</v>
      </c>
      <c r="T103" s="164">
        <f t="shared" si="50"/>
        <v>0</v>
      </c>
      <c r="U103" s="164">
        <f t="shared" si="50"/>
        <v>0</v>
      </c>
      <c r="AC103" s="152">
        <f>SUM(AC98:AC100)</f>
        <v>18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S103" s="501"/>
      <c r="AT103" s="501"/>
      <c r="AU103" s="501"/>
      <c r="AV103" s="501"/>
      <c r="AW103" s="501"/>
      <c r="AX103" s="501"/>
      <c r="AZ103" s="715">
        <f t="shared" si="38"/>
        <v>0</v>
      </c>
    </row>
    <row r="104" spans="1:52" ht="16.5" thickBot="1" x14ac:dyDescent="0.3">
      <c r="A104" s="966" t="s">
        <v>205</v>
      </c>
      <c r="B104" s="962"/>
      <c r="C104" s="962"/>
      <c r="D104" s="962"/>
      <c r="E104" s="962"/>
      <c r="F104" s="962"/>
      <c r="G104" s="962"/>
      <c r="H104" s="962"/>
      <c r="I104" s="962"/>
      <c r="J104" s="962"/>
      <c r="K104" s="962"/>
      <c r="L104" s="962"/>
      <c r="M104" s="962"/>
      <c r="N104" s="962"/>
      <c r="O104" s="962"/>
      <c r="P104" s="962"/>
      <c r="Q104" s="962"/>
      <c r="R104" s="962"/>
      <c r="S104" s="962"/>
      <c r="T104" s="962"/>
      <c r="U104" s="967"/>
      <c r="AZ104" s="715" t="e">
        <f t="shared" si="38"/>
        <v>#DIV/0!</v>
      </c>
    </row>
    <row r="105" spans="1:52" s="77" customFormat="1" x14ac:dyDescent="0.25">
      <c r="A105" s="115" t="s">
        <v>206</v>
      </c>
      <c r="B105" s="165" t="s">
        <v>207</v>
      </c>
      <c r="C105" s="166">
        <v>8</v>
      </c>
      <c r="D105" s="167"/>
      <c r="E105" s="167"/>
      <c r="F105" s="168"/>
      <c r="G105" s="169">
        <v>6</v>
      </c>
      <c r="H105" s="170">
        <f>G105*30</f>
        <v>180</v>
      </c>
      <c r="I105" s="171">
        <f>J105+K105+L105</f>
        <v>0</v>
      </c>
      <c r="J105" s="172"/>
      <c r="K105" s="172"/>
      <c r="L105" s="172"/>
      <c r="M105" s="116">
        <f>H105-I105</f>
        <v>180</v>
      </c>
      <c r="N105" s="173"/>
      <c r="O105" s="174"/>
      <c r="P105" s="175"/>
      <c r="Q105" s="176"/>
      <c r="R105" s="174"/>
      <c r="S105" s="175"/>
      <c r="T105" s="176"/>
      <c r="U105" s="177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S105" s="501"/>
      <c r="AT105" s="501"/>
      <c r="AU105" s="501"/>
      <c r="AV105" s="501"/>
      <c r="AW105" s="501"/>
      <c r="AX105" s="501"/>
      <c r="AZ105" s="715">
        <f t="shared" si="38"/>
        <v>0</v>
      </c>
    </row>
    <row r="106" spans="1:52" s="77" customFormat="1" ht="16.5" customHeight="1" thickBot="1" x14ac:dyDescent="0.3">
      <c r="A106" s="968" t="s">
        <v>208</v>
      </c>
      <c r="B106" s="969"/>
      <c r="C106" s="969"/>
      <c r="D106" s="969"/>
      <c r="E106" s="969"/>
      <c r="F106" s="970"/>
      <c r="G106" s="488">
        <f>SUM(G105:G105)</f>
        <v>6</v>
      </c>
      <c r="H106" s="489">
        <f>SUM(H105:H105)</f>
        <v>180</v>
      </c>
      <c r="I106" s="489">
        <f>I105</f>
        <v>0</v>
      </c>
      <c r="J106" s="489">
        <f>J105</f>
        <v>0</v>
      </c>
      <c r="K106" s="489">
        <f>K105</f>
        <v>0</v>
      </c>
      <c r="L106" s="489">
        <f>L105</f>
        <v>0</v>
      </c>
      <c r="M106" s="489">
        <f>SUM(M105:M105)</f>
        <v>180</v>
      </c>
      <c r="N106" s="489">
        <f t="shared" ref="N106:U106" si="51">N105</f>
        <v>0</v>
      </c>
      <c r="O106" s="489">
        <f t="shared" si="51"/>
        <v>0</v>
      </c>
      <c r="P106" s="489">
        <f t="shared" si="51"/>
        <v>0</v>
      </c>
      <c r="Q106" s="489">
        <f t="shared" si="51"/>
        <v>0</v>
      </c>
      <c r="R106" s="489">
        <f t="shared" si="51"/>
        <v>0</v>
      </c>
      <c r="S106" s="489">
        <f t="shared" si="51"/>
        <v>0</v>
      </c>
      <c r="T106" s="489">
        <f t="shared" si="51"/>
        <v>0</v>
      </c>
      <c r="U106" s="164">
        <f t="shared" si="51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S106" s="501"/>
      <c r="AT106" s="501"/>
      <c r="AU106" s="501"/>
      <c r="AV106" s="501"/>
      <c r="AW106" s="501"/>
      <c r="AX106" s="501">
        <v>6</v>
      </c>
      <c r="AZ106" s="715">
        <f t="shared" si="38"/>
        <v>0</v>
      </c>
    </row>
    <row r="107" spans="1:52" s="77" customFormat="1" ht="16.5" customHeight="1" thickBot="1" x14ac:dyDescent="0.3">
      <c r="A107" s="950" t="s">
        <v>304</v>
      </c>
      <c r="B107" s="951"/>
      <c r="C107" s="951"/>
      <c r="D107" s="951"/>
      <c r="E107" s="951"/>
      <c r="F107" s="951"/>
      <c r="G107" s="349">
        <f>G101+G94+G45</f>
        <v>56</v>
      </c>
      <c r="H107" s="491">
        <f>G107*30</f>
        <v>1680</v>
      </c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1"/>
      <c r="U107" s="491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S107" s="501"/>
      <c r="AT107" s="501"/>
      <c r="AU107" s="501"/>
      <c r="AV107" s="501"/>
      <c r="AW107" s="501"/>
      <c r="AX107" s="501"/>
      <c r="AZ107" s="715">
        <f t="shared" si="38"/>
        <v>0</v>
      </c>
    </row>
    <row r="108" spans="1:52" s="77" customFormat="1" ht="16.5" customHeight="1" thickBot="1" x14ac:dyDescent="0.3">
      <c r="A108" s="950" t="s">
        <v>305</v>
      </c>
      <c r="B108" s="951"/>
      <c r="C108" s="951"/>
      <c r="D108" s="951"/>
      <c r="E108" s="951"/>
      <c r="F108" s="951"/>
      <c r="G108" s="349">
        <f>+G105+G102+G95+G46</f>
        <v>124</v>
      </c>
      <c r="H108" s="491">
        <f>G108*30</f>
        <v>3720</v>
      </c>
      <c r="I108" s="491">
        <f>I109</f>
        <v>914</v>
      </c>
      <c r="J108" s="491">
        <f t="shared" ref="J108:U108" si="52">J109</f>
        <v>434</v>
      </c>
      <c r="K108" s="491">
        <f t="shared" si="52"/>
        <v>0</v>
      </c>
      <c r="L108" s="491">
        <f t="shared" si="52"/>
        <v>480</v>
      </c>
      <c r="M108" s="491">
        <f t="shared" si="52"/>
        <v>1486</v>
      </c>
      <c r="N108" s="491">
        <f>N109</f>
        <v>28</v>
      </c>
      <c r="O108" s="491">
        <f t="shared" si="52"/>
        <v>23</v>
      </c>
      <c r="P108" s="491">
        <f t="shared" si="52"/>
        <v>23</v>
      </c>
      <c r="Q108" s="491">
        <f t="shared" si="52"/>
        <v>22</v>
      </c>
      <c r="R108" s="491">
        <f t="shared" si="52"/>
        <v>9</v>
      </c>
      <c r="S108" s="491">
        <f t="shared" si="52"/>
        <v>9</v>
      </c>
      <c r="T108" s="491">
        <f t="shared" si="52"/>
        <v>12</v>
      </c>
      <c r="U108" s="491">
        <f t="shared" si="52"/>
        <v>5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S108" s="501"/>
      <c r="AT108" s="501"/>
      <c r="AU108" s="501"/>
      <c r="AV108" s="501"/>
      <c r="AW108" s="501"/>
      <c r="AX108" s="501"/>
      <c r="AZ108" s="715">
        <f t="shared" si="38"/>
        <v>24.56989247311828</v>
      </c>
    </row>
    <row r="109" spans="1:52" ht="16.5" customHeight="1" thickBot="1" x14ac:dyDescent="0.3">
      <c r="A109" s="977" t="s">
        <v>209</v>
      </c>
      <c r="B109" s="978"/>
      <c r="C109" s="978"/>
      <c r="D109" s="978"/>
      <c r="E109" s="978"/>
      <c r="F109" s="978"/>
      <c r="G109" s="483">
        <f>+G106+G103+G96+G47</f>
        <v>180</v>
      </c>
      <c r="H109" s="490">
        <f>H106+H103+H96+H45</f>
        <v>5610</v>
      </c>
      <c r="I109" s="490">
        <f>I96+I45+I103+I106</f>
        <v>914</v>
      </c>
      <c r="J109" s="490">
        <f>J96+J45+J103+J106</f>
        <v>434</v>
      </c>
      <c r="K109" s="490">
        <f>K96+K45+K103+K106</f>
        <v>0</v>
      </c>
      <c r="L109" s="490">
        <f>L96+L45+L103+L106</f>
        <v>480</v>
      </c>
      <c r="M109" s="490">
        <f>M96+M45+M103+M106</f>
        <v>1486</v>
      </c>
      <c r="N109" s="490">
        <f t="shared" ref="N109:U109" si="53">N96+N47+N103+N106</f>
        <v>28</v>
      </c>
      <c r="O109" s="490">
        <f t="shared" si="53"/>
        <v>23</v>
      </c>
      <c r="P109" s="490">
        <f t="shared" si="53"/>
        <v>23</v>
      </c>
      <c r="Q109" s="490">
        <f t="shared" si="53"/>
        <v>22</v>
      </c>
      <c r="R109" s="490">
        <f t="shared" si="53"/>
        <v>9</v>
      </c>
      <c r="S109" s="490">
        <f t="shared" si="53"/>
        <v>9</v>
      </c>
      <c r="T109" s="490">
        <f t="shared" si="53"/>
        <v>12</v>
      </c>
      <c r="U109" s="490">
        <f t="shared" si="53"/>
        <v>5</v>
      </c>
      <c r="V109" s="77">
        <f>30*G109</f>
        <v>5400</v>
      </c>
      <c r="AZ109" s="715">
        <f t="shared" si="38"/>
        <v>16.292335115864528</v>
      </c>
    </row>
    <row r="110" spans="1:52" x14ac:dyDescent="0.25">
      <c r="A110" s="979" t="s">
        <v>210</v>
      </c>
      <c r="B110" s="980"/>
      <c r="C110" s="980"/>
      <c r="D110" s="980"/>
      <c r="E110" s="980"/>
      <c r="F110" s="980"/>
      <c r="G110" s="980"/>
      <c r="H110" s="980"/>
      <c r="I110" s="980"/>
      <c r="J110" s="980"/>
      <c r="K110" s="980"/>
      <c r="L110" s="980"/>
      <c r="M110" s="980"/>
      <c r="N110" s="980"/>
      <c r="O110" s="980"/>
      <c r="P110" s="980"/>
      <c r="Q110" s="980"/>
      <c r="R110" s="980"/>
      <c r="S110" s="980"/>
      <c r="T110" s="980"/>
      <c r="U110" s="981"/>
      <c r="AZ110" s="715" t="e">
        <f t="shared" si="38"/>
        <v>#DIV/0!</v>
      </c>
    </row>
    <row r="111" spans="1:52" ht="16.5" thickBot="1" x14ac:dyDescent="0.3">
      <c r="A111" s="982" t="s">
        <v>211</v>
      </c>
      <c r="B111" s="948"/>
      <c r="C111" s="948"/>
      <c r="D111" s="948"/>
      <c r="E111" s="948"/>
      <c r="F111" s="948"/>
      <c r="G111" s="948"/>
      <c r="H111" s="948"/>
      <c r="I111" s="948"/>
      <c r="J111" s="948"/>
      <c r="K111" s="948"/>
      <c r="L111" s="948"/>
      <c r="M111" s="948"/>
      <c r="N111" s="948"/>
      <c r="O111" s="948"/>
      <c r="P111" s="948"/>
      <c r="Q111" s="948"/>
      <c r="R111" s="948"/>
      <c r="S111" s="948"/>
      <c r="T111" s="948"/>
      <c r="U111" s="949"/>
      <c r="AZ111" s="715" t="e">
        <f t="shared" si="38"/>
        <v>#DIV/0!</v>
      </c>
    </row>
    <row r="112" spans="1:52" ht="38.25" customHeight="1" thickBot="1" x14ac:dyDescent="0.3">
      <c r="A112" s="983" t="s">
        <v>285</v>
      </c>
      <c r="B112" s="984"/>
      <c r="C112" s="248"/>
      <c r="D112" s="353"/>
      <c r="E112" s="354"/>
      <c r="F112" s="355"/>
      <c r="G112" s="353">
        <v>4</v>
      </c>
      <c r="H112" s="353">
        <f>G112*30</f>
        <v>120</v>
      </c>
      <c r="I112" s="249"/>
      <c r="J112" s="356"/>
      <c r="K112" s="357"/>
      <c r="L112" s="357"/>
      <c r="M112" s="358"/>
      <c r="N112" s="356"/>
      <c r="O112" s="359"/>
      <c r="P112" s="360"/>
      <c r="Q112" s="361"/>
      <c r="R112" s="356"/>
      <c r="S112" s="205"/>
      <c r="T112" s="201"/>
      <c r="U112" s="354"/>
      <c r="V112" s="355"/>
      <c r="W112" s="200"/>
      <c r="X112" s="201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Z112" s="715">
        <f t="shared" si="38"/>
        <v>0</v>
      </c>
    </row>
    <row r="113" spans="1:52" s="181" customFormat="1" ht="38.25" customHeight="1" thickBot="1" x14ac:dyDescent="0.3">
      <c r="A113" s="985" t="s">
        <v>286</v>
      </c>
      <c r="B113" s="986"/>
      <c r="C113" s="362"/>
      <c r="D113" s="362">
        <v>2</v>
      </c>
      <c r="E113" s="363"/>
      <c r="F113" s="364"/>
      <c r="G113" s="362">
        <f>G120</f>
        <v>4</v>
      </c>
      <c r="H113" s="353">
        <f t="shared" ref="H113:H131" si="54">G113*30</f>
        <v>120</v>
      </c>
      <c r="I113" s="365">
        <f>I120</f>
        <v>54</v>
      </c>
      <c r="J113" s="366"/>
      <c r="K113" s="367"/>
      <c r="L113" s="368" t="s">
        <v>287</v>
      </c>
      <c r="M113" s="369">
        <f t="shared" ref="M113:M116" si="55">H113-I113</f>
        <v>66</v>
      </c>
      <c r="N113" s="366"/>
      <c r="O113" s="370" t="s">
        <v>20</v>
      </c>
      <c r="P113" s="371">
        <v>3</v>
      </c>
      <c r="Q113" s="372"/>
      <c r="R113" s="373"/>
      <c r="S113" s="352"/>
      <c r="T113" s="364"/>
      <c r="U113" s="363"/>
      <c r="V113" s="374"/>
      <c r="W113" s="351"/>
      <c r="X113" s="364"/>
      <c r="Y113" s="375">
        <f>Y117</f>
        <v>0</v>
      </c>
      <c r="Z113" s="726">
        <f>Z117</f>
        <v>0</v>
      </c>
      <c r="AA113" s="726">
        <f>AA117</f>
        <v>0</v>
      </c>
      <c r="AB113" s="726">
        <f>AB117</f>
        <v>0</v>
      </c>
      <c r="AC113" s="726">
        <f>AC117</f>
        <v>0</v>
      </c>
      <c r="AS113" s="696"/>
      <c r="AT113" s="696">
        <v>4</v>
      </c>
      <c r="AU113" s="696"/>
      <c r="AV113" s="696">
        <v>4</v>
      </c>
      <c r="AW113" s="696">
        <v>4</v>
      </c>
      <c r="AX113" s="696">
        <v>4</v>
      </c>
      <c r="AZ113" s="715">
        <f t="shared" si="38"/>
        <v>45</v>
      </c>
    </row>
    <row r="114" spans="1:52" ht="34.5" customHeight="1" thickBot="1" x14ac:dyDescent="0.3">
      <c r="A114" s="983" t="s">
        <v>288</v>
      </c>
      <c r="B114" s="987"/>
      <c r="C114" s="353"/>
      <c r="D114" s="376">
        <v>4</v>
      </c>
      <c r="E114" s="730"/>
      <c r="F114" s="377"/>
      <c r="G114" s="378">
        <f>G123</f>
        <v>4</v>
      </c>
      <c r="H114" s="353">
        <f t="shared" si="54"/>
        <v>120</v>
      </c>
      <c r="I114" s="379">
        <f>I123</f>
        <v>54</v>
      </c>
      <c r="J114" s="356"/>
      <c r="K114" s="357"/>
      <c r="L114" s="380" t="s">
        <v>287</v>
      </c>
      <c r="M114" s="739">
        <f t="shared" si="55"/>
        <v>66</v>
      </c>
      <c r="N114" s="356"/>
      <c r="O114" s="359"/>
      <c r="P114" s="360"/>
      <c r="Q114" s="381"/>
      <c r="R114" s="382">
        <v>3</v>
      </c>
      <c r="S114" s="383">
        <v>3</v>
      </c>
      <c r="T114" s="384"/>
      <c r="U114" s="385"/>
      <c r="V114" s="386"/>
      <c r="W114" s="387"/>
      <c r="X114" s="384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Z114" s="715">
        <f t="shared" si="38"/>
        <v>45</v>
      </c>
    </row>
    <row r="115" spans="1:52" ht="38.25" customHeight="1" thickBot="1" x14ac:dyDescent="0.3">
      <c r="A115" s="985" t="s">
        <v>289</v>
      </c>
      <c r="B115" s="986"/>
      <c r="C115" s="362"/>
      <c r="D115" s="388">
        <v>5</v>
      </c>
      <c r="E115" s="339"/>
      <c r="F115" s="389"/>
      <c r="G115" s="390">
        <f>G126</f>
        <v>4</v>
      </c>
      <c r="H115" s="353">
        <f t="shared" si="54"/>
        <v>120</v>
      </c>
      <c r="I115" s="391">
        <f>I126</f>
        <v>45</v>
      </c>
      <c r="J115" s="373"/>
      <c r="K115" s="392"/>
      <c r="L115" s="393" t="s">
        <v>290</v>
      </c>
      <c r="M115" s="394">
        <f t="shared" si="55"/>
        <v>75</v>
      </c>
      <c r="N115" s="373"/>
      <c r="O115" s="395"/>
      <c r="P115" s="371"/>
      <c r="Q115" s="372"/>
      <c r="R115" s="396"/>
      <c r="S115" s="195"/>
      <c r="T115" s="196">
        <v>3</v>
      </c>
      <c r="U115" s="397"/>
      <c r="V115" s="398"/>
      <c r="W115" s="194"/>
      <c r="X115" s="196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Z115" s="715">
        <f t="shared" si="38"/>
        <v>37.5</v>
      </c>
    </row>
    <row r="116" spans="1:52" ht="34.5" customHeight="1" thickBot="1" x14ac:dyDescent="0.3">
      <c r="A116" s="983" t="s">
        <v>291</v>
      </c>
      <c r="B116" s="987"/>
      <c r="C116" s="353"/>
      <c r="D116" s="376">
        <v>6</v>
      </c>
      <c r="E116" s="730"/>
      <c r="F116" s="377"/>
      <c r="G116" s="378">
        <f>G129</f>
        <v>4</v>
      </c>
      <c r="H116" s="353">
        <f t="shared" si="54"/>
        <v>120</v>
      </c>
      <c r="I116" s="379">
        <f>I130</f>
        <v>40</v>
      </c>
      <c r="J116" s="356"/>
      <c r="K116" s="357"/>
      <c r="L116" s="380" t="s">
        <v>415</v>
      </c>
      <c r="M116" s="739">
        <f t="shared" si="55"/>
        <v>80</v>
      </c>
      <c r="N116" s="356"/>
      <c r="O116" s="359"/>
      <c r="P116" s="360"/>
      <c r="Q116" s="358"/>
      <c r="R116" s="356"/>
      <c r="S116" s="357"/>
      <c r="T116" s="399"/>
      <c r="U116" s="385">
        <v>3</v>
      </c>
      <c r="V116" s="386"/>
      <c r="W116" s="387"/>
      <c r="X116" s="384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Z116" s="715">
        <f t="shared" si="38"/>
        <v>33.333333333333329</v>
      </c>
    </row>
    <row r="117" spans="1:52" ht="15.75" customHeight="1" thickBot="1" x14ac:dyDescent="0.3">
      <c r="A117" s="400" t="s">
        <v>212</v>
      </c>
      <c r="B117" s="412" t="s">
        <v>292</v>
      </c>
      <c r="C117" s="402"/>
      <c r="D117" s="402" t="s">
        <v>413</v>
      </c>
      <c r="E117" s="403"/>
      <c r="F117" s="206"/>
      <c r="G117" s="207">
        <v>4</v>
      </c>
      <c r="H117" s="404">
        <f t="shared" si="54"/>
        <v>120</v>
      </c>
      <c r="I117" s="404"/>
      <c r="J117" s="407"/>
      <c r="K117" s="413"/>
      <c r="L117" s="413"/>
      <c r="M117" s="408"/>
      <c r="N117" s="405"/>
      <c r="O117" s="406"/>
      <c r="P117" s="407"/>
      <c r="Q117" s="408"/>
      <c r="R117" s="405"/>
      <c r="S117" s="413"/>
      <c r="T117" s="406"/>
      <c r="U117" s="407"/>
      <c r="V117" s="408"/>
      <c r="W117" s="405"/>
      <c r="X117" s="406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Z117" s="715">
        <f t="shared" si="38"/>
        <v>0</v>
      </c>
    </row>
    <row r="118" spans="1:52" ht="32.25" thickBot="1" x14ac:dyDescent="0.3">
      <c r="A118" s="414" t="s">
        <v>214</v>
      </c>
      <c r="B118" s="45" t="s">
        <v>293</v>
      </c>
      <c r="C118" s="415"/>
      <c r="D118" s="402" t="s">
        <v>413</v>
      </c>
      <c r="E118" s="208"/>
      <c r="F118" s="184"/>
      <c r="G118" s="185">
        <v>4</v>
      </c>
      <c r="H118" s="416">
        <f t="shared" si="54"/>
        <v>120</v>
      </c>
      <c r="I118" s="416"/>
      <c r="J118" s="417"/>
      <c r="K118" s="418"/>
      <c r="L118" s="418"/>
      <c r="M118" s="419"/>
      <c r="N118" s="214"/>
      <c r="O118" s="420"/>
      <c r="P118" s="421"/>
      <c r="Q118" s="422"/>
      <c r="R118" s="214"/>
      <c r="S118" s="423"/>
      <c r="T118" s="420"/>
      <c r="U118" s="421"/>
      <c r="V118" s="422"/>
      <c r="W118" s="214"/>
      <c r="X118" s="420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Z118" s="715">
        <f t="shared" si="38"/>
        <v>0</v>
      </c>
    </row>
    <row r="119" spans="1:52" ht="32.25" thickBot="1" x14ac:dyDescent="0.3">
      <c r="A119" s="424" t="s">
        <v>216</v>
      </c>
      <c r="B119" s="45" t="s">
        <v>294</v>
      </c>
      <c r="C119" s="415"/>
      <c r="D119" s="402" t="s">
        <v>413</v>
      </c>
      <c r="E119" s="208"/>
      <c r="F119" s="184"/>
      <c r="G119" s="185">
        <v>4</v>
      </c>
      <c r="H119" s="416">
        <f t="shared" si="54"/>
        <v>120</v>
      </c>
      <c r="I119" s="416"/>
      <c r="J119" s="417"/>
      <c r="K119" s="418"/>
      <c r="L119" s="418"/>
      <c r="M119" s="419"/>
      <c r="N119" s="214"/>
      <c r="O119" s="420"/>
      <c r="P119" s="421"/>
      <c r="Q119" s="422"/>
      <c r="R119" s="214"/>
      <c r="S119" s="423"/>
      <c r="T119" s="420"/>
      <c r="U119" s="421"/>
      <c r="V119" s="422"/>
      <c r="W119" s="214"/>
      <c r="X119" s="420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Z119" s="715">
        <f t="shared" si="38"/>
        <v>0</v>
      </c>
    </row>
    <row r="120" spans="1:52" ht="31.5" x14ac:dyDescent="0.25">
      <c r="A120" s="400" t="s">
        <v>219</v>
      </c>
      <c r="B120" s="401" t="s">
        <v>215</v>
      </c>
      <c r="C120" s="402"/>
      <c r="D120" s="402">
        <v>2</v>
      </c>
      <c r="E120" s="403"/>
      <c r="F120" s="206"/>
      <c r="G120" s="207">
        <v>4</v>
      </c>
      <c r="H120" s="425">
        <f t="shared" si="54"/>
        <v>120</v>
      </c>
      <c r="I120" s="426">
        <f t="shared" ref="I120:I130" si="56">J120+K120+L120</f>
        <v>54</v>
      </c>
      <c r="J120" s="405"/>
      <c r="K120" s="413"/>
      <c r="L120" s="716" t="s">
        <v>417</v>
      </c>
      <c r="M120" s="427">
        <f t="shared" ref="M120:M130" si="57">H120-I120</f>
        <v>66</v>
      </c>
      <c r="N120" s="405"/>
      <c r="O120" s="717" t="s">
        <v>20</v>
      </c>
      <c r="P120" s="407">
        <v>3</v>
      </c>
      <c r="Q120" s="408"/>
      <c r="R120" s="405"/>
      <c r="S120" s="413"/>
      <c r="T120" s="406"/>
      <c r="U120" s="407"/>
      <c r="V120" s="408"/>
      <c r="W120" s="405"/>
      <c r="X120" s="406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Z120" s="715">
        <f t="shared" si="38"/>
        <v>45</v>
      </c>
    </row>
    <row r="121" spans="1:52" x14ac:dyDescent="0.25">
      <c r="A121" s="424" t="s">
        <v>221</v>
      </c>
      <c r="B121" s="41" t="s">
        <v>220</v>
      </c>
      <c r="C121" s="415"/>
      <c r="D121" s="415">
        <v>2</v>
      </c>
      <c r="E121" s="208"/>
      <c r="F121" s="184"/>
      <c r="G121" s="185">
        <v>4</v>
      </c>
      <c r="H121" s="428">
        <f t="shared" si="54"/>
        <v>120</v>
      </c>
      <c r="I121" s="426">
        <f t="shared" si="56"/>
        <v>54</v>
      </c>
      <c r="J121" s="429" t="s">
        <v>287</v>
      </c>
      <c r="K121" s="423"/>
      <c r="L121" s="423">
        <v>18</v>
      </c>
      <c r="M121" s="430">
        <f t="shared" si="57"/>
        <v>66</v>
      </c>
      <c r="N121" s="214"/>
      <c r="O121" s="431" t="s">
        <v>20</v>
      </c>
      <c r="P121" s="421">
        <v>3</v>
      </c>
      <c r="Q121" s="422"/>
      <c r="R121" s="214"/>
      <c r="S121" s="423"/>
      <c r="T121" s="420"/>
      <c r="U121" s="421"/>
      <c r="V121" s="422"/>
      <c r="W121" s="214"/>
      <c r="X121" s="420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Z121" s="715">
        <f t="shared" si="38"/>
        <v>45</v>
      </c>
    </row>
    <row r="122" spans="1:52" x14ac:dyDescent="0.25">
      <c r="A122" s="424"/>
      <c r="B122" s="41" t="s">
        <v>213</v>
      </c>
      <c r="C122" s="415"/>
      <c r="D122" s="415"/>
      <c r="E122" s="208"/>
      <c r="F122" s="184"/>
      <c r="G122" s="185">
        <v>4</v>
      </c>
      <c r="H122" s="428">
        <f t="shared" si="54"/>
        <v>120</v>
      </c>
      <c r="I122" s="426"/>
      <c r="J122" s="429"/>
      <c r="K122" s="423"/>
      <c r="L122" s="423"/>
      <c r="M122" s="430"/>
      <c r="N122" s="214"/>
      <c r="O122" s="431"/>
      <c r="P122" s="421"/>
      <c r="Q122" s="422"/>
      <c r="R122" s="214"/>
      <c r="S122" s="423"/>
      <c r="T122" s="420"/>
      <c r="U122" s="421"/>
      <c r="V122" s="422"/>
      <c r="W122" s="214"/>
      <c r="X122" s="420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Z122" s="715">
        <f t="shared" si="38"/>
        <v>0</v>
      </c>
    </row>
    <row r="123" spans="1:52" ht="31.5" x14ac:dyDescent="0.25">
      <c r="A123" s="424" t="s">
        <v>222</v>
      </c>
      <c r="B123" s="41" t="s">
        <v>218</v>
      </c>
      <c r="C123" s="415"/>
      <c r="D123" s="415">
        <v>4</v>
      </c>
      <c r="E123" s="208"/>
      <c r="F123" s="184"/>
      <c r="G123" s="185">
        <v>4</v>
      </c>
      <c r="H123" s="428">
        <f t="shared" si="54"/>
        <v>120</v>
      </c>
      <c r="I123" s="426">
        <f t="shared" si="56"/>
        <v>54</v>
      </c>
      <c r="J123" s="214"/>
      <c r="K123" s="423"/>
      <c r="L123" s="14" t="s">
        <v>417</v>
      </c>
      <c r="M123" s="430">
        <f t="shared" si="57"/>
        <v>66</v>
      </c>
      <c r="N123" s="214"/>
      <c r="O123" s="420"/>
      <c r="P123" s="421"/>
      <c r="Q123" s="432"/>
      <c r="R123" s="214">
        <v>3</v>
      </c>
      <c r="S123" s="423">
        <v>3</v>
      </c>
      <c r="T123" s="420"/>
      <c r="U123" s="421"/>
      <c r="V123" s="422"/>
      <c r="W123" s="214"/>
      <c r="X123" s="420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Z123" s="715">
        <f t="shared" si="38"/>
        <v>45</v>
      </c>
    </row>
    <row r="124" spans="1:52" x14ac:dyDescent="0.25">
      <c r="A124" s="424" t="s">
        <v>223</v>
      </c>
      <c r="B124" s="41" t="s">
        <v>217</v>
      </c>
      <c r="C124" s="415"/>
      <c r="D124" s="415">
        <v>4</v>
      </c>
      <c r="E124" s="208"/>
      <c r="F124" s="184"/>
      <c r="G124" s="185">
        <v>4</v>
      </c>
      <c r="H124" s="428">
        <f t="shared" si="54"/>
        <v>120</v>
      </c>
      <c r="I124" s="426">
        <f t="shared" si="56"/>
        <v>54</v>
      </c>
      <c r="J124" s="429" t="s">
        <v>287</v>
      </c>
      <c r="K124" s="423"/>
      <c r="L124" s="423">
        <v>18</v>
      </c>
      <c r="M124" s="430">
        <f t="shared" si="57"/>
        <v>66</v>
      </c>
      <c r="N124" s="214"/>
      <c r="O124" s="420"/>
      <c r="P124" s="421"/>
      <c r="Q124" s="432"/>
      <c r="R124" s="214">
        <v>3</v>
      </c>
      <c r="S124" s="423">
        <v>3</v>
      </c>
      <c r="T124" s="420"/>
      <c r="U124" s="421"/>
      <c r="V124" s="422"/>
      <c r="W124" s="214"/>
      <c r="X124" s="420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Z124" s="715">
        <f t="shared" si="38"/>
        <v>45</v>
      </c>
    </row>
    <row r="125" spans="1:52" x14ac:dyDescent="0.25">
      <c r="A125" s="424"/>
      <c r="B125" s="41" t="s">
        <v>213</v>
      </c>
      <c r="C125" s="415"/>
      <c r="D125" s="415"/>
      <c r="E125" s="208"/>
      <c r="F125" s="184"/>
      <c r="G125" s="185">
        <v>4</v>
      </c>
      <c r="H125" s="428">
        <f t="shared" si="54"/>
        <v>120</v>
      </c>
      <c r="I125" s="426"/>
      <c r="J125" s="429"/>
      <c r="K125" s="423"/>
      <c r="L125" s="423"/>
      <c r="M125" s="430"/>
      <c r="N125" s="214"/>
      <c r="O125" s="420"/>
      <c r="P125" s="421"/>
      <c r="Q125" s="432"/>
      <c r="R125" s="214"/>
      <c r="S125" s="423"/>
      <c r="T125" s="420"/>
      <c r="U125" s="421"/>
      <c r="V125" s="422"/>
      <c r="W125" s="214"/>
      <c r="X125" s="420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Z125" s="715">
        <f t="shared" si="38"/>
        <v>0</v>
      </c>
    </row>
    <row r="126" spans="1:52" ht="31.5" x14ac:dyDescent="0.25">
      <c r="A126" s="424" t="s">
        <v>224</v>
      </c>
      <c r="B126" s="41" t="s">
        <v>22</v>
      </c>
      <c r="C126" s="415"/>
      <c r="D126" s="415">
        <v>5</v>
      </c>
      <c r="E126" s="208"/>
      <c r="F126" s="184"/>
      <c r="G126" s="185">
        <v>4</v>
      </c>
      <c r="H126" s="428">
        <f t="shared" si="54"/>
        <v>120</v>
      </c>
      <c r="I126" s="426">
        <f t="shared" si="56"/>
        <v>45</v>
      </c>
      <c r="J126" s="214"/>
      <c r="K126" s="423"/>
      <c r="L126" s="14" t="s">
        <v>290</v>
      </c>
      <c r="M126" s="430">
        <f t="shared" si="57"/>
        <v>75</v>
      </c>
      <c r="N126" s="214"/>
      <c r="O126" s="420"/>
      <c r="P126" s="421"/>
      <c r="Q126" s="422"/>
      <c r="R126" s="429"/>
      <c r="S126" s="423"/>
      <c r="T126" s="420">
        <v>3</v>
      </c>
      <c r="U126" s="421"/>
      <c r="V126" s="422"/>
      <c r="W126" s="214"/>
      <c r="X126" s="420"/>
      <c r="AD126" s="181" t="s">
        <v>295</v>
      </c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Z126" s="715">
        <f t="shared" si="38"/>
        <v>37.5</v>
      </c>
    </row>
    <row r="127" spans="1:52" x14ac:dyDescent="0.25">
      <c r="A127" s="424" t="s">
        <v>296</v>
      </c>
      <c r="B127" s="42" t="s">
        <v>297</v>
      </c>
      <c r="C127" s="433"/>
      <c r="D127" s="433">
        <v>5</v>
      </c>
      <c r="E127" s="434"/>
      <c r="F127" s="192"/>
      <c r="G127" s="212">
        <v>4</v>
      </c>
      <c r="H127" s="428">
        <f t="shared" si="54"/>
        <v>120</v>
      </c>
      <c r="I127" s="426">
        <f t="shared" si="56"/>
        <v>45</v>
      </c>
      <c r="J127" s="429" t="s">
        <v>298</v>
      </c>
      <c r="K127" s="423"/>
      <c r="L127" s="423">
        <v>30</v>
      </c>
      <c r="M127" s="430">
        <f t="shared" si="57"/>
        <v>75</v>
      </c>
      <c r="N127" s="214"/>
      <c r="O127" s="420"/>
      <c r="P127" s="421"/>
      <c r="Q127" s="422"/>
      <c r="R127" s="429"/>
      <c r="S127" s="423"/>
      <c r="T127" s="420">
        <v>3</v>
      </c>
      <c r="U127" s="421"/>
      <c r="V127" s="422"/>
      <c r="W127" s="214"/>
      <c r="X127" s="420"/>
      <c r="AD127" s="181" t="s">
        <v>295</v>
      </c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Z127" s="715">
        <f t="shared" si="38"/>
        <v>37.5</v>
      </c>
    </row>
    <row r="128" spans="1:52" x14ac:dyDescent="0.25">
      <c r="A128" s="414"/>
      <c r="B128" s="41" t="s">
        <v>213</v>
      </c>
      <c r="C128" s="433"/>
      <c r="D128" s="433"/>
      <c r="E128" s="434"/>
      <c r="F128" s="192"/>
      <c r="G128" s="212">
        <v>4</v>
      </c>
      <c r="H128" s="428">
        <f t="shared" si="54"/>
        <v>120</v>
      </c>
      <c r="I128" s="426"/>
      <c r="J128" s="429"/>
      <c r="K128" s="423"/>
      <c r="L128" s="423"/>
      <c r="M128" s="430"/>
      <c r="N128" s="214"/>
      <c r="O128" s="420"/>
      <c r="P128" s="421"/>
      <c r="Q128" s="422"/>
      <c r="R128" s="429"/>
      <c r="S128" s="423"/>
      <c r="T128" s="420"/>
      <c r="U128" s="421"/>
      <c r="V128" s="422"/>
      <c r="W128" s="214"/>
      <c r="X128" s="420"/>
      <c r="AD128" s="181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Z128" s="715">
        <f t="shared" si="38"/>
        <v>0</v>
      </c>
    </row>
    <row r="129" spans="1:52" ht="30.75" customHeight="1" x14ac:dyDescent="0.25">
      <c r="A129" s="414" t="s">
        <v>299</v>
      </c>
      <c r="B129" s="41" t="s">
        <v>86</v>
      </c>
      <c r="C129" s="433"/>
      <c r="D129" s="433">
        <v>6</v>
      </c>
      <c r="E129" s="434"/>
      <c r="F129" s="192"/>
      <c r="G129" s="212">
        <v>4</v>
      </c>
      <c r="H129" s="428">
        <f t="shared" si="54"/>
        <v>120</v>
      </c>
      <c r="I129" s="426">
        <f t="shared" si="56"/>
        <v>40</v>
      </c>
      <c r="J129" s="214"/>
      <c r="K129" s="423"/>
      <c r="L129" s="14" t="s">
        <v>415</v>
      </c>
      <c r="M129" s="430">
        <f t="shared" si="57"/>
        <v>80</v>
      </c>
      <c r="N129" s="214"/>
      <c r="O129" s="420"/>
      <c r="P129" s="421"/>
      <c r="Q129" s="422"/>
      <c r="R129" s="214"/>
      <c r="S129" s="423"/>
      <c r="T129" s="431"/>
      <c r="U129" s="421">
        <v>3</v>
      </c>
      <c r="V129" s="422"/>
      <c r="W129" s="214"/>
      <c r="X129" s="420"/>
      <c r="AD129" s="181" t="s">
        <v>295</v>
      </c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Z129" s="715">
        <f t="shared" si="38"/>
        <v>33.333333333333329</v>
      </c>
    </row>
    <row r="130" spans="1:52" x14ac:dyDescent="0.25">
      <c r="A130" s="458" t="s">
        <v>300</v>
      </c>
      <c r="B130" s="459" t="s">
        <v>225</v>
      </c>
      <c r="C130" s="460"/>
      <c r="D130" s="460">
        <v>6</v>
      </c>
      <c r="E130" s="461"/>
      <c r="F130" s="193"/>
      <c r="G130" s="278">
        <v>4</v>
      </c>
      <c r="H130" s="435">
        <f t="shared" si="54"/>
        <v>120</v>
      </c>
      <c r="I130" s="436">
        <f t="shared" si="56"/>
        <v>40</v>
      </c>
      <c r="J130" s="718" t="s">
        <v>416</v>
      </c>
      <c r="K130" s="437"/>
      <c r="L130" s="437">
        <v>26</v>
      </c>
      <c r="M130" s="438">
        <f t="shared" si="57"/>
        <v>80</v>
      </c>
      <c r="N130" s="225"/>
      <c r="O130" s="439"/>
      <c r="P130" s="440"/>
      <c r="Q130" s="441"/>
      <c r="R130" s="225"/>
      <c r="S130" s="437"/>
      <c r="T130" s="442"/>
      <c r="U130" s="440">
        <v>3</v>
      </c>
      <c r="V130" s="441"/>
      <c r="W130" s="225"/>
      <c r="X130" s="439"/>
      <c r="AD130" s="181" t="s">
        <v>295</v>
      </c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Z130" s="715">
        <f t="shared" si="38"/>
        <v>33.333333333333329</v>
      </c>
    </row>
    <row r="131" spans="1:52" ht="16.5" thickBot="1" x14ac:dyDescent="0.3">
      <c r="A131" s="465"/>
      <c r="B131" s="73" t="s">
        <v>213</v>
      </c>
      <c r="C131" s="191"/>
      <c r="D131" s="191"/>
      <c r="E131" s="191"/>
      <c r="F131" s="191"/>
      <c r="G131" s="74">
        <v>4</v>
      </c>
      <c r="H131" s="423">
        <f t="shared" si="54"/>
        <v>120</v>
      </c>
      <c r="I131" s="96"/>
      <c r="J131" s="14"/>
      <c r="K131" s="423"/>
      <c r="L131" s="423"/>
      <c r="M131" s="96"/>
      <c r="N131" s="423"/>
      <c r="O131" s="423"/>
      <c r="P131" s="423"/>
      <c r="Q131" s="423"/>
      <c r="R131" s="423"/>
      <c r="S131" s="423"/>
      <c r="T131" s="14"/>
      <c r="U131" s="423"/>
      <c r="V131" s="455"/>
      <c r="W131" s="456"/>
      <c r="X131" s="457"/>
      <c r="AD131" s="181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Z131" s="715">
        <f t="shared" si="38"/>
        <v>0</v>
      </c>
    </row>
    <row r="132" spans="1:52" ht="16.5" thickBot="1" x14ac:dyDescent="0.3">
      <c r="A132" s="988" t="s">
        <v>279</v>
      </c>
      <c r="B132" s="989"/>
      <c r="C132" s="989"/>
      <c r="D132" s="989"/>
      <c r="E132" s="989"/>
      <c r="F132" s="989"/>
      <c r="G132" s="462">
        <f>G112</f>
        <v>4</v>
      </c>
      <c r="H132" s="209">
        <f>G132*30</f>
        <v>120</v>
      </c>
      <c r="I132" s="428"/>
      <c r="J132" s="463"/>
      <c r="K132" s="418"/>
      <c r="L132" s="418"/>
      <c r="M132" s="464"/>
      <c r="N132" s="417"/>
      <c r="O132" s="419"/>
      <c r="P132" s="463"/>
      <c r="Q132" s="464"/>
      <c r="R132" s="417"/>
      <c r="S132" s="418"/>
      <c r="T132" s="464"/>
      <c r="U132" s="417"/>
      <c r="V132" s="408"/>
      <c r="W132" s="405"/>
      <c r="X132" s="406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Z132" s="715">
        <f t="shared" si="38"/>
        <v>0</v>
      </c>
    </row>
    <row r="133" spans="1:52" ht="16.5" thickBot="1" x14ac:dyDescent="0.3">
      <c r="A133" s="990" t="s">
        <v>280</v>
      </c>
      <c r="B133" s="991"/>
      <c r="C133" s="991"/>
      <c r="D133" s="991"/>
      <c r="E133" s="991"/>
      <c r="F133" s="991"/>
      <c r="G133" s="444">
        <f>G113+G114+G115+G116</f>
        <v>16</v>
      </c>
      <c r="H133" s="443">
        <f t="shared" ref="H133:H134" si="58">G133*30</f>
        <v>480</v>
      </c>
      <c r="I133" s="445">
        <f t="shared" ref="I133:U133" si="59">I113+I114+I115+I116</f>
        <v>193</v>
      </c>
      <c r="J133" s="444">
        <f t="shared" si="59"/>
        <v>0</v>
      </c>
      <c r="K133" s="446">
        <f t="shared" si="59"/>
        <v>0</v>
      </c>
      <c r="L133" s="446">
        <f t="shared" si="59"/>
        <v>157</v>
      </c>
      <c r="M133" s="447">
        <f t="shared" si="59"/>
        <v>287</v>
      </c>
      <c r="N133" s="448">
        <f t="shared" si="59"/>
        <v>0</v>
      </c>
      <c r="O133" s="449">
        <f t="shared" si="59"/>
        <v>3</v>
      </c>
      <c r="P133" s="444">
        <f t="shared" si="59"/>
        <v>3</v>
      </c>
      <c r="Q133" s="447">
        <f t="shared" si="59"/>
        <v>0</v>
      </c>
      <c r="R133" s="448">
        <f t="shared" si="59"/>
        <v>3</v>
      </c>
      <c r="S133" s="446">
        <f t="shared" si="59"/>
        <v>3</v>
      </c>
      <c r="T133" s="447">
        <f t="shared" si="59"/>
        <v>3</v>
      </c>
      <c r="U133" s="447">
        <f t="shared" si="59"/>
        <v>3</v>
      </c>
      <c r="V133" s="411"/>
      <c r="W133" s="409"/>
      <c r="X133" s="410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</row>
    <row r="134" spans="1:52" s="181" customFormat="1" ht="15.75" customHeight="1" thickBot="1" x14ac:dyDescent="0.3">
      <c r="A134" s="974" t="s">
        <v>226</v>
      </c>
      <c r="B134" s="975"/>
      <c r="C134" s="975"/>
      <c r="D134" s="975"/>
      <c r="E134" s="975"/>
      <c r="F134" s="976"/>
      <c r="G134" s="450">
        <f>G132+G133</f>
        <v>20</v>
      </c>
      <c r="H134" s="454">
        <f t="shared" si="58"/>
        <v>600</v>
      </c>
      <c r="I134" s="451">
        <f t="shared" ref="I134:U134" si="60">I132+I133</f>
        <v>193</v>
      </c>
      <c r="J134" s="451"/>
      <c r="K134" s="451"/>
      <c r="L134" s="451">
        <f t="shared" si="60"/>
        <v>157</v>
      </c>
      <c r="M134" s="451">
        <f t="shared" si="60"/>
        <v>287</v>
      </c>
      <c r="N134" s="451"/>
      <c r="O134" s="451">
        <f t="shared" si="60"/>
        <v>3</v>
      </c>
      <c r="P134" s="451">
        <f t="shared" si="60"/>
        <v>3</v>
      </c>
      <c r="Q134" s="451">
        <f t="shared" si="60"/>
        <v>0</v>
      </c>
      <c r="R134" s="451">
        <f t="shared" si="60"/>
        <v>3</v>
      </c>
      <c r="S134" s="451">
        <f t="shared" si="60"/>
        <v>3</v>
      </c>
      <c r="T134" s="451">
        <f t="shared" si="60"/>
        <v>3</v>
      </c>
      <c r="U134" s="451">
        <f t="shared" si="60"/>
        <v>3</v>
      </c>
      <c r="V134" s="452"/>
      <c r="W134" s="452"/>
      <c r="X134" s="139"/>
      <c r="Y134" s="198">
        <f>SUM(Y117:Y130)</f>
        <v>0</v>
      </c>
      <c r="Z134" s="199">
        <f>SUM(Z117:Z130)</f>
        <v>0</v>
      </c>
      <c r="AA134" s="199">
        <f>SUM(AA117:AA130)</f>
        <v>0</v>
      </c>
      <c r="AB134" s="199">
        <f>SUM(AB117:AB130)</f>
        <v>0</v>
      </c>
      <c r="AC134" s="199">
        <f>SUM(AC117:AC130)</f>
        <v>0</v>
      </c>
      <c r="AS134" s="696"/>
      <c r="AT134" s="696"/>
      <c r="AU134" s="696"/>
      <c r="AV134" s="696"/>
      <c r="AW134" s="696"/>
      <c r="AX134" s="696"/>
    </row>
    <row r="135" spans="1:52" ht="16.5" thickBot="1" x14ac:dyDescent="0.3">
      <c r="A135" s="994" t="s">
        <v>227</v>
      </c>
      <c r="B135" s="995"/>
      <c r="C135" s="995"/>
      <c r="D135" s="995"/>
      <c r="E135" s="995"/>
      <c r="F135" s="995"/>
      <c r="G135" s="995"/>
      <c r="H135" s="995"/>
      <c r="I135" s="995"/>
      <c r="J135" s="995"/>
      <c r="K135" s="995"/>
      <c r="L135" s="995"/>
      <c r="M135" s="995"/>
      <c r="N135" s="995"/>
      <c r="O135" s="995"/>
      <c r="P135" s="995"/>
      <c r="Q135" s="995"/>
      <c r="R135" s="995"/>
      <c r="S135" s="995"/>
      <c r="T135" s="995"/>
      <c r="U135" s="996"/>
    </row>
    <row r="136" spans="1:52" s="319" customFormat="1" ht="16.5" thickBot="1" x14ac:dyDescent="0.3">
      <c r="A136" s="997" t="s">
        <v>301</v>
      </c>
      <c r="B136" s="998"/>
      <c r="C136" s="727"/>
      <c r="D136" s="728">
        <v>2</v>
      </c>
      <c r="E136" s="728"/>
      <c r="F136" s="633"/>
      <c r="G136" s="634">
        <v>4</v>
      </c>
      <c r="H136" s="635">
        <f t="shared" ref="H136:H160" si="61">G136*30</f>
        <v>120</v>
      </c>
      <c r="I136" s="728"/>
      <c r="J136" s="728"/>
      <c r="K136" s="728"/>
      <c r="L136" s="728"/>
      <c r="M136" s="728"/>
      <c r="N136" s="728"/>
      <c r="O136" s="728">
        <v>3</v>
      </c>
      <c r="P136" s="728">
        <v>3</v>
      </c>
      <c r="Q136" s="728"/>
      <c r="R136" s="728"/>
      <c r="S136" s="728"/>
      <c r="T136" s="728"/>
      <c r="U136" s="728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S136" s="474"/>
      <c r="AT136" s="474">
        <v>4</v>
      </c>
      <c r="AU136" s="474">
        <v>4</v>
      </c>
      <c r="AV136" s="474">
        <v>12</v>
      </c>
      <c r="AW136" s="474">
        <v>12</v>
      </c>
      <c r="AX136" s="474">
        <v>8</v>
      </c>
    </row>
    <row r="137" spans="1:52" s="319" customFormat="1" ht="16.5" thickBot="1" x14ac:dyDescent="0.3">
      <c r="A137" s="997" t="s">
        <v>228</v>
      </c>
      <c r="B137" s="998"/>
      <c r="C137" s="727"/>
      <c r="D137" s="728">
        <v>3</v>
      </c>
      <c r="E137" s="728"/>
      <c r="F137" s="633"/>
      <c r="G137" s="634">
        <v>4</v>
      </c>
      <c r="H137" s="635">
        <f t="shared" si="61"/>
        <v>120</v>
      </c>
      <c r="I137" s="728"/>
      <c r="J137" s="728"/>
      <c r="K137" s="728"/>
      <c r="L137" s="728"/>
      <c r="M137" s="728"/>
      <c r="N137" s="728"/>
      <c r="O137" s="728"/>
      <c r="P137" s="728"/>
      <c r="Q137" s="728">
        <v>4</v>
      </c>
      <c r="R137" s="728"/>
      <c r="S137" s="728"/>
      <c r="T137" s="728"/>
      <c r="U137" s="728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S137" s="474"/>
      <c r="AT137" s="474"/>
      <c r="AU137" s="474"/>
      <c r="AV137" s="474"/>
      <c r="AW137" s="474"/>
      <c r="AX137" s="474"/>
    </row>
    <row r="138" spans="1:52" s="319" customFormat="1" ht="16.5" thickBot="1" x14ac:dyDescent="0.3">
      <c r="A138" s="999" t="s">
        <v>229</v>
      </c>
      <c r="B138" s="1000"/>
      <c r="C138" s="636"/>
      <c r="D138" s="202" t="s">
        <v>302</v>
      </c>
      <c r="E138" s="202"/>
      <c r="F138" s="180"/>
      <c r="G138" s="203">
        <v>12</v>
      </c>
      <c r="H138" s="204">
        <f t="shared" si="61"/>
        <v>360</v>
      </c>
      <c r="I138" s="205"/>
      <c r="J138" s="205"/>
      <c r="K138" s="205"/>
      <c r="L138" s="205"/>
      <c r="M138" s="205"/>
      <c r="N138" s="205"/>
      <c r="O138" s="205"/>
      <c r="P138" s="205"/>
      <c r="Q138" s="205"/>
      <c r="R138" s="205">
        <v>9</v>
      </c>
      <c r="S138" s="205">
        <v>9</v>
      </c>
      <c r="T138" s="205"/>
      <c r="U138" s="205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S138" s="474"/>
      <c r="AT138" s="474"/>
      <c r="AU138" s="474"/>
      <c r="AV138" s="474"/>
      <c r="AW138" s="474"/>
      <c r="AX138" s="474"/>
    </row>
    <row r="139" spans="1:52" s="319" customFormat="1" ht="16.5" thickBot="1" x14ac:dyDescent="0.3">
      <c r="A139" s="1001" t="s">
        <v>71</v>
      </c>
      <c r="B139" s="1002"/>
      <c r="C139" s="179"/>
      <c r="D139" s="202" t="s">
        <v>303</v>
      </c>
      <c r="E139" s="202"/>
      <c r="F139" s="180"/>
      <c r="G139" s="203">
        <v>12</v>
      </c>
      <c r="H139" s="204">
        <f t="shared" si="61"/>
        <v>360</v>
      </c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>
        <v>11</v>
      </c>
      <c r="U139" s="205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S139" s="474"/>
      <c r="AT139" s="474"/>
      <c r="AU139" s="474"/>
      <c r="AV139" s="474"/>
      <c r="AW139" s="474"/>
      <c r="AX139" s="474"/>
    </row>
    <row r="140" spans="1:52" s="319" customFormat="1" ht="16.5" thickBot="1" x14ac:dyDescent="0.3">
      <c r="A140" s="999" t="s">
        <v>230</v>
      </c>
      <c r="B140" s="1000"/>
      <c r="C140" s="179"/>
      <c r="D140" s="202" t="s">
        <v>231</v>
      </c>
      <c r="E140" s="202"/>
      <c r="F140" s="180"/>
      <c r="G140" s="203">
        <v>8</v>
      </c>
      <c r="H140" s="204">
        <f t="shared" si="61"/>
        <v>240</v>
      </c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>
        <v>8</v>
      </c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S140" s="474"/>
      <c r="AT140" s="474"/>
      <c r="AU140" s="474"/>
      <c r="AV140" s="474"/>
      <c r="AW140" s="474"/>
      <c r="AX140" s="474"/>
    </row>
    <row r="141" spans="1:52" s="319" customFormat="1" ht="32.25" thickBot="1" x14ac:dyDescent="0.3">
      <c r="A141" s="43" t="s">
        <v>236</v>
      </c>
      <c r="B141" s="42" t="s">
        <v>115</v>
      </c>
      <c r="C141" s="191"/>
      <c r="D141" s="191">
        <v>2</v>
      </c>
      <c r="E141" s="191"/>
      <c r="F141" s="191"/>
      <c r="G141" s="185">
        <v>4</v>
      </c>
      <c r="H141" s="637">
        <f>G141*30</f>
        <v>120</v>
      </c>
      <c r="I141" s="638">
        <f>J141+L141+K141</f>
        <v>54</v>
      </c>
      <c r="J141" s="639">
        <v>36</v>
      </c>
      <c r="K141" s="639"/>
      <c r="L141" s="639">
        <v>18</v>
      </c>
      <c r="M141" s="640">
        <f>H141-I141</f>
        <v>66</v>
      </c>
      <c r="N141" s="208"/>
      <c r="O141" s="189">
        <v>3</v>
      </c>
      <c r="P141" s="184">
        <v>3</v>
      </c>
      <c r="Q141" s="182"/>
      <c r="R141" s="189"/>
      <c r="S141" s="184"/>
      <c r="T141" s="182"/>
      <c r="U141" s="184"/>
      <c r="AB141" s="282" t="s">
        <v>144</v>
      </c>
      <c r="AC141" s="329">
        <f>AD168+AE168</f>
        <v>0</v>
      </c>
      <c r="AD141" s="284" t="b">
        <f>ISBLANK(N141)</f>
        <v>1</v>
      </c>
      <c r="AE141" s="284" t="b">
        <f>ISBLANK(O141)</f>
        <v>0</v>
      </c>
      <c r="AF141" s="320"/>
      <c r="AG141" s="284" t="b">
        <f>ISBLANK(Q141)</f>
        <v>1</v>
      </c>
      <c r="AH141" s="284" t="b">
        <f>ISBLANK(R141)</f>
        <v>1</v>
      </c>
      <c r="AI141" s="320"/>
      <c r="AJ141" s="284" t="b">
        <f>ISBLANK(#REF!)</f>
        <v>0</v>
      </c>
      <c r="AK141" s="284" t="b">
        <f>ISBLANK(#REF!)</f>
        <v>0</v>
      </c>
      <c r="AL141" s="320"/>
      <c r="AM141" s="284" t="b">
        <f>ISBLANK(T141)</f>
        <v>1</v>
      </c>
      <c r="AN141" s="284" t="b">
        <f>ISBLANK(U141)</f>
        <v>1</v>
      </c>
      <c r="AS141" s="474"/>
      <c r="AT141" s="474"/>
      <c r="AU141" s="474"/>
      <c r="AV141" s="474"/>
      <c r="AW141" s="474"/>
      <c r="AX141" s="474"/>
    </row>
    <row r="142" spans="1:52" s="319" customFormat="1" ht="16.5" customHeight="1" thickBot="1" x14ac:dyDescent="0.3">
      <c r="A142" s="43" t="s">
        <v>237</v>
      </c>
      <c r="B142" s="42" t="s">
        <v>116</v>
      </c>
      <c r="C142" s="191"/>
      <c r="D142" s="191">
        <v>2</v>
      </c>
      <c r="E142" s="191"/>
      <c r="F142" s="191"/>
      <c r="G142" s="185">
        <v>4</v>
      </c>
      <c r="H142" s="637">
        <f>G142*30</f>
        <v>120</v>
      </c>
      <c r="I142" s="638">
        <f>J142+L142+K142</f>
        <v>54</v>
      </c>
      <c r="J142" s="639">
        <v>36</v>
      </c>
      <c r="K142" s="639"/>
      <c r="L142" s="639">
        <v>18</v>
      </c>
      <c r="M142" s="640">
        <f>H142-I142</f>
        <v>66</v>
      </c>
      <c r="N142" s="208"/>
      <c r="O142" s="189">
        <v>3</v>
      </c>
      <c r="P142" s="184">
        <v>3</v>
      </c>
      <c r="Q142" s="182"/>
      <c r="R142" s="189"/>
      <c r="S142" s="184"/>
      <c r="T142" s="190"/>
      <c r="U142" s="192"/>
      <c r="AB142" s="282" t="s">
        <v>92</v>
      </c>
      <c r="AC142" s="329">
        <f>AG168+AH168</f>
        <v>0</v>
      </c>
      <c r="AD142" s="284"/>
      <c r="AE142" s="284"/>
      <c r="AF142" s="320"/>
      <c r="AG142" s="284"/>
      <c r="AH142" s="284"/>
      <c r="AI142" s="320"/>
      <c r="AJ142" s="284"/>
      <c r="AK142" s="284"/>
      <c r="AL142" s="320"/>
      <c r="AM142" s="284"/>
      <c r="AN142" s="284"/>
      <c r="AS142" s="474"/>
      <c r="AT142" s="474"/>
      <c r="AU142" s="474"/>
      <c r="AV142" s="474"/>
      <c r="AW142" s="474"/>
      <c r="AX142" s="474"/>
    </row>
    <row r="143" spans="1:52" s="319" customFormat="1" ht="16.5" thickBot="1" x14ac:dyDescent="0.3">
      <c r="A143" s="43" t="s">
        <v>238</v>
      </c>
      <c r="B143" s="42" t="s">
        <v>117</v>
      </c>
      <c r="C143" s="210"/>
      <c r="D143" s="119" t="s">
        <v>19</v>
      </c>
      <c r="E143" s="211"/>
      <c r="F143" s="125"/>
      <c r="G143" s="212">
        <v>4</v>
      </c>
      <c r="H143" s="213">
        <f>G143*30</f>
        <v>120</v>
      </c>
      <c r="I143" s="214">
        <f>J143+L143+K143</f>
        <v>54</v>
      </c>
      <c r="J143" s="215">
        <v>18</v>
      </c>
      <c r="K143" s="124"/>
      <c r="L143" s="124">
        <v>36</v>
      </c>
      <c r="M143" s="216">
        <f>H143-I143</f>
        <v>66</v>
      </c>
      <c r="N143" s="120"/>
      <c r="O143" s="189">
        <v>3</v>
      </c>
      <c r="P143" s="184">
        <v>3</v>
      </c>
      <c r="Q143" s="123"/>
      <c r="R143" s="121"/>
      <c r="S143" s="122"/>
      <c r="T143" s="123"/>
      <c r="U143" s="192"/>
      <c r="AC143" s="329">
        <f ca="1">SUM(AC141:AC150)</f>
        <v>40</v>
      </c>
      <c r="AD143" s="284" t="b">
        <f>ISBLANK(N143)</f>
        <v>1</v>
      </c>
      <c r="AE143" s="284" t="b">
        <f>ISBLANK(O143)</f>
        <v>0</v>
      </c>
      <c r="AF143" s="320"/>
      <c r="AG143" s="284" t="b">
        <f>ISBLANK(Q143)</f>
        <v>1</v>
      </c>
      <c r="AH143" s="284" t="b">
        <f>ISBLANK(R143)</f>
        <v>1</v>
      </c>
      <c r="AI143" s="320"/>
      <c r="AJ143" s="284" t="b">
        <f>ISBLANK(#REF!)</f>
        <v>0</v>
      </c>
      <c r="AK143" s="284" t="b">
        <f>ISBLANK(#REF!)</f>
        <v>0</v>
      </c>
      <c r="AL143" s="320"/>
      <c r="AM143" s="284" t="b">
        <f>ISBLANK(T143)</f>
        <v>1</v>
      </c>
      <c r="AN143" s="284" t="b">
        <f>ISBLANK(U143)</f>
        <v>1</v>
      </c>
      <c r="AS143" s="474"/>
      <c r="AT143" s="474"/>
      <c r="AU143" s="474"/>
      <c r="AV143" s="474"/>
      <c r="AW143" s="474"/>
      <c r="AX143" s="474"/>
    </row>
    <row r="144" spans="1:52" s="319" customFormat="1" ht="16.5" thickBot="1" x14ac:dyDescent="0.3">
      <c r="A144" s="43" t="s">
        <v>239</v>
      </c>
      <c r="B144" s="42" t="s">
        <v>118</v>
      </c>
      <c r="C144" s="210"/>
      <c r="D144" s="119" t="s">
        <v>19</v>
      </c>
      <c r="E144" s="211"/>
      <c r="F144" s="125"/>
      <c r="G144" s="212">
        <v>4</v>
      </c>
      <c r="H144" s="213">
        <f>G144*30</f>
        <v>120</v>
      </c>
      <c r="I144" s="214">
        <f>J144+L144+K144</f>
        <v>54</v>
      </c>
      <c r="J144" s="215">
        <v>18</v>
      </c>
      <c r="K144" s="124"/>
      <c r="L144" s="124">
        <v>36</v>
      </c>
      <c r="M144" s="216">
        <f>H144-I144</f>
        <v>66</v>
      </c>
      <c r="N144" s="120"/>
      <c r="O144" s="189">
        <v>3</v>
      </c>
      <c r="P144" s="184">
        <v>3</v>
      </c>
      <c r="Q144" s="123"/>
      <c r="R144" s="121"/>
      <c r="S144" s="122"/>
      <c r="T144" s="123"/>
      <c r="U144" s="192"/>
      <c r="AD144" s="284"/>
      <c r="AE144" s="284"/>
      <c r="AF144" s="320"/>
      <c r="AG144" s="284"/>
      <c r="AH144" s="284"/>
      <c r="AI144" s="320"/>
      <c r="AJ144" s="284"/>
      <c r="AK144" s="284"/>
      <c r="AL144" s="320"/>
      <c r="AM144" s="284"/>
      <c r="AN144" s="284"/>
      <c r="AS144" s="474"/>
      <c r="AT144" s="474"/>
      <c r="AU144" s="474"/>
      <c r="AV144" s="474"/>
      <c r="AW144" s="474"/>
      <c r="AX144" s="474"/>
    </row>
    <row r="145" spans="1:50" ht="16.5" thickBot="1" x14ac:dyDescent="0.3">
      <c r="A145" s="43"/>
      <c r="B145" s="41" t="s">
        <v>213</v>
      </c>
      <c r="C145" s="210"/>
      <c r="D145" s="119"/>
      <c r="E145" s="211"/>
      <c r="F145" s="125"/>
      <c r="G145" s="212">
        <v>4</v>
      </c>
      <c r="H145" s="213">
        <f>G145*30</f>
        <v>120</v>
      </c>
      <c r="I145" s="214"/>
      <c r="J145" s="215"/>
      <c r="K145" s="124"/>
      <c r="L145" s="124"/>
      <c r="M145" s="216"/>
      <c r="N145" s="120"/>
      <c r="O145" s="121"/>
      <c r="P145" s="122"/>
      <c r="Q145" s="123"/>
      <c r="R145" s="121"/>
      <c r="S145" s="122"/>
      <c r="T145" s="123"/>
      <c r="U145" s="192"/>
      <c r="AD145" s="94"/>
      <c r="AE145" s="94"/>
      <c r="AG145" s="94"/>
      <c r="AH145" s="94"/>
      <c r="AJ145" s="94"/>
      <c r="AK145" s="94"/>
      <c r="AM145" s="94"/>
      <c r="AN145" s="94"/>
    </row>
    <row r="146" spans="1:50" s="319" customFormat="1" ht="16.5" thickBot="1" x14ac:dyDescent="0.3">
      <c r="A146" s="43" t="s">
        <v>232</v>
      </c>
      <c r="B146" s="641" t="s">
        <v>233</v>
      </c>
      <c r="C146" s="182"/>
      <c r="D146" s="183">
        <v>3</v>
      </c>
      <c r="E146" s="183"/>
      <c r="F146" s="184"/>
      <c r="G146" s="185">
        <v>4</v>
      </c>
      <c r="H146" s="185">
        <f t="shared" si="61"/>
        <v>120</v>
      </c>
      <c r="I146" s="186">
        <f>J146+K146+L146</f>
        <v>60</v>
      </c>
      <c r="J146" s="187">
        <v>30</v>
      </c>
      <c r="K146" s="187"/>
      <c r="L146" s="187">
        <v>30</v>
      </c>
      <c r="M146" s="188">
        <f t="shared" ref="M146:M147" si="62">H146-I146</f>
        <v>60</v>
      </c>
      <c r="N146" s="182"/>
      <c r="O146" s="189"/>
      <c r="P146" s="184"/>
      <c r="Q146" s="182">
        <v>4</v>
      </c>
      <c r="R146" s="189"/>
      <c r="S146" s="184"/>
      <c r="T146" s="182"/>
      <c r="U146" s="184"/>
      <c r="AB146" s="282" t="s">
        <v>144</v>
      </c>
      <c r="AC146" s="329">
        <f>AD163+AE163</f>
        <v>2</v>
      </c>
      <c r="AD146" s="284" t="b">
        <f>ISBLANK(N146)</f>
        <v>1</v>
      </c>
      <c r="AE146" s="284" t="b">
        <f>ISBLANK(O146)</f>
        <v>1</v>
      </c>
      <c r="AF146" s="320"/>
      <c r="AG146" s="284" t="b">
        <f>ISBLANK(Q146)</f>
        <v>0</v>
      </c>
      <c r="AH146" s="284" t="b">
        <f>ISBLANK(R146)</f>
        <v>1</v>
      </c>
      <c r="AI146" s="320"/>
      <c r="AJ146" s="284" t="b">
        <f>ISBLANK(#REF!)</f>
        <v>0</v>
      </c>
      <c r="AK146" s="284" t="b">
        <f>ISBLANK(#REF!)</f>
        <v>0</v>
      </c>
      <c r="AL146" s="320"/>
      <c r="AM146" s="284" t="b">
        <f>ISBLANK(T146)</f>
        <v>1</v>
      </c>
      <c r="AN146" s="284" t="b">
        <f>ISBLANK(U146)</f>
        <v>1</v>
      </c>
      <c r="AS146" s="474"/>
      <c r="AT146" s="474"/>
      <c r="AU146" s="474"/>
      <c r="AV146" s="474"/>
      <c r="AW146" s="474"/>
      <c r="AX146" s="474"/>
    </row>
    <row r="147" spans="1:50" s="319" customFormat="1" ht="16.5" customHeight="1" thickBot="1" x14ac:dyDescent="0.3">
      <c r="A147" s="43" t="s">
        <v>234</v>
      </c>
      <c r="B147" s="714" t="s">
        <v>102</v>
      </c>
      <c r="C147" s="638"/>
      <c r="D147" s="639">
        <v>3</v>
      </c>
      <c r="E147" s="639"/>
      <c r="F147" s="206"/>
      <c r="G147" s="207">
        <v>4</v>
      </c>
      <c r="H147" s="207">
        <f t="shared" si="61"/>
        <v>120</v>
      </c>
      <c r="I147" s="642">
        <f>J147+K147+L147</f>
        <v>60</v>
      </c>
      <c r="J147" s="643">
        <v>30</v>
      </c>
      <c r="K147" s="643"/>
      <c r="L147" s="643">
        <v>30</v>
      </c>
      <c r="M147" s="644">
        <f t="shared" si="62"/>
        <v>60</v>
      </c>
      <c r="N147" s="638"/>
      <c r="O147" s="645"/>
      <c r="P147" s="206"/>
      <c r="Q147" s="638">
        <v>4</v>
      </c>
      <c r="R147" s="189"/>
      <c r="S147" s="184"/>
      <c r="T147" s="190"/>
      <c r="U147" s="192"/>
      <c r="AB147" s="282" t="s">
        <v>92</v>
      </c>
      <c r="AC147" s="329">
        <f>AG163+AH163</f>
        <v>2</v>
      </c>
      <c r="AD147" s="284"/>
      <c r="AE147" s="284"/>
      <c r="AF147" s="320"/>
      <c r="AG147" s="284"/>
      <c r="AH147" s="284"/>
      <c r="AI147" s="320"/>
      <c r="AJ147" s="284"/>
      <c r="AK147" s="284"/>
      <c r="AL147" s="320"/>
      <c r="AM147" s="284"/>
      <c r="AN147" s="284"/>
      <c r="AS147" s="474"/>
      <c r="AT147" s="474"/>
      <c r="AU147" s="474"/>
      <c r="AV147" s="474"/>
      <c r="AW147" s="474"/>
      <c r="AX147" s="474"/>
    </row>
    <row r="148" spans="1:50" s="319" customFormat="1" ht="16.5" customHeight="1" thickBot="1" x14ac:dyDescent="0.3">
      <c r="A148" s="43"/>
      <c r="B148" s="41" t="s">
        <v>213</v>
      </c>
      <c r="C148" s="208"/>
      <c r="D148" s="183"/>
      <c r="E148" s="183"/>
      <c r="F148" s="646"/>
      <c r="G148" s="185">
        <v>4</v>
      </c>
      <c r="H148" s="209">
        <f t="shared" si="61"/>
        <v>120</v>
      </c>
      <c r="I148" s="642"/>
      <c r="J148" s="643"/>
      <c r="K148" s="643"/>
      <c r="L148" s="643"/>
      <c r="M148" s="644"/>
      <c r="N148" s="208"/>
      <c r="O148" s="189"/>
      <c r="P148" s="184"/>
      <c r="Q148" s="182"/>
      <c r="R148" s="189"/>
      <c r="S148" s="184"/>
      <c r="T148" s="182"/>
      <c r="U148" s="184"/>
      <c r="AB148" s="282"/>
      <c r="AC148" s="329"/>
      <c r="AD148" s="284"/>
      <c r="AE148" s="284"/>
      <c r="AF148" s="320"/>
      <c r="AG148" s="284"/>
      <c r="AH148" s="284"/>
      <c r="AI148" s="320"/>
      <c r="AJ148" s="284"/>
      <c r="AK148" s="284"/>
      <c r="AL148" s="320"/>
      <c r="AM148" s="284"/>
      <c r="AN148" s="284"/>
      <c r="AS148" s="474"/>
      <c r="AT148" s="474"/>
      <c r="AU148" s="474"/>
      <c r="AV148" s="474"/>
      <c r="AW148" s="474"/>
      <c r="AX148" s="474"/>
    </row>
    <row r="149" spans="1:50" s="319" customFormat="1" ht="16.5" thickBot="1" x14ac:dyDescent="0.3">
      <c r="A149" s="43" t="s">
        <v>242</v>
      </c>
      <c r="B149" s="42" t="s">
        <v>111</v>
      </c>
      <c r="C149" s="210"/>
      <c r="D149" s="119" t="s">
        <v>28</v>
      </c>
      <c r="E149" s="211"/>
      <c r="F149" s="125"/>
      <c r="G149" s="212">
        <v>4</v>
      </c>
      <c r="H149" s="213">
        <f t="shared" si="61"/>
        <v>120</v>
      </c>
      <c r="I149" s="214">
        <f t="shared" ref="I149:I155" si="63">J149+L149+K149</f>
        <v>54</v>
      </c>
      <c r="J149" s="215">
        <v>18</v>
      </c>
      <c r="K149" s="124"/>
      <c r="L149" s="124">
        <v>36</v>
      </c>
      <c r="M149" s="216">
        <f t="shared" ref="M149:M159" si="64">H149-I149</f>
        <v>66</v>
      </c>
      <c r="N149" s="120"/>
      <c r="O149" s="121"/>
      <c r="P149" s="122"/>
      <c r="Q149" s="123"/>
      <c r="R149" s="121">
        <v>3</v>
      </c>
      <c r="S149" s="122">
        <v>3</v>
      </c>
      <c r="T149" s="123"/>
      <c r="U149" s="192"/>
      <c r="AB149" s="282" t="s">
        <v>145</v>
      </c>
      <c r="AC149" s="329">
        <f>AJ168+AK168</f>
        <v>0</v>
      </c>
      <c r="AD149" s="284" t="b">
        <f>ISBLANK(N149)</f>
        <v>1</v>
      </c>
      <c r="AE149" s="284" t="b">
        <f>ISBLANK(O149)</f>
        <v>1</v>
      </c>
      <c r="AF149" s="320"/>
      <c r="AG149" s="284" t="b">
        <f>ISBLANK(Q149)</f>
        <v>1</v>
      </c>
      <c r="AH149" s="284" t="b">
        <f>ISBLANK(R149)</f>
        <v>0</v>
      </c>
      <c r="AI149" s="320"/>
      <c r="AJ149" s="284" t="b">
        <f>ISBLANK(#REF!)</f>
        <v>0</v>
      </c>
      <c r="AK149" s="284" t="b">
        <f>ISBLANK(#REF!)</f>
        <v>0</v>
      </c>
      <c r="AL149" s="320"/>
      <c r="AM149" s="284" t="b">
        <f t="shared" ref="AM149:AN163" si="65">ISBLANK(T149)</f>
        <v>1</v>
      </c>
      <c r="AN149" s="284" t="b">
        <f t="shared" si="65"/>
        <v>1</v>
      </c>
      <c r="AS149" s="474"/>
      <c r="AT149" s="474"/>
      <c r="AU149" s="474"/>
      <c r="AV149" s="474"/>
      <c r="AW149" s="474"/>
      <c r="AX149" s="474"/>
    </row>
    <row r="150" spans="1:50" s="319" customFormat="1" ht="16.5" thickBot="1" x14ac:dyDescent="0.3">
      <c r="A150" s="43" t="s">
        <v>243</v>
      </c>
      <c r="B150" s="42" t="s">
        <v>112</v>
      </c>
      <c r="C150" s="210"/>
      <c r="D150" s="119" t="s">
        <v>28</v>
      </c>
      <c r="E150" s="211"/>
      <c r="F150" s="125"/>
      <c r="G150" s="212">
        <v>4</v>
      </c>
      <c r="H150" s="213">
        <f t="shared" si="61"/>
        <v>120</v>
      </c>
      <c r="I150" s="214">
        <f t="shared" si="63"/>
        <v>54</v>
      </c>
      <c r="J150" s="215">
        <v>18</v>
      </c>
      <c r="K150" s="124"/>
      <c r="L150" s="124">
        <v>36</v>
      </c>
      <c r="M150" s="216">
        <f t="shared" si="64"/>
        <v>66</v>
      </c>
      <c r="N150" s="120"/>
      <c r="O150" s="121"/>
      <c r="P150" s="122"/>
      <c r="Q150" s="123"/>
      <c r="R150" s="121">
        <v>3</v>
      </c>
      <c r="S150" s="122">
        <v>3</v>
      </c>
      <c r="T150" s="123"/>
      <c r="U150" s="192"/>
      <c r="AB150" s="282" t="s">
        <v>146</v>
      </c>
      <c r="AC150" s="329">
        <f>AM168+AN168</f>
        <v>0</v>
      </c>
      <c r="AD150" s="284"/>
      <c r="AE150" s="284"/>
      <c r="AF150" s="320"/>
      <c r="AG150" s="284"/>
      <c r="AH150" s="284"/>
      <c r="AI150" s="320"/>
      <c r="AJ150" s="284"/>
      <c r="AK150" s="284"/>
      <c r="AL150" s="320"/>
      <c r="AM150" s="284"/>
      <c r="AN150" s="284"/>
      <c r="AS150" s="474"/>
      <c r="AT150" s="474"/>
      <c r="AU150" s="474"/>
      <c r="AV150" s="474"/>
      <c r="AW150" s="474"/>
      <c r="AX150" s="474"/>
    </row>
    <row r="151" spans="1:50" s="319" customFormat="1" ht="16.5" thickBot="1" x14ac:dyDescent="0.3">
      <c r="A151" s="43" t="s">
        <v>244</v>
      </c>
      <c r="B151" s="42" t="s">
        <v>113</v>
      </c>
      <c r="C151" s="210"/>
      <c r="D151" s="119" t="s">
        <v>28</v>
      </c>
      <c r="E151" s="211"/>
      <c r="F151" s="125"/>
      <c r="G151" s="212">
        <v>4</v>
      </c>
      <c r="H151" s="213">
        <f t="shared" si="61"/>
        <v>120</v>
      </c>
      <c r="I151" s="214">
        <f t="shared" si="63"/>
        <v>54</v>
      </c>
      <c r="J151" s="215">
        <v>18</v>
      </c>
      <c r="K151" s="124"/>
      <c r="L151" s="124">
        <v>36</v>
      </c>
      <c r="M151" s="216">
        <f t="shared" si="64"/>
        <v>66</v>
      </c>
      <c r="N151" s="120"/>
      <c r="O151" s="121"/>
      <c r="P151" s="217"/>
      <c r="Q151" s="123"/>
      <c r="R151" s="121">
        <v>3</v>
      </c>
      <c r="S151" s="122">
        <v>3</v>
      </c>
      <c r="T151" s="123"/>
      <c r="U151" s="192"/>
      <c r="AA151" s="319" t="s">
        <v>157</v>
      </c>
      <c r="AD151" s="284" t="b">
        <f>ISBLANK(N151)</f>
        <v>1</v>
      </c>
      <c r="AE151" s="284" t="b">
        <f>ISBLANK(O151)</f>
        <v>1</v>
      </c>
      <c r="AF151" s="320"/>
      <c r="AG151" s="284" t="b">
        <f>ISBLANK(Q151)</f>
        <v>1</v>
      </c>
      <c r="AH151" s="284" t="b">
        <f>ISBLANK(R151)</f>
        <v>0</v>
      </c>
      <c r="AI151" s="320"/>
      <c r="AJ151" s="284" t="b">
        <f>ISBLANK(#REF!)</f>
        <v>0</v>
      </c>
      <c r="AK151" s="284" t="b">
        <f>ISBLANK(#REF!)</f>
        <v>0</v>
      </c>
      <c r="AL151" s="320"/>
      <c r="AM151" s="284" t="b">
        <f t="shared" si="65"/>
        <v>1</v>
      </c>
      <c r="AN151" s="284" t="b">
        <f t="shared" si="65"/>
        <v>1</v>
      </c>
      <c r="AS151" s="474"/>
      <c r="AT151" s="474"/>
      <c r="AU151" s="474"/>
      <c r="AV151" s="474"/>
      <c r="AW151" s="474"/>
      <c r="AX151" s="474"/>
    </row>
    <row r="152" spans="1:50" s="319" customFormat="1" ht="24.75" customHeight="1" thickBot="1" x14ac:dyDescent="0.3">
      <c r="A152" s="43" t="s">
        <v>245</v>
      </c>
      <c r="B152" s="42" t="s">
        <v>114</v>
      </c>
      <c r="C152" s="210"/>
      <c r="D152" s="119" t="s">
        <v>28</v>
      </c>
      <c r="E152" s="211"/>
      <c r="F152" s="125"/>
      <c r="G152" s="212">
        <v>4</v>
      </c>
      <c r="H152" s="213">
        <f t="shared" si="61"/>
        <v>120</v>
      </c>
      <c r="I152" s="214">
        <f t="shared" si="63"/>
        <v>54</v>
      </c>
      <c r="J152" s="215">
        <v>18</v>
      </c>
      <c r="K152" s="124"/>
      <c r="L152" s="124">
        <v>36</v>
      </c>
      <c r="M152" s="216">
        <f t="shared" si="64"/>
        <v>66</v>
      </c>
      <c r="N152" s="120"/>
      <c r="O152" s="121"/>
      <c r="P152" s="217"/>
      <c r="Q152" s="123"/>
      <c r="R152" s="121">
        <v>3</v>
      </c>
      <c r="S152" s="122">
        <v>3</v>
      </c>
      <c r="T152" s="123"/>
      <c r="U152" s="192"/>
      <c r="AD152" s="284"/>
      <c r="AE152" s="284"/>
      <c r="AF152" s="320"/>
      <c r="AG152" s="284"/>
      <c r="AH152" s="284"/>
      <c r="AI152" s="320"/>
      <c r="AJ152" s="284"/>
      <c r="AK152" s="284"/>
      <c r="AL152" s="320"/>
      <c r="AM152" s="284"/>
      <c r="AN152" s="284"/>
      <c r="AS152" s="474"/>
      <c r="AT152" s="474"/>
      <c r="AU152" s="474"/>
      <c r="AV152" s="474"/>
      <c r="AW152" s="474"/>
      <c r="AX152" s="474"/>
    </row>
    <row r="153" spans="1:50" ht="23.25" customHeight="1" thickBot="1" x14ac:dyDescent="0.3">
      <c r="A153" s="43"/>
      <c r="B153" s="41" t="s">
        <v>213</v>
      </c>
      <c r="C153" s="210"/>
      <c r="D153" s="119"/>
      <c r="E153" s="211"/>
      <c r="F153" s="125"/>
      <c r="G153" s="212">
        <v>12</v>
      </c>
      <c r="H153" s="213">
        <f t="shared" si="61"/>
        <v>360</v>
      </c>
      <c r="I153" s="214"/>
      <c r="J153" s="215"/>
      <c r="K153" s="124"/>
      <c r="L153" s="124"/>
      <c r="M153" s="216"/>
      <c r="N153" s="120"/>
      <c r="O153" s="121"/>
      <c r="P153" s="217"/>
      <c r="Q153" s="123"/>
      <c r="R153" s="121"/>
      <c r="S153" s="122"/>
      <c r="T153" s="123"/>
      <c r="U153" s="192"/>
      <c r="AD153" s="94"/>
      <c r="AE153" s="94"/>
      <c r="AG153" s="94"/>
      <c r="AH153" s="94"/>
      <c r="AJ153" s="94"/>
      <c r="AK153" s="94"/>
      <c r="AM153" s="94"/>
      <c r="AN153" s="94"/>
    </row>
    <row r="154" spans="1:50" s="319" customFormat="1" ht="16.5" thickBot="1" x14ac:dyDescent="0.3">
      <c r="A154" s="43" t="s">
        <v>72</v>
      </c>
      <c r="B154" s="42" t="s">
        <v>73</v>
      </c>
      <c r="C154" s="210"/>
      <c r="D154" s="119" t="s">
        <v>29</v>
      </c>
      <c r="E154" s="211"/>
      <c r="F154" s="211"/>
      <c r="G154" s="212">
        <v>4</v>
      </c>
      <c r="H154" s="218">
        <f t="shared" si="61"/>
        <v>120</v>
      </c>
      <c r="I154" s="214">
        <f t="shared" si="63"/>
        <v>45</v>
      </c>
      <c r="J154" s="215">
        <v>30</v>
      </c>
      <c r="K154" s="124"/>
      <c r="L154" s="124">
        <v>15</v>
      </c>
      <c r="M154" s="216">
        <f t="shared" si="64"/>
        <v>75</v>
      </c>
      <c r="N154" s="120"/>
      <c r="O154" s="121"/>
      <c r="P154" s="217"/>
      <c r="Q154" s="123"/>
      <c r="R154" s="121"/>
      <c r="S154" s="122"/>
      <c r="T154" s="123">
        <v>3</v>
      </c>
      <c r="U154" s="192"/>
      <c r="AA154" s="319" t="s">
        <v>157</v>
      </c>
      <c r="AD154" s="284" t="b">
        <f>ISBLANK(N154)</f>
        <v>1</v>
      </c>
      <c r="AE154" s="284" t="b">
        <f>ISBLANK(O154)</f>
        <v>1</v>
      </c>
      <c r="AF154" s="320"/>
      <c r="AG154" s="284" t="b">
        <f>ISBLANK(Q154)</f>
        <v>1</v>
      </c>
      <c r="AH154" s="284" t="b">
        <f>ISBLANK(R154)</f>
        <v>1</v>
      </c>
      <c r="AI154" s="320"/>
      <c r="AJ154" s="284" t="b">
        <f>ISBLANK(#REF!)</f>
        <v>0</v>
      </c>
      <c r="AK154" s="284" t="b">
        <f>ISBLANK(#REF!)</f>
        <v>0</v>
      </c>
      <c r="AL154" s="320"/>
      <c r="AM154" s="284" t="b">
        <f t="shared" si="65"/>
        <v>0</v>
      </c>
      <c r="AN154" s="284" t="b">
        <f t="shared" si="65"/>
        <v>1</v>
      </c>
      <c r="AS154" s="474">
        <v>1</v>
      </c>
      <c r="AT154" s="474">
        <v>2</v>
      </c>
      <c r="AU154" s="474">
        <v>3</v>
      </c>
      <c r="AV154" s="474">
        <v>4</v>
      </c>
      <c r="AW154" s="474">
        <v>5</v>
      </c>
      <c r="AX154" s="474">
        <v>6</v>
      </c>
    </row>
    <row r="155" spans="1:50" s="319" customFormat="1" ht="16.5" thickBot="1" x14ac:dyDescent="0.3">
      <c r="A155" s="43" t="s">
        <v>74</v>
      </c>
      <c r="B155" s="42" t="s">
        <v>75</v>
      </c>
      <c r="C155" s="210"/>
      <c r="D155" s="119" t="s">
        <v>29</v>
      </c>
      <c r="E155" s="211"/>
      <c r="F155" s="211"/>
      <c r="G155" s="212">
        <v>4</v>
      </c>
      <c r="H155" s="218">
        <f t="shared" si="61"/>
        <v>120</v>
      </c>
      <c r="I155" s="214">
        <f t="shared" si="63"/>
        <v>45</v>
      </c>
      <c r="J155" s="215">
        <v>30</v>
      </c>
      <c r="K155" s="124"/>
      <c r="L155" s="124">
        <v>15</v>
      </c>
      <c r="M155" s="216">
        <f t="shared" si="64"/>
        <v>75</v>
      </c>
      <c r="N155" s="120"/>
      <c r="O155" s="121"/>
      <c r="P155" s="217"/>
      <c r="Q155" s="123"/>
      <c r="R155" s="121"/>
      <c r="S155" s="122"/>
      <c r="T155" s="123">
        <v>3</v>
      </c>
      <c r="U155" s="192"/>
      <c r="AD155" s="284"/>
      <c r="AE155" s="284"/>
      <c r="AF155" s="320"/>
      <c r="AG155" s="284"/>
      <c r="AH155" s="284"/>
      <c r="AI155" s="320"/>
      <c r="AJ155" s="284"/>
      <c r="AK155" s="284"/>
      <c r="AL155" s="320"/>
      <c r="AM155" s="284"/>
      <c r="AN155" s="284"/>
      <c r="AR155" s="319" t="s">
        <v>373</v>
      </c>
      <c r="AS155" s="474">
        <f t="shared" ref="AS155:AX155" si="66">AS47</f>
        <v>22</v>
      </c>
      <c r="AT155" s="474">
        <f t="shared" si="66"/>
        <v>4</v>
      </c>
      <c r="AU155" s="474">
        <f t="shared" si="66"/>
        <v>7</v>
      </c>
      <c r="AV155" s="474">
        <f t="shared" si="66"/>
        <v>0</v>
      </c>
      <c r="AW155" s="474">
        <f t="shared" si="66"/>
        <v>0</v>
      </c>
      <c r="AX155" s="474">
        <f t="shared" si="66"/>
        <v>0</v>
      </c>
    </row>
    <row r="156" spans="1:50" s="319" customFormat="1" ht="32.25" thickBot="1" x14ac:dyDescent="0.3">
      <c r="A156" s="43" t="s">
        <v>76</v>
      </c>
      <c r="B156" s="44" t="s">
        <v>77</v>
      </c>
      <c r="C156" s="210"/>
      <c r="D156" s="119" t="s">
        <v>29</v>
      </c>
      <c r="E156" s="211"/>
      <c r="F156" s="125"/>
      <c r="G156" s="212">
        <v>4</v>
      </c>
      <c r="H156" s="218">
        <f t="shared" si="61"/>
        <v>120</v>
      </c>
      <c r="I156" s="214">
        <f>J156+L156</f>
        <v>45</v>
      </c>
      <c r="J156" s="215">
        <v>15</v>
      </c>
      <c r="K156" s="124"/>
      <c r="L156" s="124">
        <v>30</v>
      </c>
      <c r="M156" s="216">
        <f t="shared" si="64"/>
        <v>75</v>
      </c>
      <c r="N156" s="120"/>
      <c r="O156" s="121"/>
      <c r="P156" s="217"/>
      <c r="Q156" s="123"/>
      <c r="R156" s="121"/>
      <c r="S156" s="122"/>
      <c r="T156" s="123">
        <v>3</v>
      </c>
      <c r="U156" s="122"/>
      <c r="AA156" s="319" t="s">
        <v>157</v>
      </c>
      <c r="AD156" s="284" t="b">
        <f>ISBLANK(N156)</f>
        <v>1</v>
      </c>
      <c r="AE156" s="284" t="b">
        <f>ISBLANK(O156)</f>
        <v>1</v>
      </c>
      <c r="AF156" s="320"/>
      <c r="AG156" s="284" t="b">
        <f>ISBLANK(Q156)</f>
        <v>1</v>
      </c>
      <c r="AH156" s="284" t="b">
        <f>ISBLANK(R156)</f>
        <v>1</v>
      </c>
      <c r="AI156" s="320"/>
      <c r="AJ156" s="284" t="b">
        <f>ISBLANK(#REF!)</f>
        <v>0</v>
      </c>
      <c r="AK156" s="284" t="b">
        <f>ISBLANK(#REF!)</f>
        <v>0</v>
      </c>
      <c r="AL156" s="320"/>
      <c r="AM156" s="284" t="b">
        <f t="shared" si="65"/>
        <v>0</v>
      </c>
      <c r="AN156" s="284" t="b">
        <f t="shared" si="65"/>
        <v>1</v>
      </c>
      <c r="AR156" s="319" t="s">
        <v>374</v>
      </c>
      <c r="AS156" s="474">
        <f t="shared" ref="AS156:AX156" si="67">AS96</f>
        <v>7</v>
      </c>
      <c r="AT156" s="474">
        <f t="shared" si="67"/>
        <v>18</v>
      </c>
      <c r="AU156" s="474">
        <f t="shared" si="67"/>
        <v>17</v>
      </c>
      <c r="AV156" s="474">
        <f t="shared" si="67"/>
        <v>16</v>
      </c>
      <c r="AW156" s="474">
        <f t="shared" si="67"/>
        <v>14</v>
      </c>
      <c r="AX156" s="474">
        <f t="shared" si="67"/>
        <v>6</v>
      </c>
    </row>
    <row r="157" spans="1:50" s="319" customFormat="1" ht="16.5" thickBot="1" x14ac:dyDescent="0.3">
      <c r="A157" s="43" t="s">
        <v>78</v>
      </c>
      <c r="B157" s="45" t="s">
        <v>79</v>
      </c>
      <c r="C157" s="210"/>
      <c r="D157" s="119" t="s">
        <v>29</v>
      </c>
      <c r="E157" s="211"/>
      <c r="F157" s="125"/>
      <c r="G157" s="212">
        <v>4</v>
      </c>
      <c r="H157" s="218">
        <f t="shared" si="61"/>
        <v>120</v>
      </c>
      <c r="I157" s="214">
        <f>J157+L157</f>
        <v>45</v>
      </c>
      <c r="J157" s="215">
        <v>30</v>
      </c>
      <c r="K157" s="124"/>
      <c r="L157" s="124">
        <v>15</v>
      </c>
      <c r="M157" s="216">
        <f t="shared" si="64"/>
        <v>75</v>
      </c>
      <c r="N157" s="120"/>
      <c r="O157" s="121"/>
      <c r="P157" s="217"/>
      <c r="Q157" s="123"/>
      <c r="R157" s="121"/>
      <c r="S157" s="122"/>
      <c r="T157" s="123">
        <v>3</v>
      </c>
      <c r="U157" s="122"/>
      <c r="AD157" s="284"/>
      <c r="AE157" s="284"/>
      <c r="AF157" s="320"/>
      <c r="AG157" s="284"/>
      <c r="AH157" s="284"/>
      <c r="AI157" s="320"/>
      <c r="AJ157" s="284"/>
      <c r="AK157" s="284"/>
      <c r="AL157" s="320"/>
      <c r="AM157" s="284"/>
      <c r="AN157" s="284"/>
      <c r="AR157" s="319" t="s">
        <v>375</v>
      </c>
      <c r="AS157" s="474">
        <f>AS100</f>
        <v>0</v>
      </c>
      <c r="AT157" s="474">
        <f t="shared" ref="AT157:AX157" si="68">AT100</f>
        <v>0</v>
      </c>
      <c r="AU157" s="474">
        <f t="shared" si="68"/>
        <v>0</v>
      </c>
      <c r="AV157" s="474">
        <f t="shared" si="68"/>
        <v>0</v>
      </c>
      <c r="AW157" s="474">
        <f t="shared" si="68"/>
        <v>0</v>
      </c>
      <c r="AX157" s="474">
        <f t="shared" si="68"/>
        <v>6</v>
      </c>
    </row>
    <row r="158" spans="1:50" s="471" customFormat="1" ht="16.5" thickBot="1" x14ac:dyDescent="0.3">
      <c r="A158" s="43" t="s">
        <v>240</v>
      </c>
      <c r="B158" s="42" t="s">
        <v>121</v>
      </c>
      <c r="C158" s="210"/>
      <c r="D158" s="119" t="s">
        <v>29</v>
      </c>
      <c r="E158" s="211"/>
      <c r="F158" s="125"/>
      <c r="G158" s="212">
        <v>4</v>
      </c>
      <c r="H158" s="213">
        <f t="shared" si="61"/>
        <v>120</v>
      </c>
      <c r="I158" s="214">
        <f>J158+L158+K158</f>
        <v>45</v>
      </c>
      <c r="J158" s="215">
        <v>30</v>
      </c>
      <c r="K158" s="124"/>
      <c r="L158" s="124">
        <v>15</v>
      </c>
      <c r="M158" s="216">
        <f t="shared" si="64"/>
        <v>75</v>
      </c>
      <c r="N158" s="120"/>
      <c r="O158" s="121"/>
      <c r="P158" s="122"/>
      <c r="Q158" s="123"/>
      <c r="R158" s="121"/>
      <c r="S158" s="122"/>
      <c r="T158" s="123">
        <v>3</v>
      </c>
      <c r="U158" s="192"/>
      <c r="AA158" s="471" t="s">
        <v>157</v>
      </c>
      <c r="AD158" s="284" t="b">
        <f>ISBLANK(N158)</f>
        <v>1</v>
      </c>
      <c r="AE158" s="284" t="b">
        <f>ISBLANK(O158)</f>
        <v>1</v>
      </c>
      <c r="AF158" s="472"/>
      <c r="AG158" s="284" t="b">
        <f>ISBLANK(Q158)</f>
        <v>1</v>
      </c>
      <c r="AH158" s="284" t="b">
        <f>ISBLANK(R158)</f>
        <v>1</v>
      </c>
      <c r="AI158" s="472"/>
      <c r="AJ158" s="284" t="b">
        <f>ISBLANK(#REF!)</f>
        <v>0</v>
      </c>
      <c r="AK158" s="284" t="b">
        <f>ISBLANK(#REF!)</f>
        <v>0</v>
      </c>
      <c r="AL158" s="472"/>
      <c r="AM158" s="284" t="b">
        <f>ISBLANK(T158)</f>
        <v>0</v>
      </c>
      <c r="AN158" s="284" t="b">
        <f>ISBLANK(U158)</f>
        <v>1</v>
      </c>
      <c r="AR158" s="319" t="s">
        <v>376</v>
      </c>
      <c r="AS158" s="697">
        <f>AS106</f>
        <v>0</v>
      </c>
      <c r="AT158" s="474">
        <f t="shared" ref="AT158:AX158" si="69">AT106</f>
        <v>0</v>
      </c>
      <c r="AU158" s="474">
        <f t="shared" si="69"/>
        <v>0</v>
      </c>
      <c r="AV158" s="474">
        <f t="shared" si="69"/>
        <v>0</v>
      </c>
      <c r="AW158" s="474">
        <f t="shared" si="69"/>
        <v>0</v>
      </c>
      <c r="AX158" s="474">
        <f t="shared" si="69"/>
        <v>6</v>
      </c>
    </row>
    <row r="159" spans="1:50" s="471" customFormat="1" ht="16.5" thickBot="1" x14ac:dyDescent="0.3">
      <c r="A159" s="43" t="s">
        <v>241</v>
      </c>
      <c r="B159" s="42" t="s">
        <v>122</v>
      </c>
      <c r="C159" s="210"/>
      <c r="D159" s="119" t="s">
        <v>29</v>
      </c>
      <c r="E159" s="211"/>
      <c r="F159" s="125"/>
      <c r="G159" s="212">
        <v>4</v>
      </c>
      <c r="H159" s="213">
        <f t="shared" si="61"/>
        <v>120</v>
      </c>
      <c r="I159" s="214">
        <f>J159+L159+K159</f>
        <v>45</v>
      </c>
      <c r="J159" s="215">
        <v>30</v>
      </c>
      <c r="K159" s="124"/>
      <c r="L159" s="124">
        <v>15</v>
      </c>
      <c r="M159" s="216">
        <f t="shared" si="64"/>
        <v>75</v>
      </c>
      <c r="N159" s="120"/>
      <c r="O159" s="121"/>
      <c r="P159" s="122"/>
      <c r="Q159" s="123"/>
      <c r="R159" s="121"/>
      <c r="S159" s="122"/>
      <c r="T159" s="123">
        <v>3</v>
      </c>
      <c r="U159" s="192"/>
      <c r="AD159" s="284"/>
      <c r="AE159" s="284"/>
      <c r="AF159" s="472"/>
      <c r="AG159" s="284"/>
      <c r="AH159" s="284"/>
      <c r="AI159" s="472"/>
      <c r="AJ159" s="284"/>
      <c r="AK159" s="284"/>
      <c r="AL159" s="472"/>
      <c r="AM159" s="284"/>
      <c r="AN159" s="284"/>
      <c r="AR159" s="319" t="s">
        <v>377</v>
      </c>
      <c r="AS159" s="697">
        <f>AS113</f>
        <v>0</v>
      </c>
      <c r="AT159" s="474">
        <f t="shared" ref="AT159:AX159" si="70">AT113</f>
        <v>4</v>
      </c>
      <c r="AU159" s="474">
        <f t="shared" si="70"/>
        <v>0</v>
      </c>
      <c r="AV159" s="474">
        <f t="shared" si="70"/>
        <v>4</v>
      </c>
      <c r="AW159" s="474">
        <f t="shared" si="70"/>
        <v>4</v>
      </c>
      <c r="AX159" s="474">
        <f t="shared" si="70"/>
        <v>4</v>
      </c>
    </row>
    <row r="160" spans="1:50" s="319" customFormat="1" ht="16.5" thickBot="1" x14ac:dyDescent="0.3">
      <c r="A160" s="43"/>
      <c r="B160" s="41" t="s">
        <v>213</v>
      </c>
      <c r="C160" s="210"/>
      <c r="D160" s="119"/>
      <c r="E160" s="211"/>
      <c r="F160" s="125"/>
      <c r="G160" s="212">
        <v>12</v>
      </c>
      <c r="H160" s="218">
        <f t="shared" si="61"/>
        <v>360</v>
      </c>
      <c r="I160" s="214"/>
      <c r="J160" s="215"/>
      <c r="K160" s="124"/>
      <c r="L160" s="124"/>
      <c r="M160" s="216"/>
      <c r="N160" s="120"/>
      <c r="O160" s="121"/>
      <c r="P160" s="217"/>
      <c r="Q160" s="123"/>
      <c r="R160" s="121"/>
      <c r="S160" s="122"/>
      <c r="T160" s="123"/>
      <c r="U160" s="122"/>
      <c r="AD160" s="284"/>
      <c r="AE160" s="284"/>
      <c r="AF160" s="320"/>
      <c r="AG160" s="284"/>
      <c r="AH160" s="284"/>
      <c r="AI160" s="320"/>
      <c r="AJ160" s="284"/>
      <c r="AK160" s="284"/>
      <c r="AL160" s="320"/>
      <c r="AM160" s="284"/>
      <c r="AN160" s="284"/>
      <c r="AR160" s="319" t="s">
        <v>378</v>
      </c>
      <c r="AS160" s="474">
        <f>AS136</f>
        <v>0</v>
      </c>
      <c r="AT160" s="474">
        <f t="shared" ref="AT160:AX160" si="71">AT136</f>
        <v>4</v>
      </c>
      <c r="AU160" s="474">
        <f t="shared" si="71"/>
        <v>4</v>
      </c>
      <c r="AV160" s="474">
        <f t="shared" si="71"/>
        <v>12</v>
      </c>
      <c r="AW160" s="474">
        <f t="shared" si="71"/>
        <v>12</v>
      </c>
      <c r="AX160" s="474">
        <f t="shared" si="71"/>
        <v>8</v>
      </c>
    </row>
    <row r="161" spans="1:50" s="319" customFormat="1" ht="16.5" thickBot="1" x14ac:dyDescent="0.3">
      <c r="A161" s="43" t="s">
        <v>246</v>
      </c>
      <c r="B161" s="42" t="s">
        <v>88</v>
      </c>
      <c r="C161" s="210"/>
      <c r="D161" s="124">
        <v>6</v>
      </c>
      <c r="E161" s="125"/>
      <c r="F161" s="211"/>
      <c r="G161" s="212">
        <v>4</v>
      </c>
      <c r="H161" s="213">
        <f>G161*30</f>
        <v>120</v>
      </c>
      <c r="I161" s="214">
        <f>J161+L161+K161</f>
        <v>39</v>
      </c>
      <c r="J161" s="215">
        <v>26</v>
      </c>
      <c r="K161" s="124"/>
      <c r="L161" s="124">
        <v>13</v>
      </c>
      <c r="M161" s="216">
        <f>H161-I161</f>
        <v>81</v>
      </c>
      <c r="N161" s="120"/>
      <c r="O161" s="121"/>
      <c r="P161" s="217"/>
      <c r="Q161" s="123"/>
      <c r="R161" s="121"/>
      <c r="S161" s="122"/>
      <c r="T161" s="123"/>
      <c r="U161" s="122">
        <v>3</v>
      </c>
      <c r="AD161" s="284" t="b">
        <f>ISBLANK(N161)</f>
        <v>1</v>
      </c>
      <c r="AE161" s="284" t="b">
        <f>ISBLANK(O161)</f>
        <v>1</v>
      </c>
      <c r="AF161" s="320"/>
      <c r="AG161" s="284" t="b">
        <f>ISBLANK(Q161)</f>
        <v>1</v>
      </c>
      <c r="AH161" s="284" t="b">
        <f>ISBLANK(R161)</f>
        <v>1</v>
      </c>
      <c r="AI161" s="320"/>
      <c r="AJ161" s="284" t="b">
        <f>ISBLANK(#REF!)</f>
        <v>0</v>
      </c>
      <c r="AK161" s="284" t="b">
        <f>ISBLANK(#REF!)</f>
        <v>0</v>
      </c>
      <c r="AL161" s="320"/>
      <c r="AM161" s="284" t="b">
        <f t="shared" si="65"/>
        <v>1</v>
      </c>
      <c r="AN161" s="284" t="b">
        <f t="shared" si="65"/>
        <v>0</v>
      </c>
      <c r="AS161" s="474">
        <f>SUM(AS155:AS160)</f>
        <v>29</v>
      </c>
      <c r="AT161" s="474">
        <f t="shared" ref="AT161:AX161" si="72">SUM(AT155:AT160)</f>
        <v>30</v>
      </c>
      <c r="AU161" s="474">
        <f t="shared" si="72"/>
        <v>28</v>
      </c>
      <c r="AV161" s="474">
        <f t="shared" si="72"/>
        <v>32</v>
      </c>
      <c r="AW161" s="474">
        <f t="shared" si="72"/>
        <v>30</v>
      </c>
      <c r="AX161" s="474">
        <f t="shared" si="72"/>
        <v>30</v>
      </c>
    </row>
    <row r="162" spans="1:50" s="319" customFormat="1" ht="16.5" thickBot="1" x14ac:dyDescent="0.3">
      <c r="A162" s="43" t="s">
        <v>247</v>
      </c>
      <c r="B162" s="42" t="s">
        <v>89</v>
      </c>
      <c r="C162" s="210"/>
      <c r="D162" s="124">
        <v>6</v>
      </c>
      <c r="E162" s="125"/>
      <c r="F162" s="211"/>
      <c r="G162" s="212">
        <v>4</v>
      </c>
      <c r="H162" s="213">
        <f>G162*30</f>
        <v>120</v>
      </c>
      <c r="I162" s="214">
        <f>J162+L162+K162</f>
        <v>39</v>
      </c>
      <c r="J162" s="215">
        <v>26</v>
      </c>
      <c r="K162" s="124"/>
      <c r="L162" s="124">
        <v>13</v>
      </c>
      <c r="M162" s="216">
        <f>H162-I162</f>
        <v>81</v>
      </c>
      <c r="N162" s="120"/>
      <c r="O162" s="121"/>
      <c r="P162" s="217"/>
      <c r="Q162" s="123"/>
      <c r="R162" s="121"/>
      <c r="S162" s="122"/>
      <c r="T162" s="123"/>
      <c r="U162" s="122">
        <v>3</v>
      </c>
      <c r="AD162" s="284"/>
      <c r="AE162" s="284"/>
      <c r="AF162" s="320"/>
      <c r="AG162" s="284"/>
      <c r="AH162" s="284"/>
      <c r="AI162" s="320"/>
      <c r="AJ162" s="284"/>
      <c r="AK162" s="284"/>
      <c r="AL162" s="320"/>
      <c r="AM162" s="284"/>
      <c r="AN162" s="284"/>
      <c r="AS162" s="474"/>
      <c r="AT162" s="474"/>
      <c r="AU162" s="474"/>
      <c r="AV162" s="474"/>
      <c r="AW162" s="474"/>
      <c r="AX162" s="474"/>
    </row>
    <row r="163" spans="1:50" s="319" customFormat="1" ht="16.5" thickBot="1" x14ac:dyDescent="0.3">
      <c r="A163" s="43" t="s">
        <v>248</v>
      </c>
      <c r="B163" s="219" t="s">
        <v>414</v>
      </c>
      <c r="C163" s="220"/>
      <c r="D163" s="221">
        <v>6</v>
      </c>
      <c r="E163" s="222"/>
      <c r="F163" s="223"/>
      <c r="G163" s="278">
        <v>4</v>
      </c>
      <c r="H163" s="224">
        <f>G163*30</f>
        <v>120</v>
      </c>
      <c r="I163" s="225">
        <f>J163+L163</f>
        <v>39</v>
      </c>
      <c r="J163" s="226">
        <v>26</v>
      </c>
      <c r="K163" s="221"/>
      <c r="L163" s="124">
        <v>13</v>
      </c>
      <c r="M163" s="227">
        <f>H163-I163</f>
        <v>81</v>
      </c>
      <c r="N163" s="228"/>
      <c r="O163" s="229"/>
      <c r="P163" s="230"/>
      <c r="Q163" s="231"/>
      <c r="R163" s="229"/>
      <c r="S163" s="232"/>
      <c r="T163" s="231"/>
      <c r="U163" s="232">
        <v>3</v>
      </c>
      <c r="AD163" s="473" t="b">
        <f>ISBLANK(N163)</f>
        <v>1</v>
      </c>
      <c r="AE163" s="473" t="b">
        <f>ISBLANK(O163)</f>
        <v>1</v>
      </c>
      <c r="AF163" s="474"/>
      <c r="AG163" s="473" t="b">
        <f>ISBLANK(Q163)</f>
        <v>1</v>
      </c>
      <c r="AH163" s="473" t="b">
        <f>ISBLANK(R163)</f>
        <v>1</v>
      </c>
      <c r="AI163" s="474"/>
      <c r="AJ163" s="473" t="b">
        <f>ISBLANK(#REF!)</f>
        <v>0</v>
      </c>
      <c r="AK163" s="473" t="b">
        <f>ISBLANK(#REF!)</f>
        <v>0</v>
      </c>
      <c r="AL163" s="474"/>
      <c r="AM163" s="473" t="b">
        <f t="shared" si="65"/>
        <v>1</v>
      </c>
      <c r="AN163" s="473" t="b">
        <f t="shared" si="65"/>
        <v>0</v>
      </c>
      <c r="AS163" s="474"/>
      <c r="AT163" s="474"/>
      <c r="AU163" s="474"/>
      <c r="AV163" s="474"/>
      <c r="AW163" s="474"/>
      <c r="AX163" s="474"/>
    </row>
    <row r="164" spans="1:50" s="319" customFormat="1" ht="16.5" thickBot="1" x14ac:dyDescent="0.3">
      <c r="A164" s="43" t="s">
        <v>249</v>
      </c>
      <c r="B164" s="233" t="s">
        <v>91</v>
      </c>
      <c r="C164" s="234"/>
      <c r="D164" s="235">
        <v>6</v>
      </c>
      <c r="E164" s="236"/>
      <c r="F164" s="237"/>
      <c r="G164" s="279">
        <v>4</v>
      </c>
      <c r="H164" s="736">
        <f>G164*30</f>
        <v>120</v>
      </c>
      <c r="I164" s="238">
        <f>J164+L164</f>
        <v>39</v>
      </c>
      <c r="J164" s="239">
        <v>26</v>
      </c>
      <c r="K164" s="235"/>
      <c r="L164" s="124">
        <v>13</v>
      </c>
      <c r="M164" s="240">
        <f>H164-I164</f>
        <v>81</v>
      </c>
      <c r="N164" s="241"/>
      <c r="O164" s="242"/>
      <c r="P164" s="243"/>
      <c r="Q164" s="244"/>
      <c r="R164" s="242"/>
      <c r="S164" s="245"/>
      <c r="T164" s="244"/>
      <c r="U164" s="245">
        <v>3</v>
      </c>
      <c r="AD164" s="284"/>
      <c r="AE164" s="284"/>
      <c r="AF164" s="320"/>
      <c r="AG164" s="284"/>
      <c r="AH164" s="284"/>
      <c r="AI164" s="320"/>
      <c r="AJ164" s="284"/>
      <c r="AK164" s="284"/>
      <c r="AL164" s="320"/>
      <c r="AM164" s="284"/>
      <c r="AN164" s="284"/>
      <c r="AS164" s="474"/>
      <c r="AT164" s="474"/>
      <c r="AU164" s="474"/>
      <c r="AV164" s="474"/>
      <c r="AW164" s="474"/>
      <c r="AX164" s="474"/>
    </row>
    <row r="165" spans="1:50" x14ac:dyDescent="0.25">
      <c r="A165" s="43"/>
      <c r="B165" s="476" t="s">
        <v>213</v>
      </c>
      <c r="C165" s="239"/>
      <c r="D165" s="235"/>
      <c r="E165" s="235"/>
      <c r="F165" s="477"/>
      <c r="G165" s="478">
        <v>8</v>
      </c>
      <c r="H165" s="734">
        <f>G165*30</f>
        <v>240</v>
      </c>
      <c r="I165" s="479"/>
      <c r="J165" s="479"/>
      <c r="K165" s="479"/>
      <c r="L165" s="479"/>
      <c r="M165" s="479"/>
      <c r="N165" s="479"/>
      <c r="O165" s="479"/>
      <c r="P165" s="479"/>
      <c r="Q165" s="479"/>
      <c r="R165" s="479"/>
      <c r="S165" s="479"/>
      <c r="T165" s="479"/>
      <c r="U165" s="479"/>
      <c r="AD165" s="94"/>
      <c r="AE165" s="94"/>
      <c r="AG165" s="94"/>
      <c r="AH165" s="94"/>
      <c r="AJ165" s="94"/>
      <c r="AK165" s="94"/>
      <c r="AM165" s="94"/>
      <c r="AN165" s="94"/>
    </row>
    <row r="166" spans="1:50" x14ac:dyDescent="0.25">
      <c r="A166" s="956" t="s">
        <v>279</v>
      </c>
      <c r="B166" s="956"/>
      <c r="C166" s="956"/>
      <c r="D166" s="956"/>
      <c r="E166" s="956"/>
      <c r="F166" s="956"/>
      <c r="G166" s="191">
        <v>0</v>
      </c>
      <c r="H166" s="191">
        <v>0</v>
      </c>
      <c r="I166" s="423"/>
      <c r="J166" s="215"/>
      <c r="K166" s="124"/>
      <c r="L166" s="124"/>
      <c r="M166" s="480"/>
      <c r="N166" s="481"/>
      <c r="O166" s="481"/>
      <c r="P166" s="481"/>
      <c r="Q166" s="481"/>
      <c r="R166" s="481"/>
      <c r="S166" s="481"/>
      <c r="T166" s="481"/>
      <c r="U166" s="481"/>
      <c r="AD166" s="94"/>
      <c r="AE166" s="94"/>
      <c r="AG166" s="94"/>
      <c r="AH166" s="94"/>
      <c r="AJ166" s="94"/>
      <c r="AK166" s="94"/>
      <c r="AM166" s="94"/>
      <c r="AN166" s="94"/>
    </row>
    <row r="167" spans="1:50" x14ac:dyDescent="0.25">
      <c r="A167" s="956" t="s">
        <v>280</v>
      </c>
      <c r="B167" s="956"/>
      <c r="C167" s="956"/>
      <c r="D167" s="956"/>
      <c r="E167" s="956"/>
      <c r="F167" s="1003"/>
      <c r="G167" s="74">
        <f>SUM(G136:G140)</f>
        <v>40</v>
      </c>
      <c r="H167" s="191">
        <f>G167*30</f>
        <v>1200</v>
      </c>
      <c r="I167" s="423">
        <f>I141+I146+I149+I150+I151+I154+I155+I158+I161+I162</f>
        <v>489</v>
      </c>
      <c r="J167" s="423">
        <f t="shared" ref="J167:U167" si="73">J141+J146+J149+J150+J151+J154+J155+J158+J161+J162</f>
        <v>262</v>
      </c>
      <c r="K167" s="423">
        <f t="shared" si="73"/>
        <v>0</v>
      </c>
      <c r="L167" s="423">
        <f t="shared" si="73"/>
        <v>227</v>
      </c>
      <c r="M167" s="423">
        <f t="shared" si="73"/>
        <v>711</v>
      </c>
      <c r="N167" s="423">
        <f t="shared" si="73"/>
        <v>0</v>
      </c>
      <c r="O167" s="423">
        <f t="shared" si="73"/>
        <v>3</v>
      </c>
      <c r="P167" s="423">
        <f t="shared" si="73"/>
        <v>3</v>
      </c>
      <c r="Q167" s="423">
        <f t="shared" si="73"/>
        <v>4</v>
      </c>
      <c r="R167" s="423">
        <f t="shared" si="73"/>
        <v>9</v>
      </c>
      <c r="S167" s="423">
        <f t="shared" si="73"/>
        <v>9</v>
      </c>
      <c r="T167" s="423">
        <f t="shared" si="73"/>
        <v>9</v>
      </c>
      <c r="U167" s="423">
        <f t="shared" si="73"/>
        <v>6</v>
      </c>
      <c r="AD167" s="94"/>
      <c r="AE167" s="94"/>
      <c r="AG167" s="94"/>
      <c r="AH167" s="94"/>
      <c r="AJ167" s="94"/>
      <c r="AK167" s="94"/>
      <c r="AM167" s="94"/>
      <c r="AN167" s="94"/>
    </row>
    <row r="168" spans="1:50" ht="16.5" thickBot="1" x14ac:dyDescent="0.3">
      <c r="A168" s="952" t="s">
        <v>250</v>
      </c>
      <c r="B168" s="952"/>
      <c r="C168" s="952"/>
      <c r="D168" s="952"/>
      <c r="E168" s="952"/>
      <c r="F168" s="1004"/>
      <c r="G168" s="482">
        <f>G166+G167</f>
        <v>40</v>
      </c>
      <c r="H168" s="482">
        <f t="shared" ref="H168:AP168" si="74">H166+H167</f>
        <v>1200</v>
      </c>
      <c r="I168" s="484">
        <f t="shared" si="74"/>
        <v>489</v>
      </c>
      <c r="J168" s="484">
        <f t="shared" si="74"/>
        <v>262</v>
      </c>
      <c r="K168" s="484">
        <f t="shared" si="74"/>
        <v>0</v>
      </c>
      <c r="L168" s="484">
        <f t="shared" si="74"/>
        <v>227</v>
      </c>
      <c r="M168" s="484">
        <f t="shared" si="74"/>
        <v>711</v>
      </c>
      <c r="N168" s="484">
        <f t="shared" si="74"/>
        <v>0</v>
      </c>
      <c r="O168" s="484">
        <f t="shared" si="74"/>
        <v>3</v>
      </c>
      <c r="P168" s="484">
        <f t="shared" si="74"/>
        <v>3</v>
      </c>
      <c r="Q168" s="484">
        <f t="shared" si="74"/>
        <v>4</v>
      </c>
      <c r="R168" s="484">
        <f t="shared" si="74"/>
        <v>9</v>
      </c>
      <c r="S168" s="484">
        <f t="shared" si="74"/>
        <v>9</v>
      </c>
      <c r="T168" s="484">
        <f t="shared" si="74"/>
        <v>9</v>
      </c>
      <c r="U168" s="484">
        <f t="shared" si="74"/>
        <v>6</v>
      </c>
      <c r="V168" s="475">
        <f t="shared" si="74"/>
        <v>0</v>
      </c>
      <c r="W168" s="197">
        <f t="shared" si="74"/>
        <v>0</v>
      </c>
      <c r="X168" s="197">
        <f t="shared" si="74"/>
        <v>0</v>
      </c>
      <c r="Y168" s="197">
        <f t="shared" si="74"/>
        <v>0</v>
      </c>
      <c r="Z168" s="197">
        <f t="shared" si="74"/>
        <v>0</v>
      </c>
      <c r="AA168" s="197">
        <f t="shared" si="74"/>
        <v>0</v>
      </c>
      <c r="AB168" s="197">
        <f t="shared" si="74"/>
        <v>0</v>
      </c>
      <c r="AC168" s="197">
        <f t="shared" si="74"/>
        <v>0</v>
      </c>
      <c r="AD168" s="197">
        <f t="shared" si="74"/>
        <v>0</v>
      </c>
      <c r="AE168" s="197">
        <f t="shared" si="74"/>
        <v>0</v>
      </c>
      <c r="AF168" s="197">
        <f t="shared" si="74"/>
        <v>0</v>
      </c>
      <c r="AG168" s="197">
        <f t="shared" si="74"/>
        <v>0</v>
      </c>
      <c r="AH168" s="197">
        <f t="shared" si="74"/>
        <v>0</v>
      </c>
      <c r="AI168" s="197">
        <f t="shared" si="74"/>
        <v>0</v>
      </c>
      <c r="AJ168" s="197">
        <f t="shared" si="74"/>
        <v>0</v>
      </c>
      <c r="AK168" s="197">
        <f t="shared" si="74"/>
        <v>0</v>
      </c>
      <c r="AL168" s="197">
        <f t="shared" si="74"/>
        <v>0</v>
      </c>
      <c r="AM168" s="197">
        <f t="shared" si="74"/>
        <v>0</v>
      </c>
      <c r="AN168" s="197">
        <f t="shared" si="74"/>
        <v>0</v>
      </c>
      <c r="AO168" s="197">
        <f t="shared" si="74"/>
        <v>0</v>
      </c>
      <c r="AP168" s="197">
        <f t="shared" si="74"/>
        <v>0</v>
      </c>
    </row>
    <row r="169" spans="1:50" ht="16.5" thickBot="1" x14ac:dyDescent="0.3">
      <c r="A169" s="992" t="s">
        <v>312</v>
      </c>
      <c r="B169" s="992"/>
      <c r="C169" s="992"/>
      <c r="D169" s="992"/>
      <c r="E169" s="992"/>
      <c r="F169" s="993"/>
      <c r="G169" s="482">
        <f>G166+G132</f>
        <v>4</v>
      </c>
      <c r="H169" s="482">
        <f>H166+H132</f>
        <v>120</v>
      </c>
      <c r="I169" s="484"/>
      <c r="J169" s="484"/>
      <c r="K169" s="484"/>
      <c r="L169" s="484"/>
      <c r="M169" s="484"/>
      <c r="N169" s="484"/>
      <c r="O169" s="484"/>
      <c r="P169" s="484"/>
      <c r="Q169" s="484"/>
      <c r="R169" s="484"/>
      <c r="S169" s="484"/>
      <c r="T169" s="484"/>
      <c r="U169" s="484"/>
      <c r="V169" s="475"/>
      <c r="W169" s="197"/>
      <c r="X169" s="197"/>
      <c r="Y169" s="197"/>
      <c r="Z169" s="197"/>
      <c r="AA169" s="487"/>
      <c r="AB169" s="487"/>
      <c r="AC169" s="487"/>
      <c r="AD169" s="487"/>
      <c r="AE169" s="487"/>
      <c r="AF169" s="487"/>
      <c r="AG169" s="487"/>
      <c r="AH169" s="487"/>
      <c r="AI169" s="487"/>
      <c r="AJ169" s="487"/>
      <c r="AK169" s="487"/>
      <c r="AL169" s="487"/>
      <c r="AM169" s="487"/>
      <c r="AN169" s="487"/>
      <c r="AO169" s="487"/>
      <c r="AP169" s="487"/>
    </row>
    <row r="170" spans="1:50" ht="16.5" thickBot="1" x14ac:dyDescent="0.3">
      <c r="A170" s="992" t="s">
        <v>313</v>
      </c>
      <c r="B170" s="992"/>
      <c r="C170" s="992"/>
      <c r="D170" s="992"/>
      <c r="E170" s="992"/>
      <c r="F170" s="993"/>
      <c r="G170" s="482">
        <f t="shared" ref="G170:V171" si="75">G167+G133</f>
        <v>56</v>
      </c>
      <c r="H170" s="482">
        <f t="shared" si="75"/>
        <v>1680</v>
      </c>
      <c r="I170" s="484">
        <f>I171</f>
        <v>682</v>
      </c>
      <c r="J170" s="484">
        <f t="shared" ref="J170:M170" si="76">J171</f>
        <v>262</v>
      </c>
      <c r="K170" s="484">
        <f t="shared" si="76"/>
        <v>0</v>
      </c>
      <c r="L170" s="484">
        <f t="shared" si="76"/>
        <v>384</v>
      </c>
      <c r="M170" s="484">
        <f t="shared" si="76"/>
        <v>998</v>
      </c>
      <c r="N170" s="484">
        <f>N167+N133</f>
        <v>0</v>
      </c>
      <c r="O170" s="484">
        <f t="shared" ref="O170:U170" si="77">O167+O133</f>
        <v>6</v>
      </c>
      <c r="P170" s="484">
        <f t="shared" si="77"/>
        <v>6</v>
      </c>
      <c r="Q170" s="484">
        <f t="shared" si="77"/>
        <v>4</v>
      </c>
      <c r="R170" s="484">
        <f t="shared" si="77"/>
        <v>12</v>
      </c>
      <c r="S170" s="484">
        <f t="shared" si="77"/>
        <v>12</v>
      </c>
      <c r="T170" s="484">
        <f t="shared" si="77"/>
        <v>12</v>
      </c>
      <c r="U170" s="484">
        <f t="shared" si="77"/>
        <v>9</v>
      </c>
      <c r="V170" s="475"/>
      <c r="W170" s="197"/>
      <c r="X170" s="197"/>
      <c r="Y170" s="197"/>
      <c r="Z170" s="197"/>
      <c r="AA170" s="487"/>
      <c r="AB170" s="487"/>
      <c r="AC170" s="487"/>
      <c r="AD170" s="487"/>
      <c r="AE170" s="487"/>
      <c r="AF170" s="487"/>
      <c r="AG170" s="487"/>
      <c r="AH170" s="487"/>
      <c r="AI170" s="487"/>
      <c r="AJ170" s="487"/>
      <c r="AK170" s="487"/>
      <c r="AL170" s="487"/>
      <c r="AM170" s="487"/>
      <c r="AN170" s="487"/>
      <c r="AO170" s="487"/>
      <c r="AP170" s="487"/>
    </row>
    <row r="171" spans="1:50" x14ac:dyDescent="0.25">
      <c r="A171" s="992" t="s">
        <v>251</v>
      </c>
      <c r="B171" s="992"/>
      <c r="C171" s="992"/>
      <c r="D171" s="992"/>
      <c r="E171" s="992"/>
      <c r="F171" s="993"/>
      <c r="G171" s="482">
        <f t="shared" si="75"/>
        <v>60</v>
      </c>
      <c r="H171" s="482">
        <f t="shared" si="75"/>
        <v>1800</v>
      </c>
      <c r="I171" s="484">
        <f t="shared" si="75"/>
        <v>682</v>
      </c>
      <c r="J171" s="484">
        <f t="shared" si="75"/>
        <v>262</v>
      </c>
      <c r="K171" s="484">
        <f t="shared" si="75"/>
        <v>0</v>
      </c>
      <c r="L171" s="484">
        <f t="shared" si="75"/>
        <v>384</v>
      </c>
      <c r="M171" s="484">
        <f t="shared" si="75"/>
        <v>998</v>
      </c>
      <c r="N171" s="484">
        <f t="shared" si="75"/>
        <v>0</v>
      </c>
      <c r="O171" s="484">
        <f t="shared" si="75"/>
        <v>6</v>
      </c>
      <c r="P171" s="484">
        <f t="shared" si="75"/>
        <v>6</v>
      </c>
      <c r="Q171" s="484">
        <f t="shared" si="75"/>
        <v>4</v>
      </c>
      <c r="R171" s="484">
        <f t="shared" si="75"/>
        <v>12</v>
      </c>
      <c r="S171" s="484">
        <f t="shared" si="75"/>
        <v>12</v>
      </c>
      <c r="T171" s="484">
        <f t="shared" si="75"/>
        <v>12</v>
      </c>
      <c r="U171" s="484">
        <f>U168+U134</f>
        <v>9</v>
      </c>
      <c r="V171" s="487">
        <f t="shared" si="75"/>
        <v>0</v>
      </c>
      <c r="W171" s="487">
        <f t="shared" ref="W171:AP171" si="78">W168+W134</f>
        <v>0</v>
      </c>
      <c r="X171" s="487">
        <f t="shared" si="78"/>
        <v>0</v>
      </c>
      <c r="Y171" s="487">
        <f t="shared" si="78"/>
        <v>0</v>
      </c>
      <c r="Z171" s="487">
        <f t="shared" si="78"/>
        <v>0</v>
      </c>
      <c r="AA171" s="487">
        <f t="shared" si="78"/>
        <v>0</v>
      </c>
      <c r="AB171" s="487">
        <f t="shared" si="78"/>
        <v>0</v>
      </c>
      <c r="AC171" s="487">
        <f t="shared" si="78"/>
        <v>0</v>
      </c>
      <c r="AD171" s="487">
        <f t="shared" si="78"/>
        <v>0</v>
      </c>
      <c r="AE171" s="487">
        <f t="shared" si="78"/>
        <v>0</v>
      </c>
      <c r="AF171" s="487">
        <f t="shared" si="78"/>
        <v>0</v>
      </c>
      <c r="AG171" s="487">
        <f t="shared" si="78"/>
        <v>0</v>
      </c>
      <c r="AH171" s="487">
        <f t="shared" si="78"/>
        <v>0</v>
      </c>
      <c r="AI171" s="487">
        <f t="shared" si="78"/>
        <v>0</v>
      </c>
      <c r="AJ171" s="487">
        <f t="shared" si="78"/>
        <v>0</v>
      </c>
      <c r="AK171" s="487">
        <f t="shared" si="78"/>
        <v>0</v>
      </c>
      <c r="AL171" s="487">
        <f t="shared" si="78"/>
        <v>0</v>
      </c>
      <c r="AM171" s="487">
        <f t="shared" si="78"/>
        <v>0</v>
      </c>
      <c r="AN171" s="487">
        <f t="shared" si="78"/>
        <v>0</v>
      </c>
      <c r="AO171" s="487">
        <f t="shared" si="78"/>
        <v>0</v>
      </c>
      <c r="AP171" s="487">
        <f t="shared" si="78"/>
        <v>0</v>
      </c>
    </row>
    <row r="172" spans="1:50" ht="16.5" thickBot="1" x14ac:dyDescent="0.3">
      <c r="A172" s="1007" t="s">
        <v>314</v>
      </c>
      <c r="B172" s="1007"/>
      <c r="C172" s="1007"/>
      <c r="D172" s="1007"/>
      <c r="E172" s="1007"/>
      <c r="F172" s="1008"/>
      <c r="G172" s="482">
        <f>G169+G107</f>
        <v>60</v>
      </c>
      <c r="H172" s="482">
        <f>H169+H107</f>
        <v>1800</v>
      </c>
      <c r="I172" s="482"/>
      <c r="J172" s="482"/>
      <c r="K172" s="482"/>
      <c r="L172" s="482"/>
      <c r="M172" s="482"/>
      <c r="N172" s="482"/>
      <c r="O172" s="482"/>
      <c r="P172" s="482"/>
      <c r="Q172" s="482"/>
      <c r="R172" s="482"/>
      <c r="S172" s="482"/>
      <c r="T172" s="482"/>
      <c r="U172" s="482"/>
      <c r="V172" s="487"/>
      <c r="W172" s="487"/>
      <c r="X172" s="487"/>
      <c r="Y172" s="487"/>
      <c r="Z172" s="487"/>
      <c r="AA172" s="487"/>
      <c r="AB172" s="487"/>
      <c r="AC172" s="487"/>
      <c r="AD172" s="487"/>
      <c r="AE172" s="487"/>
      <c r="AF172" s="487"/>
      <c r="AG172" s="487"/>
      <c r="AH172" s="487"/>
      <c r="AI172" s="487"/>
      <c r="AJ172" s="487"/>
      <c r="AK172" s="487"/>
      <c r="AL172" s="487"/>
      <c r="AM172" s="487"/>
      <c r="AN172" s="487"/>
      <c r="AO172" s="487"/>
      <c r="AP172" s="487"/>
    </row>
    <row r="173" spans="1:50" ht="16.5" thickBot="1" x14ac:dyDescent="0.3">
      <c r="A173" s="1007" t="s">
        <v>315</v>
      </c>
      <c r="B173" s="1007"/>
      <c r="C173" s="1007"/>
      <c r="D173" s="1007"/>
      <c r="E173" s="1007"/>
      <c r="F173" s="1008"/>
      <c r="G173" s="482">
        <f>G170+G108</f>
        <v>180</v>
      </c>
      <c r="H173" s="484">
        <f>H170+H108</f>
        <v>5400</v>
      </c>
      <c r="I173" s="484">
        <f t="shared" ref="I173:M173" si="79">I170+I108</f>
        <v>1596</v>
      </c>
      <c r="J173" s="484">
        <f t="shared" si="79"/>
        <v>696</v>
      </c>
      <c r="K173" s="484">
        <f t="shared" si="79"/>
        <v>0</v>
      </c>
      <c r="L173" s="484">
        <f t="shared" si="79"/>
        <v>864</v>
      </c>
      <c r="M173" s="484">
        <f t="shared" si="79"/>
        <v>2484</v>
      </c>
      <c r="N173" s="484">
        <f>N170+N108</f>
        <v>28</v>
      </c>
      <c r="O173" s="484">
        <f t="shared" ref="O173:AP173" si="80">O170+O108</f>
        <v>29</v>
      </c>
      <c r="P173" s="484">
        <f t="shared" si="80"/>
        <v>29</v>
      </c>
      <c r="Q173" s="484">
        <f t="shared" si="80"/>
        <v>26</v>
      </c>
      <c r="R173" s="484">
        <f t="shared" si="80"/>
        <v>21</v>
      </c>
      <c r="S173" s="484">
        <f t="shared" si="80"/>
        <v>21</v>
      </c>
      <c r="T173" s="484">
        <f t="shared" si="80"/>
        <v>24</v>
      </c>
      <c r="U173" s="484">
        <f t="shared" si="80"/>
        <v>14</v>
      </c>
      <c r="V173" s="486">
        <f t="shared" si="80"/>
        <v>0</v>
      </c>
      <c r="W173" s="486">
        <f t="shared" si="80"/>
        <v>0</v>
      </c>
      <c r="X173" s="486">
        <f t="shared" si="80"/>
        <v>0</v>
      </c>
      <c r="Y173" s="486">
        <f t="shared" si="80"/>
        <v>0</v>
      </c>
      <c r="Z173" s="486">
        <f t="shared" si="80"/>
        <v>0</v>
      </c>
      <c r="AA173" s="486">
        <f t="shared" si="80"/>
        <v>0</v>
      </c>
      <c r="AB173" s="486">
        <f t="shared" si="80"/>
        <v>0</v>
      </c>
      <c r="AC173" s="486">
        <f t="shared" si="80"/>
        <v>0</v>
      </c>
      <c r="AD173" s="486">
        <f t="shared" si="80"/>
        <v>0</v>
      </c>
      <c r="AE173" s="486">
        <f t="shared" si="80"/>
        <v>0</v>
      </c>
      <c r="AF173" s="486">
        <f t="shared" si="80"/>
        <v>0</v>
      </c>
      <c r="AG173" s="486">
        <f t="shared" si="80"/>
        <v>0</v>
      </c>
      <c r="AH173" s="486">
        <f t="shared" si="80"/>
        <v>0</v>
      </c>
      <c r="AI173" s="486">
        <f t="shared" si="80"/>
        <v>0</v>
      </c>
      <c r="AJ173" s="486">
        <f t="shared" si="80"/>
        <v>0</v>
      </c>
      <c r="AK173" s="486">
        <f t="shared" si="80"/>
        <v>0</v>
      </c>
      <c r="AL173" s="486">
        <f t="shared" si="80"/>
        <v>0</v>
      </c>
      <c r="AM173" s="486">
        <f t="shared" si="80"/>
        <v>0</v>
      </c>
      <c r="AN173" s="486">
        <f t="shared" si="80"/>
        <v>0</v>
      </c>
      <c r="AO173" s="486">
        <f t="shared" si="80"/>
        <v>0</v>
      </c>
      <c r="AP173" s="486">
        <f t="shared" si="80"/>
        <v>0</v>
      </c>
    </row>
    <row r="174" spans="1:50" s="77" customFormat="1" ht="16.5" thickBot="1" x14ac:dyDescent="0.3">
      <c r="A174" s="1007" t="s">
        <v>252</v>
      </c>
      <c r="B174" s="1007"/>
      <c r="C174" s="1007"/>
      <c r="D174" s="1007"/>
      <c r="E174" s="1007"/>
      <c r="F174" s="1008"/>
      <c r="G174" s="266">
        <f t="shared" ref="G174:M174" si="81">G171+G109</f>
        <v>240</v>
      </c>
      <c r="H174" s="350">
        <f t="shared" si="81"/>
        <v>7410</v>
      </c>
      <c r="I174" s="350">
        <f t="shared" si="81"/>
        <v>1596</v>
      </c>
      <c r="J174" s="350">
        <f t="shared" si="81"/>
        <v>696</v>
      </c>
      <c r="K174" s="350">
        <f t="shared" si="81"/>
        <v>0</v>
      </c>
      <c r="L174" s="350">
        <f t="shared" si="81"/>
        <v>864</v>
      </c>
      <c r="M174" s="350">
        <f t="shared" si="81"/>
        <v>2484</v>
      </c>
      <c r="N174" s="484">
        <f>N109+N171</f>
        <v>28</v>
      </c>
      <c r="O174" s="484">
        <f t="shared" ref="O174:U174" si="82">O109+O171</f>
        <v>29</v>
      </c>
      <c r="P174" s="484">
        <f t="shared" si="82"/>
        <v>29</v>
      </c>
      <c r="Q174" s="484">
        <f t="shared" si="82"/>
        <v>26</v>
      </c>
      <c r="R174" s="484">
        <f t="shared" si="82"/>
        <v>21</v>
      </c>
      <c r="S174" s="484">
        <f t="shared" si="82"/>
        <v>21</v>
      </c>
      <c r="T174" s="484">
        <f t="shared" si="82"/>
        <v>24</v>
      </c>
      <c r="U174" s="484">
        <f t="shared" si="82"/>
        <v>14</v>
      </c>
      <c r="X174" s="250">
        <v>22</v>
      </c>
      <c r="Y174" s="250">
        <v>22</v>
      </c>
      <c r="Z174" s="250">
        <v>22</v>
      </c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S174" s="501"/>
      <c r="AT174" s="501"/>
      <c r="AU174" s="501"/>
      <c r="AV174" s="501"/>
      <c r="AW174" s="501"/>
      <c r="AX174" s="501"/>
    </row>
    <row r="175" spans="1:50" s="77" customFormat="1" ht="16.5" thickBot="1" x14ac:dyDescent="0.3">
      <c r="A175" s="1009" t="s">
        <v>253</v>
      </c>
      <c r="B175" s="1009"/>
      <c r="C175" s="1009"/>
      <c r="D175" s="1009"/>
      <c r="E175" s="1009"/>
      <c r="F175" s="1009"/>
      <c r="G175" s="1010"/>
      <c r="H175" s="1010"/>
      <c r="I175" s="1010"/>
      <c r="J175" s="1010"/>
      <c r="K175" s="1010"/>
      <c r="L175" s="1010"/>
      <c r="M175" s="1010"/>
      <c r="N175" s="199">
        <f>N174</f>
        <v>28</v>
      </c>
      <c r="O175" s="199">
        <f t="shared" ref="O175:Z175" si="83">O174</f>
        <v>29</v>
      </c>
      <c r="P175" s="199">
        <f t="shared" si="83"/>
        <v>29</v>
      </c>
      <c r="Q175" s="199">
        <f t="shared" si="83"/>
        <v>26</v>
      </c>
      <c r="R175" s="199">
        <f t="shared" si="83"/>
        <v>21</v>
      </c>
      <c r="S175" s="199">
        <f t="shared" si="83"/>
        <v>21</v>
      </c>
      <c r="T175" s="199">
        <f t="shared" si="83"/>
        <v>24</v>
      </c>
      <c r="U175" s="199">
        <f t="shared" si="83"/>
        <v>14</v>
      </c>
      <c r="V175" s="246">
        <f t="shared" si="83"/>
        <v>0</v>
      </c>
      <c r="W175" s="247">
        <f t="shared" si="83"/>
        <v>0</v>
      </c>
      <c r="X175" s="247">
        <f t="shared" si="83"/>
        <v>22</v>
      </c>
      <c r="Y175" s="247">
        <f t="shared" si="83"/>
        <v>22</v>
      </c>
      <c r="Z175" s="247">
        <f t="shared" si="83"/>
        <v>22</v>
      </c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S175" s="501"/>
      <c r="AT175" s="501"/>
      <c r="AU175" s="501"/>
      <c r="AV175" s="501"/>
      <c r="AW175" s="501"/>
      <c r="AX175" s="501"/>
    </row>
    <row r="176" spans="1:50" s="77" customFormat="1" ht="16.5" thickBot="1" x14ac:dyDescent="0.3">
      <c r="A176" s="1011" t="s">
        <v>254</v>
      </c>
      <c r="B176" s="1011"/>
      <c r="C176" s="1011"/>
      <c r="D176" s="1011"/>
      <c r="E176" s="1011"/>
      <c r="F176" s="1011"/>
      <c r="G176" s="1011"/>
      <c r="H176" s="1011"/>
      <c r="I176" s="1011"/>
      <c r="J176" s="1011"/>
      <c r="K176" s="1011"/>
      <c r="L176" s="1011"/>
      <c r="M176" s="1011"/>
      <c r="N176" s="139">
        <v>4</v>
      </c>
      <c r="O176" s="198"/>
      <c r="P176" s="251">
        <v>3</v>
      </c>
      <c r="Q176" s="251">
        <v>2</v>
      </c>
      <c r="R176" s="251"/>
      <c r="S176" s="720">
        <v>3</v>
      </c>
      <c r="T176" s="251">
        <v>2</v>
      </c>
      <c r="U176" s="251">
        <v>3</v>
      </c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S176" s="501"/>
      <c r="AT176" s="501"/>
      <c r="AU176" s="501"/>
      <c r="AV176" s="501"/>
      <c r="AW176" s="501"/>
      <c r="AX176" s="501"/>
    </row>
    <row r="177" spans="1:50" s="77" customFormat="1" ht="16.5" thickBot="1" x14ac:dyDescent="0.3">
      <c r="A177" s="1011" t="s">
        <v>255</v>
      </c>
      <c r="B177" s="1011"/>
      <c r="C177" s="1011"/>
      <c r="D177" s="1011"/>
      <c r="E177" s="1011"/>
      <c r="F177" s="1011"/>
      <c r="G177" s="1011"/>
      <c r="H177" s="1011"/>
      <c r="I177" s="1011"/>
      <c r="J177" s="1011"/>
      <c r="K177" s="1011"/>
      <c r="L177" s="1011"/>
      <c r="M177" s="1011"/>
      <c r="N177" s="139">
        <v>3</v>
      </c>
      <c r="O177" s="140"/>
      <c r="P177" s="745">
        <v>5</v>
      </c>
      <c r="Q177" s="252">
        <v>5</v>
      </c>
      <c r="R177" s="252"/>
      <c r="S177" s="252">
        <v>5</v>
      </c>
      <c r="T177" s="252">
        <v>4</v>
      </c>
      <c r="U177" s="252">
        <v>2</v>
      </c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S177" s="501"/>
      <c r="AT177" s="501"/>
      <c r="AU177" s="501"/>
      <c r="AV177" s="501"/>
      <c r="AW177" s="501"/>
      <c r="AX177" s="501"/>
    </row>
    <row r="178" spans="1:50" s="77" customFormat="1" ht="16.5" thickBot="1" x14ac:dyDescent="0.3">
      <c r="A178" s="1011" t="s">
        <v>256</v>
      </c>
      <c r="B178" s="1011"/>
      <c r="C178" s="1011"/>
      <c r="D178" s="1011"/>
      <c r="E178" s="1011"/>
      <c r="F178" s="1011"/>
      <c r="G178" s="1011"/>
      <c r="H178" s="1011"/>
      <c r="I178" s="1011"/>
      <c r="J178" s="1011"/>
      <c r="K178" s="1011"/>
      <c r="L178" s="1011"/>
      <c r="M178" s="1011"/>
      <c r="N178" s="253"/>
      <c r="O178" s="254"/>
      <c r="P178" s="254"/>
      <c r="Q178" s="255"/>
      <c r="R178" s="255"/>
      <c r="S178" s="255"/>
      <c r="T178" s="255"/>
      <c r="U178" s="255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S178" s="501"/>
      <c r="AT178" s="501"/>
      <c r="AU178" s="501"/>
      <c r="AV178" s="501"/>
      <c r="AW178" s="501"/>
      <c r="AX178" s="501"/>
    </row>
    <row r="179" spans="1:50" s="77" customFormat="1" ht="16.5" thickBot="1" x14ac:dyDescent="0.3">
      <c r="A179" s="1012" t="s">
        <v>257</v>
      </c>
      <c r="B179" s="1012"/>
      <c r="C179" s="1012"/>
      <c r="D179" s="1012"/>
      <c r="E179" s="1012"/>
      <c r="F179" s="1012"/>
      <c r="G179" s="1012"/>
      <c r="H179" s="1012"/>
      <c r="I179" s="1012"/>
      <c r="J179" s="1012"/>
      <c r="K179" s="1012"/>
      <c r="L179" s="1012"/>
      <c r="M179" s="1012"/>
      <c r="N179" s="256"/>
      <c r="O179" s="254"/>
      <c r="P179" s="254"/>
      <c r="Q179" s="257"/>
      <c r="R179" s="257"/>
      <c r="S179" s="258">
        <v>1</v>
      </c>
      <c r="T179" s="258">
        <v>1</v>
      </c>
      <c r="U179" s="257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S179" s="501"/>
      <c r="AT179" s="501"/>
      <c r="AU179" s="501"/>
      <c r="AV179" s="501"/>
      <c r="AW179" s="501"/>
      <c r="AX179" s="501"/>
    </row>
    <row r="180" spans="1:50" s="77" customFormat="1" ht="26.25" thickBot="1" x14ac:dyDescent="0.3">
      <c r="A180" s="1013" t="s">
        <v>258</v>
      </c>
      <c r="B180" s="1014"/>
      <c r="C180" s="1014"/>
      <c r="D180" s="1014"/>
      <c r="E180" s="1014"/>
      <c r="F180" s="1014"/>
      <c r="G180" s="1014"/>
      <c r="H180" s="1014"/>
      <c r="I180" s="1014"/>
      <c r="J180" s="1014"/>
      <c r="K180" s="1014"/>
      <c r="L180" s="1014"/>
      <c r="M180" s="1015"/>
      <c r="N180" s="1016" t="s">
        <v>259</v>
      </c>
      <c r="O180" s="1017"/>
      <c r="P180" s="1018"/>
      <c r="Q180" s="1005">
        <f>G109/G174*100</f>
        <v>75</v>
      </c>
      <c r="R180" s="1019"/>
      <c r="S180" s="1006"/>
      <c r="T180" s="1005">
        <f>G171/G174*100</f>
        <v>25</v>
      </c>
      <c r="U180" s="1006"/>
      <c r="V180" s="259">
        <f>SUM(N180:U180)</f>
        <v>100</v>
      </c>
      <c r="AC180" s="77" t="s">
        <v>260</v>
      </c>
      <c r="AD180" s="77" t="s">
        <v>261</v>
      </c>
      <c r="AE180" s="260" t="s">
        <v>262</v>
      </c>
      <c r="AF180" s="78" t="s">
        <v>263</v>
      </c>
      <c r="AG180" s="78" t="s">
        <v>264</v>
      </c>
      <c r="AH180" s="78"/>
      <c r="AI180" s="78"/>
      <c r="AJ180" s="78"/>
      <c r="AK180" s="78"/>
      <c r="AL180" s="78"/>
      <c r="AM180" s="78"/>
      <c r="AN180" s="78"/>
      <c r="AS180" s="501"/>
      <c r="AT180" s="501"/>
      <c r="AU180" s="501"/>
      <c r="AV180" s="501"/>
      <c r="AW180" s="501"/>
      <c r="AX180" s="501"/>
    </row>
    <row r="181" spans="1:50" s="77" customFormat="1" x14ac:dyDescent="0.25">
      <c r="A181" s="261"/>
      <c r="B181" s="261"/>
      <c r="C181" s="261"/>
      <c r="D181" s="261"/>
      <c r="E181" s="261"/>
      <c r="F181" s="261"/>
      <c r="G181" s="261"/>
      <c r="H181" s="261"/>
      <c r="I181" s="261"/>
      <c r="J181" s="261"/>
      <c r="K181" s="261"/>
      <c r="L181" s="261"/>
      <c r="M181" s="261"/>
      <c r="N181" s="262"/>
      <c r="O181" s="262"/>
      <c r="P181" s="262"/>
      <c r="Q181" s="263"/>
      <c r="R181" s="263"/>
      <c r="S181" s="263"/>
      <c r="T181" s="262"/>
      <c r="U181" s="262"/>
      <c r="AB181" s="91" t="s">
        <v>144</v>
      </c>
      <c r="AC181" s="112">
        <f>AC10</f>
        <v>6</v>
      </c>
      <c r="AD181" s="111">
        <f>AC50</f>
        <v>11</v>
      </c>
      <c r="AE181" s="111">
        <f>AC98</f>
        <v>3</v>
      </c>
      <c r="AF181" s="264" t="e">
        <f>#REF!</f>
        <v>#REF!</v>
      </c>
      <c r="AG181" s="264">
        <f>AC141</f>
        <v>0</v>
      </c>
      <c r="AH181" s="111" t="e">
        <f>SUM(AC181:AG181)</f>
        <v>#REF!</v>
      </c>
      <c r="AI181" s="78"/>
      <c r="AJ181" s="78"/>
      <c r="AK181" s="78"/>
      <c r="AL181" s="78"/>
      <c r="AM181" s="78"/>
      <c r="AN181" s="78"/>
      <c r="AS181" s="501"/>
      <c r="AT181" s="501"/>
      <c r="AU181" s="501"/>
      <c r="AV181" s="501"/>
      <c r="AW181" s="501"/>
      <c r="AX181" s="501"/>
    </row>
    <row r="182" spans="1:50" s="77" customFormat="1" ht="16.5" thickBot="1" x14ac:dyDescent="0.3">
      <c r="A182" s="261"/>
      <c r="B182" s="261"/>
      <c r="C182" s="261"/>
      <c r="D182" s="261"/>
      <c r="E182" s="261"/>
      <c r="F182" s="261"/>
      <c r="G182" s="261"/>
      <c r="H182" s="261"/>
      <c r="I182" s="261"/>
      <c r="J182" s="261"/>
      <c r="K182" s="261"/>
      <c r="L182" s="261"/>
      <c r="M182" s="261"/>
      <c r="N182" s="262"/>
      <c r="O182" s="262"/>
      <c r="P182" s="262"/>
      <c r="Q182" s="263"/>
      <c r="R182" s="263"/>
      <c r="S182" s="263"/>
      <c r="T182" s="262"/>
      <c r="U182" s="262"/>
      <c r="AB182" s="91"/>
      <c r="AC182" s="112"/>
      <c r="AD182" s="111"/>
      <c r="AE182" s="111"/>
      <c r="AF182" s="264"/>
      <c r="AG182" s="264"/>
      <c r="AH182" s="111"/>
      <c r="AI182" s="78"/>
      <c r="AJ182" s="78"/>
      <c r="AK182" s="78"/>
      <c r="AL182" s="78"/>
      <c r="AM182" s="78"/>
      <c r="AN182" s="78"/>
      <c r="AS182" s="501"/>
      <c r="AT182" s="501"/>
      <c r="AU182" s="501"/>
      <c r="AV182" s="501"/>
      <c r="AW182" s="501"/>
      <c r="AX182" s="501"/>
    </row>
    <row r="183" spans="1:50" s="497" customFormat="1" x14ac:dyDescent="0.25">
      <c r="A183" s="178">
        <v>1</v>
      </c>
      <c r="B183" s="492" t="s">
        <v>265</v>
      </c>
      <c r="C183" s="493"/>
      <c r="D183" s="494"/>
      <c r="E183" s="494"/>
      <c r="F183" s="493"/>
      <c r="G183" s="493">
        <v>4</v>
      </c>
      <c r="H183" s="493">
        <v>120</v>
      </c>
      <c r="I183" s="492">
        <v>66</v>
      </c>
      <c r="J183" s="492"/>
      <c r="K183" s="492"/>
      <c r="L183" s="492">
        <v>66</v>
      </c>
      <c r="M183" s="492">
        <v>54</v>
      </c>
      <c r="N183" s="492"/>
      <c r="O183" s="492"/>
      <c r="P183" s="492"/>
      <c r="Q183" s="492"/>
      <c r="R183" s="492"/>
      <c r="S183" s="495"/>
      <c r="T183" s="495"/>
      <c r="U183" s="495"/>
      <c r="V183" s="495"/>
      <c r="W183" s="495"/>
      <c r="X183" s="496"/>
      <c r="AI183" s="498"/>
      <c r="AJ183" s="498"/>
      <c r="AK183" s="498"/>
      <c r="AL183" s="498"/>
      <c r="AM183" s="498"/>
      <c r="AN183" s="499"/>
      <c r="AS183" s="698"/>
      <c r="AT183" s="698"/>
      <c r="AU183" s="698"/>
      <c r="AV183" s="698"/>
      <c r="AW183" s="698"/>
      <c r="AX183" s="698"/>
    </row>
    <row r="184" spans="1:50" s="504" customFormat="1" x14ac:dyDescent="0.25">
      <c r="A184" s="500" t="s">
        <v>266</v>
      </c>
      <c r="B184" s="501" t="s">
        <v>316</v>
      </c>
      <c r="C184" s="737"/>
      <c r="D184" s="502">
        <v>1</v>
      </c>
      <c r="E184" s="502"/>
      <c r="F184" s="737"/>
      <c r="G184" s="737">
        <v>2</v>
      </c>
      <c r="H184" s="737">
        <v>60</v>
      </c>
      <c r="I184" s="501">
        <v>30</v>
      </c>
      <c r="J184" s="501"/>
      <c r="K184" s="501"/>
      <c r="L184" s="501">
        <v>30</v>
      </c>
      <c r="M184" s="501">
        <v>30</v>
      </c>
      <c r="N184" s="501" t="s">
        <v>317</v>
      </c>
      <c r="O184" s="501"/>
      <c r="P184" s="501"/>
      <c r="Q184" s="501"/>
      <c r="R184" s="501"/>
      <c r="S184" s="503"/>
      <c r="T184" s="503"/>
      <c r="U184" s="503"/>
      <c r="V184" s="503"/>
      <c r="W184" s="503"/>
      <c r="X184" s="107"/>
      <c r="AI184" s="505"/>
      <c r="AJ184" s="505"/>
      <c r="AK184" s="505"/>
      <c r="AL184" s="505"/>
      <c r="AM184" s="505"/>
      <c r="AN184" s="506"/>
      <c r="AS184" s="699"/>
      <c r="AT184" s="699"/>
      <c r="AU184" s="699"/>
      <c r="AV184" s="699"/>
      <c r="AW184" s="699"/>
      <c r="AX184" s="699"/>
    </row>
    <row r="185" spans="1:50" s="504" customFormat="1" x14ac:dyDescent="0.25">
      <c r="A185" s="500" t="s">
        <v>267</v>
      </c>
      <c r="B185" s="501" t="s">
        <v>316</v>
      </c>
      <c r="C185" s="737"/>
      <c r="D185" s="502" t="s">
        <v>318</v>
      </c>
      <c r="E185" s="502"/>
      <c r="F185" s="737"/>
      <c r="G185" s="737">
        <v>2</v>
      </c>
      <c r="H185" s="737">
        <v>60</v>
      </c>
      <c r="I185" s="501">
        <v>36</v>
      </c>
      <c r="J185" s="501"/>
      <c r="K185" s="501"/>
      <c r="L185" s="501">
        <v>36</v>
      </c>
      <c r="M185" s="501">
        <v>24</v>
      </c>
      <c r="N185" s="501"/>
      <c r="O185" s="501" t="s">
        <v>317</v>
      </c>
      <c r="P185" s="501" t="s">
        <v>317</v>
      </c>
      <c r="Q185" s="501"/>
      <c r="R185" s="501"/>
      <c r="S185" s="503"/>
      <c r="T185" s="503"/>
      <c r="U185" s="503"/>
      <c r="V185" s="503"/>
      <c r="W185" s="503"/>
      <c r="X185" s="107"/>
      <c r="AI185" s="505"/>
      <c r="AJ185" s="505"/>
      <c r="AK185" s="505"/>
      <c r="AL185" s="505"/>
      <c r="AM185" s="505"/>
      <c r="AN185" s="506"/>
      <c r="AS185" s="699"/>
      <c r="AT185" s="699"/>
      <c r="AU185" s="699"/>
      <c r="AV185" s="699"/>
      <c r="AW185" s="699"/>
      <c r="AX185" s="699"/>
    </row>
    <row r="186" spans="1:50" s="504" customFormat="1" x14ac:dyDescent="0.25">
      <c r="A186" s="500" t="s">
        <v>268</v>
      </c>
      <c r="B186" s="501" t="s">
        <v>265</v>
      </c>
      <c r="C186" s="737"/>
      <c r="D186" s="502" t="s">
        <v>319</v>
      </c>
      <c r="E186" s="502"/>
      <c r="F186" s="737"/>
      <c r="G186" s="737"/>
      <c r="H186" s="737"/>
      <c r="I186" s="501"/>
      <c r="J186" s="501"/>
      <c r="K186" s="501"/>
      <c r="L186" s="501"/>
      <c r="M186" s="501">
        <v>0</v>
      </c>
      <c r="N186" s="501"/>
      <c r="O186" s="501"/>
      <c r="P186" s="501"/>
      <c r="Q186" s="501" t="s">
        <v>269</v>
      </c>
      <c r="R186" s="501" t="s">
        <v>269</v>
      </c>
      <c r="S186" s="503"/>
      <c r="T186" s="503"/>
      <c r="U186" s="503"/>
      <c r="V186" s="503"/>
      <c r="W186" s="503"/>
      <c r="X186" s="107"/>
      <c r="AI186" s="505"/>
      <c r="AJ186" s="505"/>
      <c r="AK186" s="505"/>
      <c r="AL186" s="505"/>
      <c r="AM186" s="505"/>
      <c r="AN186" s="506"/>
      <c r="AS186" s="699"/>
      <c r="AT186" s="699"/>
      <c r="AU186" s="699"/>
      <c r="AV186" s="699"/>
      <c r="AW186" s="699"/>
      <c r="AX186" s="699"/>
    </row>
    <row r="187" spans="1:50" s="504" customFormat="1" ht="42" customHeight="1" x14ac:dyDescent="0.25">
      <c r="A187" s="1020" t="s">
        <v>320</v>
      </c>
      <c r="B187" s="1021"/>
      <c r="C187" s="1021"/>
      <c r="D187" s="1021"/>
      <c r="E187" s="1021"/>
      <c r="F187" s="1022"/>
      <c r="G187" s="507"/>
      <c r="H187" s="507"/>
      <c r="I187" s="508"/>
      <c r="J187" s="508"/>
      <c r="K187" s="508"/>
      <c r="L187" s="508"/>
      <c r="M187" s="508"/>
      <c r="N187" s="508"/>
      <c r="O187" s="508"/>
      <c r="P187" s="508"/>
      <c r="Q187" s="508"/>
      <c r="R187" s="508"/>
      <c r="S187" s="503"/>
      <c r="T187" s="503"/>
      <c r="U187" s="503"/>
      <c r="V187" s="503"/>
      <c r="W187" s="503"/>
      <c r="X187" s="107"/>
      <c r="AH187" s="282"/>
      <c r="AI187" s="505"/>
      <c r="AJ187" s="505"/>
      <c r="AK187" s="505"/>
      <c r="AL187" s="505"/>
      <c r="AM187" s="505"/>
      <c r="AN187" s="506"/>
      <c r="AS187" s="699"/>
      <c r="AT187" s="699"/>
      <c r="AU187" s="699"/>
      <c r="AV187" s="699"/>
      <c r="AW187" s="699"/>
      <c r="AX187" s="699"/>
    </row>
    <row r="188" spans="1:50" s="504" customFormat="1" ht="47.25" x14ac:dyDescent="0.25">
      <c r="A188" s="509" t="s">
        <v>321</v>
      </c>
      <c r="B188" s="510" t="s">
        <v>322</v>
      </c>
      <c r="C188" s="511"/>
      <c r="D188" s="512"/>
      <c r="E188" s="102"/>
      <c r="F188" s="513"/>
      <c r="G188" s="349">
        <f t="shared" ref="G188:M188" si="84">SUM(G189:G191)</f>
        <v>18</v>
      </c>
      <c r="H188" s="349">
        <f t="shared" si="84"/>
        <v>540</v>
      </c>
      <c r="I188" s="349">
        <f t="shared" si="84"/>
        <v>183</v>
      </c>
      <c r="J188" s="349">
        <f t="shared" si="84"/>
        <v>0</v>
      </c>
      <c r="K188" s="349">
        <f t="shared" si="84"/>
        <v>0</v>
      </c>
      <c r="L188" s="349">
        <f t="shared" si="84"/>
        <v>183</v>
      </c>
      <c r="M188" s="349">
        <f t="shared" si="84"/>
        <v>357</v>
      </c>
      <c r="N188" s="514"/>
      <c r="O188" s="514"/>
      <c r="P188" s="514"/>
      <c r="Q188" s="514"/>
      <c r="R188" s="514"/>
      <c r="S188" s="514"/>
      <c r="T188" s="515"/>
      <c r="U188" s="515"/>
      <c r="V188" s="515"/>
      <c r="W188" s="515"/>
      <c r="X188" s="269"/>
      <c r="AH188" s="282"/>
      <c r="AI188" s="505"/>
      <c r="AJ188" s="505"/>
      <c r="AK188" s="505"/>
      <c r="AL188" s="505"/>
      <c r="AM188" s="505"/>
      <c r="AN188" s="506"/>
      <c r="AS188" s="699"/>
      <c r="AT188" s="699"/>
      <c r="AU188" s="699"/>
      <c r="AV188" s="699"/>
      <c r="AW188" s="699"/>
      <c r="AX188" s="699"/>
    </row>
    <row r="189" spans="1:50" s="504" customFormat="1" x14ac:dyDescent="0.25">
      <c r="A189" s="516"/>
      <c r="B189" s="517" t="s">
        <v>323</v>
      </c>
      <c r="C189" s="210">
        <v>2</v>
      </c>
      <c r="D189" s="210" t="s">
        <v>14</v>
      </c>
      <c r="E189" s="102"/>
      <c r="F189" s="513"/>
      <c r="G189" s="518">
        <v>9</v>
      </c>
      <c r="H189" s="5">
        <f>G189*30</f>
        <v>270</v>
      </c>
      <c r="I189" s="268">
        <f>J189+K189+L189</f>
        <v>99</v>
      </c>
      <c r="J189" s="5"/>
      <c r="K189" s="5"/>
      <c r="L189" s="5">
        <v>99</v>
      </c>
      <c r="M189" s="272">
        <f>H189-I189</f>
        <v>171</v>
      </c>
      <c r="N189" s="514">
        <v>3</v>
      </c>
      <c r="O189" s="514">
        <v>3</v>
      </c>
      <c r="P189" s="514">
        <v>3</v>
      </c>
      <c r="Q189" s="514"/>
      <c r="R189" s="514"/>
      <c r="S189" s="514"/>
      <c r="T189" s="515"/>
      <c r="U189" s="515"/>
      <c r="V189" s="515"/>
      <c r="W189" s="515"/>
      <c r="X189" s="269"/>
      <c r="AH189" s="282"/>
      <c r="AI189" s="505"/>
      <c r="AJ189" s="505"/>
      <c r="AK189" s="505"/>
      <c r="AL189" s="505"/>
      <c r="AM189" s="505"/>
      <c r="AN189" s="506"/>
      <c r="AS189" s="699"/>
      <c r="AT189" s="699"/>
      <c r="AU189" s="699"/>
      <c r="AV189" s="699"/>
      <c r="AW189" s="699"/>
      <c r="AX189" s="699"/>
    </row>
    <row r="190" spans="1:50" s="504" customFormat="1" ht="16.5" thickBot="1" x14ac:dyDescent="0.3">
      <c r="A190" s="519"/>
      <c r="B190" s="520" t="s">
        <v>323</v>
      </c>
      <c r="C190" s="521">
        <v>4</v>
      </c>
      <c r="D190" s="521" t="s">
        <v>20</v>
      </c>
      <c r="E190" s="522"/>
      <c r="F190" s="523"/>
      <c r="G190" s="524">
        <v>9</v>
      </c>
      <c r="H190" s="525">
        <f t="shared" ref="H190" si="85">G190*30</f>
        <v>270</v>
      </c>
      <c r="I190" s="526">
        <f t="shared" ref="I190" si="86">J190+K190+L190</f>
        <v>84</v>
      </c>
      <c r="J190" s="525"/>
      <c r="K190" s="525"/>
      <c r="L190" s="525">
        <v>84</v>
      </c>
      <c r="M190" s="527">
        <f t="shared" ref="M190" si="87">H190-I190</f>
        <v>186</v>
      </c>
      <c r="N190" s="528"/>
      <c r="O190" s="528"/>
      <c r="P190" s="528"/>
      <c r="Q190" s="528">
        <v>3</v>
      </c>
      <c r="R190" s="528">
        <v>3</v>
      </c>
      <c r="S190" s="528"/>
      <c r="T190" s="529"/>
      <c r="U190" s="529"/>
      <c r="V190" s="529"/>
      <c r="W190" s="529"/>
      <c r="X190" s="530"/>
      <c r="AH190" s="282"/>
      <c r="AI190" s="505"/>
      <c r="AJ190" s="505"/>
      <c r="AK190" s="505"/>
      <c r="AL190" s="505"/>
      <c r="AM190" s="505"/>
      <c r="AN190" s="506"/>
      <c r="AS190" s="699"/>
      <c r="AT190" s="699"/>
      <c r="AU190" s="699"/>
      <c r="AV190" s="699"/>
      <c r="AW190" s="699"/>
      <c r="AX190" s="699"/>
    </row>
    <row r="191" spans="1:50" s="77" customFormat="1" x14ac:dyDescent="0.25">
      <c r="A191" s="261"/>
      <c r="B191" s="261"/>
      <c r="C191" s="261"/>
      <c r="D191" s="261"/>
      <c r="E191" s="261"/>
      <c r="F191" s="261"/>
      <c r="G191" s="261"/>
      <c r="H191" s="261"/>
      <c r="I191" s="261"/>
      <c r="J191" s="261"/>
      <c r="K191" s="261"/>
      <c r="L191" s="261"/>
      <c r="M191" s="261"/>
      <c r="N191" s="262"/>
      <c r="O191" s="262"/>
      <c r="P191" s="262"/>
      <c r="Q191" s="263"/>
      <c r="R191" s="263"/>
      <c r="S191" s="263"/>
      <c r="T191" s="262"/>
      <c r="U191" s="262"/>
      <c r="AB191" s="91"/>
      <c r="AC191" s="112"/>
      <c r="AD191" s="111"/>
      <c r="AE191" s="111"/>
      <c r="AF191" s="264"/>
      <c r="AG191" s="264"/>
      <c r="AH191" s="111"/>
      <c r="AI191" s="78"/>
      <c r="AJ191" s="78"/>
      <c r="AK191" s="78"/>
      <c r="AL191" s="78"/>
      <c r="AM191" s="78"/>
      <c r="AN191" s="78"/>
      <c r="AS191" s="501"/>
      <c r="AT191" s="501"/>
      <c r="AU191" s="501"/>
      <c r="AV191" s="501"/>
      <c r="AW191" s="501"/>
      <c r="AX191" s="501"/>
    </row>
    <row r="192" spans="1:50" s="77" customFormat="1" x14ac:dyDescent="0.25">
      <c r="A192" s="261"/>
      <c r="B192" s="261"/>
      <c r="C192" s="261"/>
      <c r="D192" s="261"/>
      <c r="E192" s="261"/>
      <c r="F192" s="261"/>
      <c r="G192" s="261"/>
      <c r="H192" s="261"/>
      <c r="I192" s="261"/>
      <c r="J192" s="261"/>
      <c r="K192" s="261"/>
      <c r="L192" s="261"/>
      <c r="M192" s="261"/>
      <c r="N192" s="262"/>
      <c r="O192" s="262"/>
      <c r="P192" s="262"/>
      <c r="Q192" s="263"/>
      <c r="R192" s="263"/>
      <c r="S192" s="263"/>
      <c r="T192" s="262"/>
      <c r="U192" s="262"/>
      <c r="AB192" s="91"/>
      <c r="AC192" s="112"/>
      <c r="AD192" s="111"/>
      <c r="AE192" s="111"/>
      <c r="AF192" s="264"/>
      <c r="AG192" s="264"/>
      <c r="AH192" s="111"/>
      <c r="AI192" s="78"/>
      <c r="AJ192" s="78"/>
      <c r="AK192" s="78"/>
      <c r="AL192" s="78"/>
      <c r="AM192" s="78"/>
      <c r="AN192" s="78"/>
      <c r="AS192" s="501"/>
      <c r="AT192" s="501"/>
      <c r="AU192" s="501"/>
      <c r="AV192" s="501"/>
      <c r="AW192" s="501"/>
      <c r="AX192" s="501"/>
    </row>
    <row r="193" spans="1:50" s="77" customFormat="1" x14ac:dyDescent="0.25">
      <c r="A193" s="261"/>
      <c r="B193" s="261"/>
      <c r="C193" s="261"/>
      <c r="D193" s="261"/>
      <c r="E193" s="261"/>
      <c r="F193" s="261"/>
      <c r="G193" s="261"/>
      <c r="H193" s="261"/>
      <c r="I193" s="261"/>
      <c r="J193" s="261"/>
      <c r="K193" s="261"/>
      <c r="L193" s="261"/>
      <c r="M193" s="261"/>
      <c r="N193" s="262"/>
      <c r="O193" s="262"/>
      <c r="P193" s="262"/>
      <c r="Q193" s="263"/>
      <c r="R193" s="263"/>
      <c r="S193" s="263"/>
      <c r="T193" s="262"/>
      <c r="U193" s="262"/>
      <c r="AB193" s="91"/>
      <c r="AC193" s="112"/>
      <c r="AD193" s="111"/>
      <c r="AE193" s="111"/>
      <c r="AF193" s="264"/>
      <c r="AG193" s="264"/>
      <c r="AH193" s="111"/>
      <c r="AI193" s="78"/>
      <c r="AJ193" s="78"/>
      <c r="AK193" s="78"/>
      <c r="AL193" s="78"/>
      <c r="AM193" s="78"/>
      <c r="AN193" s="78"/>
      <c r="AS193" s="501"/>
      <c r="AT193" s="501"/>
      <c r="AU193" s="501"/>
      <c r="AV193" s="501"/>
      <c r="AW193" s="501"/>
      <c r="AX193" s="501"/>
    </row>
    <row r="194" spans="1:50" s="77" customFormat="1" x14ac:dyDescent="0.25"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S194" s="501"/>
      <c r="AT194" s="501"/>
      <c r="AU194" s="501"/>
      <c r="AV194" s="501"/>
      <c r="AW194" s="501"/>
      <c r="AX194" s="501"/>
    </row>
    <row r="195" spans="1:50" s="77" customFormat="1" x14ac:dyDescent="0.25"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S195" s="501"/>
      <c r="AT195" s="501"/>
      <c r="AU195" s="501"/>
      <c r="AV195" s="501"/>
      <c r="AW195" s="501"/>
      <c r="AX195" s="501"/>
    </row>
    <row r="196" spans="1:50" s="77" customFormat="1" x14ac:dyDescent="0.25"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S196" s="501"/>
      <c r="AT196" s="501"/>
      <c r="AU196" s="501"/>
      <c r="AV196" s="501"/>
      <c r="AW196" s="501"/>
      <c r="AX196" s="501"/>
    </row>
    <row r="197" spans="1:50" s="77" customFormat="1" x14ac:dyDescent="0.25"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S197" s="501"/>
      <c r="AT197" s="501"/>
      <c r="AU197" s="501"/>
      <c r="AV197" s="501"/>
      <c r="AW197" s="501"/>
      <c r="AX197" s="501"/>
    </row>
    <row r="198" spans="1:50" s="77" customFormat="1" x14ac:dyDescent="0.25"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S198" s="501"/>
      <c r="AT198" s="501"/>
      <c r="AU198" s="501"/>
      <c r="AV198" s="501"/>
      <c r="AW198" s="501"/>
      <c r="AX198" s="501"/>
    </row>
    <row r="199" spans="1:50" s="77" customFormat="1" x14ac:dyDescent="0.25"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S199" s="501"/>
      <c r="AT199" s="501"/>
      <c r="AU199" s="501"/>
      <c r="AV199" s="501"/>
      <c r="AW199" s="501"/>
      <c r="AX199" s="501"/>
    </row>
    <row r="200" spans="1:50" s="77" customFormat="1" x14ac:dyDescent="0.25">
      <c r="A200" s="77" t="s">
        <v>275</v>
      </c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S200" s="501"/>
      <c r="AT200" s="501"/>
      <c r="AU200" s="501"/>
      <c r="AV200" s="501"/>
      <c r="AW200" s="501"/>
      <c r="AX200" s="501"/>
    </row>
    <row r="201" spans="1:50" s="77" customFormat="1" x14ac:dyDescent="0.25">
      <c r="B201" s="733" t="s">
        <v>270</v>
      </c>
      <c r="C201" s="733"/>
      <c r="D201" s="1023"/>
      <c r="E201" s="1023"/>
      <c r="F201" s="1024"/>
      <c r="G201" s="1024"/>
      <c r="H201" s="733"/>
      <c r="I201" s="1025" t="s">
        <v>271</v>
      </c>
      <c r="J201" s="1026"/>
      <c r="K201" s="1026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S201" s="501"/>
      <c r="AT201" s="501"/>
      <c r="AU201" s="501"/>
      <c r="AV201" s="501"/>
      <c r="AW201" s="501"/>
      <c r="AX201" s="501"/>
    </row>
    <row r="202" spans="1:50" s="77" customFormat="1" x14ac:dyDescent="0.25"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S202" s="501"/>
      <c r="AT202" s="501"/>
      <c r="AU202" s="501"/>
      <c r="AV202" s="501"/>
      <c r="AW202" s="501"/>
      <c r="AX202" s="501"/>
    </row>
    <row r="203" spans="1:50" x14ac:dyDescent="0.25">
      <c r="B203" s="733" t="s">
        <v>272</v>
      </c>
      <c r="C203" s="733"/>
      <c r="D203" s="1023"/>
      <c r="E203" s="1023"/>
      <c r="F203" s="1024"/>
      <c r="G203" s="1024"/>
      <c r="H203" s="733"/>
      <c r="I203" s="1025" t="s">
        <v>273</v>
      </c>
      <c r="J203" s="1027"/>
      <c r="K203" s="1027"/>
    </row>
    <row r="204" spans="1:50" x14ac:dyDescent="0.25">
      <c r="B204" s="77"/>
      <c r="C204" s="77"/>
      <c r="D204" s="77"/>
      <c r="E204" s="77"/>
      <c r="F204" s="77"/>
      <c r="G204" s="77"/>
      <c r="H204" s="77"/>
      <c r="I204" s="77"/>
      <c r="J204" s="77"/>
      <c r="K204" s="77"/>
    </row>
    <row r="205" spans="1:50" x14ac:dyDescent="0.25">
      <c r="B205" s="733" t="s">
        <v>274</v>
      </c>
      <c r="C205" s="733"/>
      <c r="D205" s="1023"/>
      <c r="E205" s="1023"/>
      <c r="F205" s="1024"/>
      <c r="G205" s="1024"/>
      <c r="H205" s="733"/>
      <c r="I205" s="1029"/>
      <c r="J205" s="1030"/>
      <c r="K205" s="1030"/>
      <c r="AD205" s="923" t="s">
        <v>144</v>
      </c>
      <c r="AE205" s="923"/>
      <c r="AF205" s="923"/>
      <c r="AG205" s="923" t="s">
        <v>92</v>
      </c>
      <c r="AH205" s="923"/>
      <c r="AI205" s="923"/>
      <c r="AJ205" s="923" t="s">
        <v>145</v>
      </c>
      <c r="AK205" s="923"/>
      <c r="AL205" s="923"/>
      <c r="AM205" s="923" t="s">
        <v>146</v>
      </c>
      <c r="AN205" s="923"/>
    </row>
    <row r="206" spans="1:50" x14ac:dyDescent="0.25">
      <c r="A206" s="77"/>
      <c r="C206" s="113"/>
      <c r="D206" s="113"/>
      <c r="E206" s="113"/>
      <c r="F206" s="113"/>
      <c r="G206" s="113"/>
      <c r="H206" s="113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AD206" s="732">
        <v>1</v>
      </c>
      <c r="AE206" s="732" t="s">
        <v>147</v>
      </c>
      <c r="AF206" s="732" t="s">
        <v>148</v>
      </c>
      <c r="AG206" s="732">
        <v>3</v>
      </c>
      <c r="AH206" s="732" t="s">
        <v>149</v>
      </c>
      <c r="AI206" s="732" t="s">
        <v>150</v>
      </c>
      <c r="AJ206" s="732">
        <v>5</v>
      </c>
      <c r="AK206" s="732" t="s">
        <v>151</v>
      </c>
      <c r="AL206" s="732" t="s">
        <v>152</v>
      </c>
      <c r="AM206" s="732">
        <v>7</v>
      </c>
      <c r="AN206" s="732">
        <v>8</v>
      </c>
    </row>
    <row r="207" spans="1:50" x14ac:dyDescent="0.25">
      <c r="A207" s="77"/>
      <c r="C207" s="113"/>
      <c r="D207" s="113"/>
      <c r="E207" s="113"/>
      <c r="F207" s="113"/>
      <c r="G207" s="113"/>
      <c r="H207" s="113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AD207" s="141" t="e">
        <f>AD168+#REF!+AD96+AD45</f>
        <v>#REF!</v>
      </c>
      <c r="AE207" s="141" t="e">
        <f>AE168+#REF!+AE96+AE45+AC98</f>
        <v>#REF!</v>
      </c>
      <c r="AG207" s="141" t="e">
        <f>AG168+#REF!+AG96+AG45</f>
        <v>#REF!</v>
      </c>
      <c r="AH207" s="141" t="e">
        <f>AH168+#REF!+AH96+AH45+#REF!</f>
        <v>#REF!</v>
      </c>
      <c r="AJ207" s="141" t="e">
        <f>AJ168+#REF!+AJ96+AJ45</f>
        <v>#REF!</v>
      </c>
      <c r="AK207" s="141" t="e">
        <f>AK168+#REF!+AK96+AK45+AC99</f>
        <v>#REF!</v>
      </c>
      <c r="AM207" s="141" t="e">
        <f>AM168+#REF!+AM96+AM45</f>
        <v>#REF!</v>
      </c>
      <c r="AN207" s="141" t="e">
        <f>AN168+#REF!+AN96+AN45+AC100</f>
        <v>#REF!</v>
      </c>
    </row>
    <row r="208" spans="1:50" x14ac:dyDescent="0.25">
      <c r="A208" s="77"/>
      <c r="C208" s="113"/>
      <c r="D208" s="113"/>
      <c r="E208" s="113"/>
      <c r="F208" s="113"/>
      <c r="G208" s="113"/>
      <c r="H208" s="113"/>
      <c r="L208" s="77"/>
      <c r="M208" s="77"/>
      <c r="N208" s="77"/>
      <c r="O208" s="77"/>
      <c r="P208" s="77"/>
      <c r="Q208" s="77"/>
      <c r="R208" s="77"/>
      <c r="S208" s="77"/>
      <c r="T208" s="77"/>
      <c r="U208" s="77"/>
    </row>
    <row r="209" spans="1:21" x14ac:dyDescent="0.25">
      <c r="A209" s="77"/>
      <c r="C209" s="113"/>
      <c r="D209" s="113"/>
      <c r="E209" s="113"/>
      <c r="F209" s="113"/>
      <c r="G209" s="113"/>
      <c r="H209" s="113"/>
      <c r="L209" s="77"/>
      <c r="M209" s="77"/>
      <c r="N209" s="77"/>
      <c r="O209" s="77"/>
      <c r="P209" s="77"/>
      <c r="Q209" s="77"/>
      <c r="R209" s="77"/>
      <c r="S209" s="77"/>
      <c r="T209" s="77"/>
      <c r="U209" s="77"/>
    </row>
    <row r="210" spans="1:21" ht="42" customHeight="1" x14ac:dyDescent="0.25">
      <c r="A210" s="77"/>
      <c r="C210" s="113"/>
      <c r="D210" s="113"/>
      <c r="E210" s="113"/>
      <c r="F210" s="113"/>
      <c r="G210" s="113"/>
      <c r="H210" s="113"/>
      <c r="L210" s="77"/>
      <c r="M210" s="77"/>
      <c r="N210" s="77"/>
      <c r="O210" s="77"/>
      <c r="P210" s="77"/>
      <c r="Q210" s="77"/>
      <c r="R210" s="77"/>
      <c r="S210" s="77"/>
      <c r="T210" s="77"/>
      <c r="U210" s="77"/>
    </row>
    <row r="211" spans="1:21" x14ac:dyDescent="0.25">
      <c r="A211" s="85"/>
      <c r="B211" s="274"/>
      <c r="C211" s="1028" t="s">
        <v>275</v>
      </c>
      <c r="D211" s="1028"/>
      <c r="E211" s="1028"/>
      <c r="F211" s="1028"/>
      <c r="G211" s="1028"/>
      <c r="H211" s="1028"/>
      <c r="I211" s="1028"/>
      <c r="J211" s="1028"/>
      <c r="K211" s="1028"/>
      <c r="L211" s="275"/>
      <c r="M211" s="275"/>
      <c r="N211" s="77"/>
      <c r="O211" s="77"/>
      <c r="P211" s="77"/>
      <c r="Q211" s="77"/>
      <c r="R211" s="77"/>
      <c r="S211" s="77"/>
      <c r="T211" s="77"/>
      <c r="U211" s="77"/>
    </row>
  </sheetData>
  <mergeCells count="92">
    <mergeCell ref="AD205:AF205"/>
    <mergeCell ref="AG205:AI205"/>
    <mergeCell ref="AJ205:AL205"/>
    <mergeCell ref="AM205:AN205"/>
    <mergeCell ref="C211:K211"/>
    <mergeCell ref="D205:G205"/>
    <mergeCell ref="I205:K205"/>
    <mergeCell ref="A187:F187"/>
    <mergeCell ref="D201:G201"/>
    <mergeCell ref="I201:K201"/>
    <mergeCell ref="D203:G203"/>
    <mergeCell ref="I203:K203"/>
    <mergeCell ref="T180:U180"/>
    <mergeCell ref="A172:F172"/>
    <mergeCell ref="A173:F173"/>
    <mergeCell ref="A174:F174"/>
    <mergeCell ref="A175:M175"/>
    <mergeCell ref="A176:M176"/>
    <mergeCell ref="A177:M177"/>
    <mergeCell ref="A178:M178"/>
    <mergeCell ref="A179:M179"/>
    <mergeCell ref="A180:M180"/>
    <mergeCell ref="N180:P180"/>
    <mergeCell ref="Q180:S180"/>
    <mergeCell ref="A171:F171"/>
    <mergeCell ref="A135:U135"/>
    <mergeCell ref="A136:B136"/>
    <mergeCell ref="A137:B137"/>
    <mergeCell ref="A138:B138"/>
    <mergeCell ref="A139:B139"/>
    <mergeCell ref="A140:B140"/>
    <mergeCell ref="A166:F166"/>
    <mergeCell ref="A167:F167"/>
    <mergeCell ref="A168:F168"/>
    <mergeCell ref="A169:F169"/>
    <mergeCell ref="A170:F170"/>
    <mergeCell ref="A134:F134"/>
    <mergeCell ref="A108:F108"/>
    <mergeCell ref="A109:F109"/>
    <mergeCell ref="A110:U110"/>
    <mergeCell ref="A111:U111"/>
    <mergeCell ref="A112:B112"/>
    <mergeCell ref="A113:B113"/>
    <mergeCell ref="A114:B114"/>
    <mergeCell ref="A115:B115"/>
    <mergeCell ref="A116:B116"/>
    <mergeCell ref="A132:F132"/>
    <mergeCell ref="A133:F133"/>
    <mergeCell ref="A107:F107"/>
    <mergeCell ref="A47:F47"/>
    <mergeCell ref="A49:U49"/>
    <mergeCell ref="A94:F94"/>
    <mergeCell ref="A95:F95"/>
    <mergeCell ref="A96:F96"/>
    <mergeCell ref="A97:U97"/>
    <mergeCell ref="A101:F101"/>
    <mergeCell ref="A102:F102"/>
    <mergeCell ref="A103:F103"/>
    <mergeCell ref="A104:U104"/>
    <mergeCell ref="A106:F106"/>
    <mergeCell ref="A48:X48"/>
    <mergeCell ref="AM4:AN4"/>
    <mergeCell ref="N6:U6"/>
    <mergeCell ref="A9:U9"/>
    <mergeCell ref="A10:U10"/>
    <mergeCell ref="A45:F45"/>
    <mergeCell ref="AG4:AI4"/>
    <mergeCell ref="AJ4:AL4"/>
    <mergeCell ref="A46:F46"/>
    <mergeCell ref="N4:P4"/>
    <mergeCell ref="Q4:S4"/>
    <mergeCell ref="T4:U4"/>
    <mergeCell ref="AD4:AF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семестровка</vt:lpstr>
      <vt:lpstr>титульний лист</vt:lpstr>
      <vt:lpstr>план 25-26</vt:lpstr>
      <vt:lpstr>'план 25-26'!Область_печати</vt:lpstr>
      <vt:lpstr>семестровка!Область_печати</vt:lpstr>
      <vt:lpstr>'титульний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2023-12-17T10:30:07Z</dcterms:created>
  <dcterms:modified xsi:type="dcterms:W3CDTF">2025-06-04T12:02:33Z</dcterms:modified>
</cp:coreProperties>
</file>