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232\"/>
    </mc:Choice>
  </mc:AlternateContent>
  <bookViews>
    <workbookView xWindow="0" yWindow="0" windowWidth="28800" windowHeight="11865" tabRatio="778" firstSheet="1" activeTab="1"/>
  </bookViews>
  <sheets>
    <sheet name="бюджет" sheetId="2" state="hidden" r:id="rId1"/>
    <sheet name="титулка 232" sheetId="10" r:id="rId2"/>
    <sheet name="План 232 _2022_после правки" sheetId="3" r:id="rId3"/>
    <sheet name="План 232 _2021 (копия, правка)" sheetId="11" state="hidden" r:id="rId4"/>
    <sheet name="Семестровка_200518" sheetId="7" state="hidden" r:id="rId5"/>
  </sheets>
  <definedNames>
    <definedName name="_xlnm.Print_Titles" localSheetId="3">'План 232 _2021 (копия, правка)'!$9:$9</definedName>
    <definedName name="_xlnm.Print_Titles" localSheetId="2">'План 232 _2022_после правки'!$9:$9</definedName>
    <definedName name="_xlnm.Print_Area" localSheetId="0">бюджет!$A$1:$K$16</definedName>
    <definedName name="_xlnm.Print_Area" localSheetId="3">'План 232 _2021 (копия, правка)'!$A$1:$Z$74</definedName>
    <definedName name="_xlnm.Print_Area" localSheetId="2">'План 232 _2022_после правки'!$A$1:$AA$75</definedName>
    <definedName name="_xlnm.Print_Area" localSheetId="1">'титулка 232'!$A$1:$BE$34</definedName>
  </definedNames>
  <calcPr calcId="162913"/>
</workbook>
</file>

<file path=xl/calcChain.xml><?xml version="1.0" encoding="utf-8"?>
<calcChain xmlns="http://schemas.openxmlformats.org/spreadsheetml/2006/main">
  <c r="W64" i="11" l="1"/>
  <c r="AA59" i="11"/>
  <c r="Z59" i="11"/>
  <c r="Y59" i="11"/>
  <c r="Q55" i="11"/>
  <c r="Q54" i="11"/>
  <c r="Q53" i="11"/>
  <c r="Q57" i="11" s="1"/>
  <c r="I51" i="11"/>
  <c r="O51" i="11" s="1"/>
  <c r="I46" i="11"/>
  <c r="M46" i="11" s="1"/>
  <c r="M45" i="11"/>
  <c r="M44" i="11"/>
  <c r="R39" i="11"/>
  <c r="Q39" i="11"/>
  <c r="P39" i="11"/>
  <c r="O39" i="11"/>
  <c r="I39" i="11"/>
  <c r="M39" i="11" s="1"/>
  <c r="I37" i="11"/>
  <c r="M37" i="11" s="1"/>
  <c r="I35" i="11"/>
  <c r="M35" i="11" s="1"/>
  <c r="Y31" i="11"/>
  <c r="R27" i="11"/>
  <c r="Q27" i="11"/>
  <c r="P27" i="11"/>
  <c r="O27" i="11"/>
  <c r="N27" i="11"/>
  <c r="R23" i="11"/>
  <c r="R32" i="11" s="1"/>
  <c r="M20" i="11"/>
  <c r="I20" i="11"/>
  <c r="P20" i="11" s="1"/>
  <c r="AA13" i="11"/>
  <c r="AA31" i="11" s="1"/>
  <c r="Z13" i="11"/>
  <c r="Z31" i="11" s="1"/>
  <c r="Y13" i="11"/>
  <c r="X13" i="11"/>
  <c r="X31" i="11" s="1"/>
  <c r="W13" i="11"/>
  <c r="W31" i="11" s="1"/>
  <c r="Q58" i="11" l="1"/>
  <c r="M51" i="11"/>
  <c r="P51" i="11"/>
  <c r="O20" i="11"/>
  <c r="N37" i="11"/>
  <c r="N46" i="11"/>
  <c r="N57" i="11" s="1"/>
  <c r="N58" i="11" s="1"/>
  <c r="M44" i="3"/>
  <c r="M34" i="3"/>
  <c r="Q54" i="3" l="1"/>
  <c r="I50" i="3"/>
  <c r="P50" i="3" s="1"/>
  <c r="Q52" i="3"/>
  <c r="Q53" i="3"/>
  <c r="I45" i="3"/>
  <c r="I38" i="3"/>
  <c r="M38" i="3" s="1"/>
  <c r="I36" i="3"/>
  <c r="N36" i="3" s="1"/>
  <c r="I20" i="3"/>
  <c r="P20" i="3" s="1"/>
  <c r="M20" i="3"/>
  <c r="G33" i="7"/>
  <c r="L33" i="7" s="1"/>
  <c r="G34" i="7"/>
  <c r="Q56" i="3" l="1"/>
  <c r="L34" i="7"/>
  <c r="M45" i="3"/>
  <c r="M50" i="3"/>
  <c r="M36" i="3"/>
  <c r="N45" i="3"/>
  <c r="N56" i="3" s="1"/>
  <c r="O50" i="3"/>
  <c r="O20" i="3"/>
  <c r="G16" i="7" l="1"/>
  <c r="L16" i="7" l="1"/>
  <c r="F16" i="7"/>
  <c r="K16" i="7" s="1"/>
  <c r="N16" i="7" l="1"/>
  <c r="F33" i="7"/>
  <c r="E35" i="7"/>
  <c r="N33" i="7" l="1"/>
  <c r="K33" i="7"/>
  <c r="C30" i="10"/>
  <c r="C34" i="10" s="1"/>
  <c r="G34" i="10"/>
  <c r="J34" i="10"/>
  <c r="N34" i="10"/>
  <c r="Q34" i="10"/>
  <c r="T34" i="10"/>
  <c r="W30" i="10" l="1"/>
  <c r="W34" i="10" s="1"/>
  <c r="C51" i="7" l="1"/>
  <c r="C49" i="7"/>
  <c r="C48" i="7"/>
  <c r="C47" i="7"/>
  <c r="C29" i="7"/>
  <c r="C30" i="7"/>
  <c r="C34" i="7"/>
  <c r="C15" i="7"/>
  <c r="C13" i="7"/>
  <c r="C12" i="7"/>
  <c r="C11" i="7"/>
  <c r="C10" i="7"/>
  <c r="J15" i="3" l="1"/>
  <c r="L50" i="11"/>
  <c r="K50" i="11"/>
  <c r="G49" i="11"/>
  <c r="J12" i="11"/>
  <c r="G26" i="11"/>
  <c r="L16" i="11"/>
  <c r="L12" i="11"/>
  <c r="J50" i="11"/>
  <c r="K47" i="11"/>
  <c r="I47" i="11" s="1"/>
  <c r="N47" i="11" s="1"/>
  <c r="G19" i="11"/>
  <c r="G30" i="11"/>
  <c r="K21" i="11"/>
  <c r="K23" i="11" s="1"/>
  <c r="K32" i="11" s="1"/>
  <c r="G22" i="11"/>
  <c r="G17" i="11"/>
  <c r="G15" i="11"/>
  <c r="G47" i="11"/>
  <c r="L36" i="11"/>
  <c r="G12" i="11"/>
  <c r="J36" i="11"/>
  <c r="L18" i="11"/>
  <c r="G50" i="11"/>
  <c r="M25" i="11"/>
  <c r="J21" i="11"/>
  <c r="J18" i="11"/>
  <c r="J16" i="11"/>
  <c r="L11" i="11"/>
  <c r="J11" i="11"/>
  <c r="G11" i="11"/>
  <c r="J17" i="11"/>
  <c r="L49" i="11"/>
  <c r="G36" i="11"/>
  <c r="G29" i="11"/>
  <c r="G25" i="11"/>
  <c r="G16" i="11"/>
  <c r="K49" i="11"/>
  <c r="G21" i="11"/>
  <c r="G18" i="11"/>
  <c r="J49" i="11"/>
  <c r="L22" i="11"/>
  <c r="L17" i="11"/>
  <c r="L15" i="11"/>
  <c r="J22" i="11"/>
  <c r="J15" i="11"/>
  <c r="G35" i="3"/>
  <c r="L35" i="3"/>
  <c r="J22" i="3"/>
  <c r="G21" i="3"/>
  <c r="J35" i="3"/>
  <c r="L22" i="3"/>
  <c r="G22" i="3"/>
  <c r="G19" i="3"/>
  <c r="G26" i="3"/>
  <c r="J11" i="3"/>
  <c r="G15" i="3"/>
  <c r="J17" i="3"/>
  <c r="G12" i="3"/>
  <c r="L15" i="3"/>
  <c r="J48" i="3"/>
  <c r="G11" i="3"/>
  <c r="L11" i="3"/>
  <c r="L48" i="3"/>
  <c r="G49" i="3"/>
  <c r="G18" i="3"/>
  <c r="J21" i="3"/>
  <c r="G16" i="3"/>
  <c r="J12" i="3"/>
  <c r="L16" i="3"/>
  <c r="J18" i="3"/>
  <c r="M25" i="3"/>
  <c r="G29" i="3"/>
  <c r="G46" i="3"/>
  <c r="I46" i="3"/>
  <c r="N46" i="3" s="1"/>
  <c r="L49" i="3"/>
  <c r="L12" i="3"/>
  <c r="J16" i="3"/>
  <c r="G17" i="3"/>
  <c r="L18" i="3"/>
  <c r="G25" i="3"/>
  <c r="G48" i="3"/>
  <c r="K56" i="3"/>
  <c r="J49" i="3"/>
  <c r="K21" i="3"/>
  <c r="H53" i="7"/>
  <c r="I53" i="7"/>
  <c r="J53" i="7"/>
  <c r="E53" i="7"/>
  <c r="G29" i="7"/>
  <c r="L29" i="7" s="1"/>
  <c r="G30" i="7"/>
  <c r="L30" i="7" s="1"/>
  <c r="G31" i="7"/>
  <c r="I49" i="3" s="1"/>
  <c r="G32" i="7"/>
  <c r="L32" i="7" s="1"/>
  <c r="H35" i="7"/>
  <c r="I35" i="7"/>
  <c r="J35" i="7"/>
  <c r="R38" i="3"/>
  <c r="R27" i="3"/>
  <c r="Q27" i="3"/>
  <c r="P27" i="3"/>
  <c r="O27" i="3"/>
  <c r="N27" i="3"/>
  <c r="R23" i="3"/>
  <c r="G57" i="11" l="1"/>
  <c r="G58" i="11" s="1"/>
  <c r="J13" i="11"/>
  <c r="G27" i="11"/>
  <c r="G13" i="11"/>
  <c r="L57" i="11"/>
  <c r="L58" i="11" s="1"/>
  <c r="J57" i="11"/>
  <c r="J58" i="11" s="1"/>
  <c r="K57" i="11"/>
  <c r="K58" i="11" s="1"/>
  <c r="K59" i="11" s="1"/>
  <c r="G31" i="11"/>
  <c r="G30" i="3"/>
  <c r="L23" i="11"/>
  <c r="I50" i="11"/>
  <c r="I18" i="11"/>
  <c r="I21" i="11"/>
  <c r="G23" i="11"/>
  <c r="L13" i="11"/>
  <c r="J23" i="11"/>
  <c r="M43" i="3"/>
  <c r="G56" i="3"/>
  <c r="G57" i="3" s="1"/>
  <c r="L56" i="3"/>
  <c r="J56" i="3"/>
  <c r="R31" i="3"/>
  <c r="P49" i="3"/>
  <c r="O49" i="3"/>
  <c r="J23" i="3"/>
  <c r="G23" i="3"/>
  <c r="L23" i="3"/>
  <c r="K23" i="3"/>
  <c r="G13" i="3"/>
  <c r="J13" i="3"/>
  <c r="G27" i="3"/>
  <c r="L31" i="7"/>
  <c r="L13" i="3"/>
  <c r="I21" i="3"/>
  <c r="I18" i="3"/>
  <c r="O18" i="3" s="1"/>
  <c r="J32" i="11" l="1"/>
  <c r="J59" i="11" s="1"/>
  <c r="L32" i="11"/>
  <c r="L59" i="11" s="1"/>
  <c r="G59" i="11"/>
  <c r="U65" i="11" s="1"/>
  <c r="O18" i="11"/>
  <c r="P18" i="11"/>
  <c r="P21" i="11"/>
  <c r="O21" i="11"/>
  <c r="G32" i="11"/>
  <c r="Q65" i="11" s="1"/>
  <c r="O50" i="11"/>
  <c r="P50" i="11"/>
  <c r="L31" i="3"/>
  <c r="K31" i="3"/>
  <c r="G31" i="3"/>
  <c r="J31" i="3"/>
  <c r="G58" i="3"/>
  <c r="P18" i="3"/>
  <c r="O21" i="3"/>
  <c r="P21" i="3"/>
  <c r="J57" i="3"/>
  <c r="L57" i="3"/>
  <c r="K57" i="3"/>
  <c r="F50" i="7"/>
  <c r="H47" i="11" s="1"/>
  <c r="M47" i="11" s="1"/>
  <c r="F51" i="7"/>
  <c r="F52" i="7"/>
  <c r="P23" i="11" l="1"/>
  <c r="P32" i="11" s="1"/>
  <c r="H22" i="3"/>
  <c r="H22" i="11"/>
  <c r="O23" i="11"/>
  <c r="Q64" i="3"/>
  <c r="U64" i="3"/>
  <c r="K58" i="3"/>
  <c r="P23" i="3"/>
  <c r="P31" i="3" s="1"/>
  <c r="O23" i="3"/>
  <c r="L58" i="3"/>
  <c r="J58" i="3"/>
  <c r="W13" i="3"/>
  <c r="X13" i="3"/>
  <c r="Y13" i="3"/>
  <c r="Z13" i="3"/>
  <c r="AA13" i="3"/>
  <c r="O32" i="11" l="1"/>
  <c r="O31" i="3"/>
  <c r="F34" i="7"/>
  <c r="H25" i="11" s="1"/>
  <c r="H25" i="3" l="1"/>
  <c r="N34" i="7"/>
  <c r="E66" i="7"/>
  <c r="F66" i="7" s="1"/>
  <c r="E64" i="7"/>
  <c r="E63" i="7"/>
  <c r="F63" i="7" s="1"/>
  <c r="E59" i="7"/>
  <c r="G52" i="7"/>
  <c r="G51" i="7"/>
  <c r="G48" i="7"/>
  <c r="G47" i="7"/>
  <c r="F47" i="7"/>
  <c r="H26" i="11" s="1"/>
  <c r="H27" i="11" s="1"/>
  <c r="F32" i="7"/>
  <c r="G50" i="7"/>
  <c r="F31" i="7"/>
  <c r="F30" i="7"/>
  <c r="F29" i="7"/>
  <c r="G15" i="7"/>
  <c r="I12" i="11" s="1"/>
  <c r="N12" i="11" s="1"/>
  <c r="F15" i="7"/>
  <c r="J17" i="7"/>
  <c r="I17" i="7"/>
  <c r="H17" i="7"/>
  <c r="E17" i="7"/>
  <c r="E18" i="7" s="1"/>
  <c r="G14" i="7"/>
  <c r="F14" i="7"/>
  <c r="G13" i="7"/>
  <c r="I17" i="11" s="1"/>
  <c r="N17" i="11" s="1"/>
  <c r="F13" i="7"/>
  <c r="G28" i="7"/>
  <c r="I49" i="11" s="1"/>
  <c r="F28" i="7"/>
  <c r="G12" i="7"/>
  <c r="I16" i="11" s="1"/>
  <c r="N16" i="11" s="1"/>
  <c r="F12" i="7"/>
  <c r="G11" i="7"/>
  <c r="I11" i="11" s="1"/>
  <c r="F11" i="7"/>
  <c r="G10" i="7"/>
  <c r="F10" i="7"/>
  <c r="AA59" i="3"/>
  <c r="Z59" i="3"/>
  <c r="Y59" i="3"/>
  <c r="AA31" i="3"/>
  <c r="Z31" i="3"/>
  <c r="Y31" i="3"/>
  <c r="X31" i="3"/>
  <c r="I13" i="11" l="1"/>
  <c r="N11" i="11"/>
  <c r="N13" i="11" s="1"/>
  <c r="H30" i="11"/>
  <c r="H16" i="3"/>
  <c r="H16" i="11"/>
  <c r="I22" i="3"/>
  <c r="Q22" i="3" s="1"/>
  <c r="Q23" i="3" s="1"/>
  <c r="I22" i="11"/>
  <c r="Q22" i="11" s="1"/>
  <c r="Q23" i="11" s="1"/>
  <c r="H12" i="3"/>
  <c r="H12" i="11"/>
  <c r="H48" i="3"/>
  <c r="H49" i="11"/>
  <c r="H18" i="3"/>
  <c r="H18" i="11"/>
  <c r="P49" i="11"/>
  <c r="P57" i="11" s="1"/>
  <c r="O49" i="11"/>
  <c r="O57" i="11" s="1"/>
  <c r="I57" i="11"/>
  <c r="I58" i="11" s="1"/>
  <c r="H11" i="3"/>
  <c r="H11" i="11"/>
  <c r="H21" i="3"/>
  <c r="H21" i="11"/>
  <c r="H15" i="3"/>
  <c r="H15" i="11"/>
  <c r="H19" i="3"/>
  <c r="H19" i="11"/>
  <c r="H17" i="3"/>
  <c r="H17" i="11"/>
  <c r="H49" i="3"/>
  <c r="H50" i="11"/>
  <c r="H35" i="3"/>
  <c r="H36" i="11"/>
  <c r="I35" i="3"/>
  <c r="N35" i="3" s="1"/>
  <c r="I36" i="11"/>
  <c r="N36" i="11" s="1"/>
  <c r="I15" i="3"/>
  <c r="N15" i="3" s="1"/>
  <c r="I15" i="11"/>
  <c r="H29" i="3"/>
  <c r="H29" i="11"/>
  <c r="H46" i="3"/>
  <c r="L12" i="7"/>
  <c r="I16" i="3"/>
  <c r="N16" i="3" s="1"/>
  <c r="L13" i="7"/>
  <c r="I17" i="3"/>
  <c r="N17" i="3" s="1"/>
  <c r="L15" i="7"/>
  <c r="I12" i="3"/>
  <c r="N12" i="3" s="1"/>
  <c r="L47" i="7"/>
  <c r="L14" i="7"/>
  <c r="H26" i="3"/>
  <c r="H27" i="3" s="1"/>
  <c r="F53" i="7"/>
  <c r="F59" i="7"/>
  <c r="L52" i="7"/>
  <c r="L51" i="7"/>
  <c r="L28" i="7"/>
  <c r="L35" i="7" s="1"/>
  <c r="I48" i="3"/>
  <c r="I56" i="3" s="1"/>
  <c r="I57" i="3" s="1"/>
  <c r="L11" i="7"/>
  <c r="I11" i="3"/>
  <c r="L50" i="7"/>
  <c r="G53" i="7"/>
  <c r="F35" i="7"/>
  <c r="G35" i="7"/>
  <c r="N50" i="7"/>
  <c r="L48" i="7"/>
  <c r="N48" i="7"/>
  <c r="F17" i="7"/>
  <c r="G17" i="7"/>
  <c r="K11" i="7"/>
  <c r="K12" i="7"/>
  <c r="N28" i="7"/>
  <c r="K13" i="7"/>
  <c r="K14" i="7"/>
  <c r="N29" i="7"/>
  <c r="K30" i="7"/>
  <c r="N31" i="7"/>
  <c r="K50" i="7"/>
  <c r="N32" i="7"/>
  <c r="K48" i="7"/>
  <c r="E62" i="7"/>
  <c r="H64" i="7" s="1"/>
  <c r="E67" i="7"/>
  <c r="E60" i="7"/>
  <c r="L10" i="7"/>
  <c r="N11" i="7"/>
  <c r="N12" i="7"/>
  <c r="N13" i="7"/>
  <c r="N14" i="7"/>
  <c r="N30" i="7"/>
  <c r="F64" i="7"/>
  <c r="K10" i="7"/>
  <c r="N10" i="7"/>
  <c r="K28" i="7"/>
  <c r="K15" i="7"/>
  <c r="N15" i="7"/>
  <c r="K29" i="7"/>
  <c r="K31" i="7"/>
  <c r="K32" i="7"/>
  <c r="K47" i="7"/>
  <c r="N47" i="7"/>
  <c r="W31" i="3"/>
  <c r="H30" i="3" l="1"/>
  <c r="H57" i="11"/>
  <c r="H58" i="11" s="1"/>
  <c r="H13" i="3"/>
  <c r="H56" i="3"/>
  <c r="H23" i="3"/>
  <c r="H13" i="11"/>
  <c r="H31" i="11"/>
  <c r="M30" i="11"/>
  <c r="M12" i="3"/>
  <c r="M12" i="11"/>
  <c r="I23" i="11"/>
  <c r="I32" i="11" s="1"/>
  <c r="I59" i="11" s="1"/>
  <c r="N15" i="11"/>
  <c r="N23" i="11" s="1"/>
  <c r="N32" i="11" s="1"/>
  <c r="N59" i="11" s="1"/>
  <c r="N60" i="11" s="1"/>
  <c r="Q59" i="11"/>
  <c r="Q60" i="11" s="1"/>
  <c r="Q32" i="11"/>
  <c r="M48" i="3"/>
  <c r="M49" i="11"/>
  <c r="M11" i="3"/>
  <c r="M11" i="11"/>
  <c r="M29" i="3"/>
  <c r="M30" i="3" s="1"/>
  <c r="M29" i="11"/>
  <c r="M31" i="11" s="1"/>
  <c r="M19" i="3"/>
  <c r="M19" i="11"/>
  <c r="M21" i="3"/>
  <c r="M21" i="11"/>
  <c r="O58" i="11"/>
  <c r="O59" i="11"/>
  <c r="O60" i="11" s="1"/>
  <c r="M15" i="3"/>
  <c r="M15" i="11"/>
  <c r="M26" i="3"/>
  <c r="M27" i="3" s="1"/>
  <c r="M26" i="11"/>
  <c r="M27" i="11" s="1"/>
  <c r="M49" i="3"/>
  <c r="M50" i="11"/>
  <c r="M35" i="3"/>
  <c r="M36" i="11"/>
  <c r="M18" i="3"/>
  <c r="M18" i="11"/>
  <c r="M17" i="3"/>
  <c r="M17" i="11"/>
  <c r="P58" i="11"/>
  <c r="P59" i="11"/>
  <c r="P60" i="11" s="1"/>
  <c r="H23" i="11"/>
  <c r="M16" i="3"/>
  <c r="M16" i="11"/>
  <c r="H57" i="3"/>
  <c r="M46" i="3"/>
  <c r="I23" i="3"/>
  <c r="N23" i="3"/>
  <c r="Q38" i="3"/>
  <c r="O48" i="3"/>
  <c r="O56" i="3" s="1"/>
  <c r="P48" i="3"/>
  <c r="P56" i="3" s="1"/>
  <c r="F60" i="7"/>
  <c r="N11" i="3"/>
  <c r="I13" i="3"/>
  <c r="L53" i="7"/>
  <c r="K35" i="7"/>
  <c r="L17" i="7"/>
  <c r="E54" i="7"/>
  <c r="E65" i="7"/>
  <c r="H67" i="7" s="1"/>
  <c r="F67" i="7"/>
  <c r="K17" i="7"/>
  <c r="H31" i="3" l="1"/>
  <c r="H58" i="3" s="1"/>
  <c r="H32" i="11"/>
  <c r="H59" i="11" s="1"/>
  <c r="M13" i="3"/>
  <c r="M57" i="11"/>
  <c r="M58" i="11" s="1"/>
  <c r="M56" i="3"/>
  <c r="M13" i="11"/>
  <c r="P38" i="3"/>
  <c r="P57" i="3" s="1"/>
  <c r="N57" i="3"/>
  <c r="Q57" i="3"/>
  <c r="O38" i="3"/>
  <c r="O58" i="3" s="1"/>
  <c r="O59" i="3" s="1"/>
  <c r="N13" i="3"/>
  <c r="O57" i="3" l="1"/>
  <c r="P58" i="3"/>
  <c r="P59" i="3" s="1"/>
  <c r="N31" i="3"/>
  <c r="N58" i="3" s="1"/>
  <c r="N59" i="3" s="1"/>
  <c r="W64" i="3"/>
  <c r="E36" i="7" l="1"/>
  <c r="E58" i="7"/>
  <c r="N51" i="7"/>
  <c r="K51" i="7"/>
  <c r="N52" i="7"/>
  <c r="K52" i="7"/>
  <c r="M57" i="3" s="1"/>
  <c r="M22" i="3" l="1"/>
  <c r="M23" i="3" s="1"/>
  <c r="M22" i="11"/>
  <c r="M23" i="11" s="1"/>
  <c r="M32" i="11" s="1"/>
  <c r="M59" i="11" s="1"/>
  <c r="K53" i="7"/>
  <c r="F58" i="7"/>
  <c r="G64" i="7" s="1"/>
  <c r="G66" i="7" l="1"/>
  <c r="G63" i="7"/>
  <c r="G60" i="7"/>
  <c r="G67" i="7"/>
  <c r="G59" i="7"/>
  <c r="M31" i="3" l="1"/>
  <c r="M58" i="3" s="1"/>
  <c r="Q58" i="3" l="1"/>
  <c r="Q59" i="3" s="1"/>
  <c r="Q31" i="3"/>
  <c r="I31" i="3"/>
  <c r="I58" i="3" s="1"/>
</calcChain>
</file>

<file path=xl/sharedStrings.xml><?xml version="1.0" encoding="utf-8"?>
<sst xmlns="http://schemas.openxmlformats.org/spreadsheetml/2006/main" count="596" uniqueCount="245">
  <si>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</si>
  <si>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</si>
  <si>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</si>
  <si>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</si>
  <si>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</si>
  <si>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</si>
  <si>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</si>
  <si>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</si>
  <si>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</si>
  <si>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</si>
  <si>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</si>
  <si>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</si>
  <si>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</si>
  <si>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</si>
  <si>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</si>
  <si>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</si>
  <si>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</si>
  <si>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</si>
  <si>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</si>
  <si>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</si>
  <si>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</si>
  <si>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</si>
  <si>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</si>
  <si>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</si>
  <si>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</si>
  <si>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</si>
  <si>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</si>
  <si>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</si>
  <si>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</si>
  <si>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</si>
  <si>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</si>
  <si>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</si>
  <si>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</si>
  <si>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</si>
  <si>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</si>
  <si>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</si>
  <si>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</si>
  <si>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</si>
  <si>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</si>
  <si>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</si>
  <si>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</si>
  <si>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</si>
  <si>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</si>
  <si>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</si>
  <si>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</si>
  <si>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</si>
  <si>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</si>
  <si>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</si>
  <si>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</si>
  <si>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</si>
  <si>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</si>
  <si>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</si>
  <si>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</si>
  <si>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</si>
  <si>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</si>
  <si>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</si>
  <si>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</si>
  <si>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</si>
  <si>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</si>
  <si>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</si>
  <si>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</si>
  <si>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</si>
  <si>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</si>
  <si>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</si>
  <si>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</si>
  <si>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</si>
  <si>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</si>
  <si>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</si>
  <si>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</si>
  <si>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</si>
  <si>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</si>
  <si>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</si>
  <si>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</si>
  <si>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</si>
  <si>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</si>
  <si>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</si>
  <si>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</si>
  <si>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</si>
  <si>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</si>
  <si>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</si>
  <si>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</si>
  <si>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</si>
  <si>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</si>
  <si>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</si>
  <si>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</si>
  <si>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</si>
  <si>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</si>
  <si>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</si>
  <si>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</si>
  <si>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</si>
  <si>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</si>
  <si>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</si>
  <si>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</si>
  <si>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</si>
  <si>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</si>
  <si>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</si>
  <si>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</si>
  <si>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</si>
  <si>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</si>
  <si>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</si>
  <si>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</si>
  <si>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</si>
  <si>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</si>
  <si>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</si>
  <si>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</si>
  <si>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</si>
  <si>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</si>
  <si>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</si>
  <si>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</si>
  <si>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</si>
  <si>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</si>
  <si>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</si>
  <si>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</si>
  <si>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</si>
  <si>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</si>
  <si>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</si>
  <si>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</si>
  <si>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</si>
  <si>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</si>
  <si>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</si>
  <si>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</si>
  <si>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</si>
  <si>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</si>
  <si>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</si>
  <si>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</si>
  <si>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</si>
  <si>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</si>
  <si>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</si>
  <si>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</si>
  <si>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</si>
  <si>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</si>
  <si>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</si>
  <si>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</si>
  <si>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</si>
  <si>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Декан ФЕМ</t>
  </si>
  <si>
    <t>Гарант ОП</t>
  </si>
  <si>
    <t>Атестація</t>
  </si>
  <si>
    <t>№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</si>
  <si>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</si>
  <si>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</si>
  <si>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</si>
  <si>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</si>
  <si>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 xml:space="preserve"> Є.В. Мироненко</t>
  </si>
  <si>
    <t>І . ГРАФІК ОСВІТНЬОГО ПРОЦЕСУ</t>
  </si>
  <si>
    <t>Кваліфікація:  магістр з соціального забезпечення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</si>
  <si>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</si>
  <si>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</si>
  <si>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</si>
  <si>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</si>
  <si>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</si>
  <si>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</si>
  <si>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</si>
  <si>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</si>
  <si>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</si>
  <si>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</si>
  <si>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</si>
  <si>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</si>
  <si>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</si>
  <si>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</si>
  <si>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</si>
  <si>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</si>
  <si>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</si>
  <si>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Підготовка кваліфікаційної роботи магістра</t>
  </si>
  <si>
    <t xml:space="preserve"> 1.4.2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</si>
  <si>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</si>
  <si>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</si>
  <si>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</si>
  <si>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</si>
  <si>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</si>
  <si>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</si>
  <si>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</si>
  <si>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</si>
  <si>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</si>
  <si>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</si>
  <si>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</si>
  <si>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</si>
  <si>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</si>
  <si>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</si>
  <si>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</si>
  <si>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</si>
  <si>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</si>
  <si>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</si>
  <si>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Атестація (захист кваліфікаційної роботи магістра)</t>
  </si>
  <si>
    <t>Начальник навчального відділу</t>
  </si>
  <si>
    <t>В.М.Сушко</t>
  </si>
  <si>
    <t>І.І. Смирнова</t>
  </si>
  <si>
    <t>проєкти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</si>
  <si>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</si>
  <si>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</si>
  <si>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Механізми адвокації прав людини та малозахищених верств населення</t>
  </si>
  <si>
    <t>Захист кваліфікаційної роботи магістра</t>
  </si>
  <si>
    <t>IV.  АТЕСТАЦІЯ</t>
  </si>
  <si>
    <r>
      <rPr>
        <b/>
        <sz val="12"/>
        <rFont val="Times New Roman"/>
        <family val="1"/>
        <charset val="204"/>
      </rPr>
      <t xml:space="preserve">Екзаменаційна </t>
    </r>
    <r>
      <rPr>
        <b/>
        <sz val="14"/>
        <rFont val="Times New Roman"/>
        <family val="1"/>
        <charset val="204"/>
      </rPr>
      <t xml:space="preserve">сесія </t>
    </r>
  </si>
  <si>
    <t>Т</t>
  </si>
  <si>
    <t>Д/А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</si>
  <si>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соціального </t>
    </r>
  </si>
  <si>
    <t>забезпечення</t>
  </si>
  <si>
    <t>Оцінка потреб громад в соціальних послугах</t>
  </si>
  <si>
    <t>Електронна демократія та електронне урядування</t>
  </si>
  <si>
    <t xml:space="preserve"> Інновації системи управління соціальними закладами</t>
  </si>
  <si>
    <t xml:space="preserve">Організація діяльності із соціального забезпечення 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</si>
  <si>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</si>
  <si>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</si>
  <si>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Методологія наукових досліджень у професійній сфері</t>
  </si>
  <si>
    <t>Ділове та академічне письмо іноземною мовою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</si>
  <si>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</si>
  <si>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r>
      <t>Механізми адвокації прав людини та малозахищених верств населення/</t>
    </r>
    <r>
      <rPr>
        <b/>
        <sz val="10"/>
        <rFont val="Times New Roman"/>
        <family val="1"/>
        <charset val="204"/>
      </rPr>
      <t xml:space="preserve">Технології соціального захисту та соціального забезпечення </t>
    </r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</si>
  <si>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</si>
  <si>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</t>
    </r>
  </si>
  <si>
    <t>Виконання кваліфікацій-ної  роботи</t>
  </si>
  <si>
    <t xml:space="preserve"> 1.2.7</t>
  </si>
  <si>
    <t xml:space="preserve"> 1.2.8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</si>
  <si>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</si>
  <si>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</si>
  <si>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</si>
  <si>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</si>
  <si>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</si>
  <si>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</si>
  <si>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</si>
  <si>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>Разом п.1.1</t>
  </si>
  <si>
    <t>Вибіркова дисципліна циклу загальної підготовки</t>
  </si>
  <si>
    <t>Фізичне виховання</t>
  </si>
  <si>
    <t>с*</t>
  </si>
  <si>
    <t>Примітка:* секційні заняття (факультатив)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</si>
  <si>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</si>
  <si>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</si>
  <si>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</si>
  <si>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</si>
  <si>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</si>
  <si>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</si>
  <si>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</si>
  <si>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</si>
  <si>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3</t>
  </si>
  <si>
    <t>Вибіркові дисципліни циклу професійної 
підготовки (3 семестр)</t>
  </si>
  <si>
    <t>Дисципліна з інших ОП ДДМА</t>
  </si>
  <si>
    <t>каф ин.яз</t>
  </si>
  <si>
    <t>М</t>
  </si>
  <si>
    <r>
      <t xml:space="preserve">Оцінка потреб громад в соціальних послугах/ </t>
    </r>
    <r>
      <rPr>
        <b/>
        <sz val="10"/>
        <rFont val="Times New Roman"/>
        <family val="1"/>
        <charset val="204"/>
      </rPr>
      <t xml:space="preserve">Управління соціально-трудовими відносинами </t>
    </r>
  </si>
  <si>
    <t xml:space="preserve">Соціальний захист та соціальне забезпечення ВПО </t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</si>
  <si>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</si>
  <si>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Оцінка процесів надання та якості соціальних послуг</t>
  </si>
  <si>
    <t>Кваліфікаційна робота магістра</t>
  </si>
  <si>
    <t>С. В. Касьянюк</t>
  </si>
  <si>
    <t>протокол № 9</t>
  </si>
  <si>
    <t>"  25   "     квітня  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</si>
</sst>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7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165" fontId="4" fillId="3" borderId="41" xfId="0" applyNumberFormat="1" applyFont="1" applyFill="1" applyBorder="1" applyAlignment="1">
      <alignment horizontal="center" vertical="center"/>
    </xf>
    <xf numFmtId="165" fontId="4" fillId="3" borderId="42" xfId="0" applyNumberFormat="1" applyFont="1" applyFill="1" applyBorder="1" applyAlignment="1">
      <alignment horizontal="center" vertical="center"/>
    </xf>
    <xf numFmtId="165" fontId="4" fillId="3" borderId="27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165" fontId="4" fillId="3" borderId="86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98" xfId="0" applyNumberFormat="1" applyFont="1" applyFill="1" applyBorder="1" applyAlignment="1">
      <alignment horizontal="center" vertical="center"/>
    </xf>
    <xf numFmtId="165" fontId="4" fillId="3" borderId="56" xfId="0" applyNumberFormat="1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165" fontId="4" fillId="3" borderId="87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vertical="center" wrapText="1"/>
    </xf>
    <xf numFmtId="165" fontId="4" fillId="3" borderId="111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165" fontId="4" fillId="3" borderId="10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165" fontId="4" fillId="3" borderId="108" xfId="0" applyNumberFormat="1" applyFont="1" applyFill="1" applyBorder="1" applyAlignment="1">
      <alignment horizontal="center" vertical="center"/>
    </xf>
    <xf numFmtId="165" fontId="4" fillId="3" borderId="109" xfId="0" applyNumberFormat="1" applyFont="1" applyFill="1" applyBorder="1" applyAlignment="1">
      <alignment horizontal="center" vertical="center"/>
    </xf>
    <xf numFmtId="165" fontId="4" fillId="3" borderId="110" xfId="0" applyNumberFormat="1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/>
    </xf>
    <xf numFmtId="0" fontId="4" fillId="3" borderId="120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7" fillId="4" borderId="100" xfId="0" applyFont="1" applyFill="1" applyBorder="1" applyAlignment="1">
      <alignment horizontal="center" vertical="center" wrapText="1"/>
    </xf>
    <xf numFmtId="164" fontId="7" fillId="4" borderId="100" xfId="0" applyNumberFormat="1" applyFont="1" applyFill="1" applyBorder="1" applyAlignment="1">
      <alignment horizontal="center" vertical="center"/>
    </xf>
    <xf numFmtId="164" fontId="7" fillId="4" borderId="119" xfId="0" applyNumberFormat="1" applyFont="1" applyFill="1" applyBorder="1" applyAlignment="1">
      <alignment horizontal="center" vertical="center"/>
    </xf>
    <xf numFmtId="164" fontId="7" fillId="4" borderId="113" xfId="0" applyNumberFormat="1" applyFont="1" applyFill="1" applyBorder="1" applyAlignment="1">
      <alignment horizontal="center" vertical="center"/>
    </xf>
    <xf numFmtId="164" fontId="7" fillId="4" borderId="115" xfId="0" applyNumberFormat="1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166" fontId="7" fillId="4" borderId="60" xfId="0" applyNumberFormat="1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164" fontId="7" fillId="4" borderId="64" xfId="0" applyNumberFormat="1" applyFont="1" applyFill="1" applyBorder="1" applyAlignment="1">
      <alignment horizontal="center" vertical="center"/>
    </xf>
    <xf numFmtId="166" fontId="7" fillId="4" borderId="84" xfId="0" applyNumberFormat="1" applyFont="1" applyFill="1" applyBorder="1" applyAlignment="1">
      <alignment horizontal="center" vertical="center"/>
    </xf>
    <xf numFmtId="0" fontId="4" fillId="5" borderId="89" xfId="0" applyFont="1" applyFill="1" applyBorder="1" applyAlignment="1">
      <alignment vertical="center" wrapText="1"/>
    </xf>
    <xf numFmtId="167" fontId="4" fillId="0" borderId="0" xfId="2" applyNumberFormat="1" applyFont="1" applyAlignment="1">
      <alignment vertical="center"/>
    </xf>
    <xf numFmtId="165" fontId="7" fillId="0" borderId="7" xfId="2" applyNumberFormat="1" applyFont="1" applyBorder="1" applyAlignment="1">
      <alignment horizontal="center" vertical="center" wrapText="1"/>
    </xf>
    <xf numFmtId="165" fontId="7" fillId="0" borderId="9" xfId="2" applyNumberFormat="1" applyFont="1" applyBorder="1" applyAlignment="1">
      <alignment horizontal="center" vertical="center" wrapText="1"/>
    </xf>
    <xf numFmtId="167" fontId="29" fillId="0" borderId="0" xfId="2" applyNumberFormat="1" applyFont="1" applyAlignment="1">
      <alignment vertical="center"/>
    </xf>
    <xf numFmtId="169" fontId="4" fillId="0" borderId="0" xfId="2" applyNumberFormat="1" applyFont="1" applyAlignment="1">
      <alignment vertical="center"/>
    </xf>
    <xf numFmtId="168" fontId="4" fillId="0" borderId="0" xfId="2" applyNumberFormat="1" applyFont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 wrapText="1"/>
    </xf>
    <xf numFmtId="1" fontId="7" fillId="0" borderId="32" xfId="2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vertical="center"/>
    </xf>
    <xf numFmtId="165" fontId="31" fillId="0" borderId="9" xfId="2" applyNumberFormat="1" applyFont="1" applyBorder="1" applyAlignment="1">
      <alignment horizontal="center" vertical="center"/>
    </xf>
    <xf numFmtId="165" fontId="29" fillId="0" borderId="20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7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" borderId="52" xfId="0" applyFont="1" applyFill="1" applyBorder="1" applyAlignment="1">
      <alignment horizontal="center"/>
    </xf>
    <xf numFmtId="0" fontId="4" fillId="3" borderId="109" xfId="0" applyFont="1" applyFill="1" applyBorder="1" applyAlignment="1">
      <alignment horizontal="center"/>
    </xf>
    <xf numFmtId="167" fontId="4" fillId="0" borderId="145" xfId="2" applyNumberFormat="1" applyFont="1" applyBorder="1" applyAlignment="1">
      <alignment vertical="center"/>
    </xf>
    <xf numFmtId="167" fontId="29" fillId="0" borderId="145" xfId="2" applyNumberFormat="1" applyFont="1" applyBorder="1" applyAlignment="1">
      <alignment vertical="center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1" fillId="0" borderId="155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vertical="center" wrapText="1"/>
    </xf>
    <xf numFmtId="0" fontId="4" fillId="8" borderId="56" xfId="0" applyFont="1" applyFill="1" applyBorder="1" applyAlignment="1">
      <alignment vertical="center" wrapText="1"/>
    </xf>
    <xf numFmtId="0" fontId="9" fillId="8" borderId="0" xfId="0" applyFont="1" applyFill="1"/>
    <xf numFmtId="0" fontId="4" fillId="9" borderId="58" xfId="0" applyFont="1" applyFill="1" applyBorder="1" applyAlignment="1">
      <alignment vertical="center" wrapText="1"/>
    </xf>
    <xf numFmtId="0" fontId="7" fillId="8" borderId="56" xfId="0" applyFont="1" applyFill="1" applyBorder="1" applyAlignment="1">
      <alignment vertical="center" wrapText="1"/>
    </xf>
    <xf numFmtId="0" fontId="4" fillId="9" borderId="98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vertical="center" wrapText="1"/>
    </xf>
    <xf numFmtId="0" fontId="7" fillId="9" borderId="107" xfId="0" applyFont="1" applyFill="1" applyBorder="1" applyAlignment="1">
      <alignment vertical="center" wrapText="1"/>
    </xf>
    <xf numFmtId="0" fontId="1" fillId="3" borderId="0" xfId="0" applyFont="1" applyFill="1"/>
    <xf numFmtId="167" fontId="30" fillId="0" borderId="0" xfId="2" applyNumberFormat="1" applyFont="1" applyAlignment="1">
      <alignment vertical="center"/>
    </xf>
    <xf numFmtId="167" fontId="30" fillId="0" borderId="145" xfId="2" applyNumberFormat="1" applyFont="1" applyBorder="1" applyAlignment="1">
      <alignment vertical="center"/>
    </xf>
    <xf numFmtId="165" fontId="32" fillId="3" borderId="24" xfId="2" applyNumberFormat="1" applyFont="1" applyFill="1" applyBorder="1" applyAlignment="1">
      <alignment horizontal="center" vertical="center" wrapText="1"/>
    </xf>
    <xf numFmtId="1" fontId="32" fillId="3" borderId="2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center" vertical="center" wrapText="1"/>
    </xf>
    <xf numFmtId="165" fontId="32" fillId="3" borderId="154" xfId="2" applyNumberFormat="1" applyFont="1" applyFill="1" applyBorder="1" applyAlignment="1">
      <alignment horizontal="center" vertical="center" wrapText="1"/>
    </xf>
    <xf numFmtId="1" fontId="32" fillId="3" borderId="15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left" vertical="center"/>
    </xf>
    <xf numFmtId="170" fontId="32" fillId="3" borderId="2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154" xfId="2" applyNumberFormat="1" applyFont="1" applyFill="1" applyBorder="1" applyAlignment="1">
      <alignment horizontal="center" vertical="center"/>
    </xf>
    <xf numFmtId="171" fontId="32" fillId="3" borderId="154" xfId="2" applyNumberFormat="1" applyFont="1" applyFill="1" applyBorder="1" applyAlignment="1">
      <alignment horizontal="center" vertical="center"/>
    </xf>
    <xf numFmtId="170" fontId="32" fillId="3" borderId="39" xfId="2" applyNumberFormat="1" applyFont="1" applyFill="1" applyBorder="1" applyAlignment="1">
      <alignment horizontal="center" vertical="center"/>
    </xf>
    <xf numFmtId="170" fontId="32" fillId="3" borderId="5" xfId="2" applyNumberFormat="1" applyFont="1" applyFill="1" applyBorder="1" applyAlignment="1">
      <alignment horizontal="center" vertical="center"/>
    </xf>
    <xf numFmtId="170" fontId="32" fillId="3" borderId="155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5" xfId="2" applyNumberFormat="1" applyFont="1" applyFill="1" applyBorder="1" applyAlignment="1">
      <alignment horizontal="center" vertical="center"/>
    </xf>
    <xf numFmtId="170" fontId="32" fillId="3" borderId="34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53" xfId="2" applyNumberFormat="1" applyFont="1" applyFill="1" applyBorder="1" applyAlignment="1">
      <alignment horizontal="center" vertical="center"/>
    </xf>
    <xf numFmtId="170" fontId="32" fillId="3" borderId="33" xfId="2" applyNumberFormat="1" applyFont="1" applyFill="1" applyBorder="1" applyAlignment="1">
      <alignment horizontal="center" vertical="center"/>
    </xf>
    <xf numFmtId="170" fontId="32" fillId="3" borderId="3" xfId="2" applyNumberFormat="1" applyFont="1" applyFill="1" applyBorder="1" applyAlignment="1">
      <alignment horizontal="center" vertical="center"/>
    </xf>
    <xf numFmtId="170" fontId="32" fillId="3" borderId="156" xfId="2" applyNumberFormat="1" applyFont="1" applyFill="1" applyBorder="1" applyAlignment="1">
      <alignment horizontal="center" vertical="center"/>
    </xf>
    <xf numFmtId="0" fontId="32" fillId="3" borderId="50" xfId="2" applyFont="1" applyFill="1" applyBorder="1" applyAlignment="1">
      <alignment horizontal="left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3" xfId="0" applyFont="1" applyBorder="1" applyAlignment="1">
      <alignment vertical="center" wrapText="1"/>
    </xf>
    <xf numFmtId="0" fontId="1" fillId="0" borderId="75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26" xfId="0" applyFont="1" applyBorder="1" applyAlignment="1">
      <alignment vertical="center" wrapText="1"/>
    </xf>
    <xf numFmtId="49" fontId="1" fillId="0" borderId="88" xfId="0" applyNumberFormat="1" applyFont="1" applyBorder="1" applyAlignment="1">
      <alignment horizontal="center" vertical="center" textRotation="90" wrapText="1"/>
    </xf>
    <xf numFmtId="0" fontId="1" fillId="0" borderId="130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0" fontId="1" fillId="0" borderId="1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32" fillId="0" borderId="35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2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4" fontId="32" fillId="0" borderId="167" xfId="0" applyNumberFormat="1" applyFont="1" applyBorder="1" applyAlignment="1">
      <alignment horizontal="center" vertical="center" wrapText="1"/>
    </xf>
    <xf numFmtId="0" fontId="32" fillId="0" borderId="15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2" fillId="0" borderId="154" xfId="0" applyFont="1" applyBorder="1" applyAlignment="1">
      <alignment horizontal="center" vertical="center" wrapText="1"/>
    </xf>
    <xf numFmtId="0" fontId="1" fillId="0" borderId="153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154" xfId="0" applyFont="1" applyBorder="1" applyAlignment="1">
      <alignment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4" xfId="0" applyFont="1" applyFill="1" applyBorder="1" applyAlignment="1">
      <alignment horizontal="center" vertical="center" wrapText="1"/>
    </xf>
    <xf numFmtId="0" fontId="1" fillId="6" borderId="143" xfId="0" applyFont="1" applyFill="1" applyBorder="1" applyAlignment="1">
      <alignment vertical="center" wrapText="1"/>
    </xf>
    <xf numFmtId="0" fontId="32" fillId="6" borderId="142" xfId="0" applyFont="1" applyFill="1" applyBorder="1" applyAlignment="1">
      <alignment horizontal="center" vertical="center" wrapText="1"/>
    </xf>
    <xf numFmtId="0" fontId="32" fillId="6" borderId="143" xfId="0" applyFont="1" applyFill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0" fontId="32" fillId="0" borderId="33" xfId="0" applyFont="1" applyBorder="1" applyAlignment="1">
      <alignment horizontal="center" vertical="center" wrapText="1"/>
    </xf>
    <xf numFmtId="14" fontId="32" fillId="0" borderId="3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3" xfId="0" applyFont="1" applyBorder="1" applyAlignment="1">
      <alignment vertical="center" wrapText="1"/>
    </xf>
    <xf numFmtId="0" fontId="32" fillId="0" borderId="133" xfId="0" applyFont="1" applyBorder="1" applyAlignment="1">
      <alignment horizontal="center" vertical="center" wrapText="1"/>
    </xf>
    <xf numFmtId="0" fontId="32" fillId="0" borderId="162" xfId="0" applyFont="1" applyBorder="1" applyAlignment="1">
      <alignment horizontal="center" vertical="center" wrapText="1"/>
    </xf>
    <xf numFmtId="0" fontId="32" fillId="6" borderId="139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83" xfId="0" applyFont="1" applyBorder="1" applyAlignment="1">
      <alignment vertical="center" wrapText="1"/>
    </xf>
    <xf numFmtId="0" fontId="32" fillId="6" borderId="136" xfId="0" applyFont="1" applyFill="1" applyBorder="1" applyAlignment="1">
      <alignment horizontal="center" vertical="center" wrapText="1"/>
    </xf>
    <xf numFmtId="0" fontId="32" fillId="6" borderId="140" xfId="0" applyFont="1" applyFill="1" applyBorder="1" applyAlignment="1">
      <alignment horizontal="center" vertical="center" wrapText="1"/>
    </xf>
    <xf numFmtId="0" fontId="32" fillId="0" borderId="155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137" xfId="0" applyFont="1" applyBorder="1" applyAlignment="1">
      <alignment horizontal="center" vertical="center" wrapText="1"/>
    </xf>
    <xf numFmtId="0" fontId="32" fillId="0" borderId="135" xfId="0" applyFont="1" applyBorder="1" applyAlignment="1">
      <alignment horizontal="center" vertical="center" wrapText="1"/>
    </xf>
    <xf numFmtId="0" fontId="32" fillId="3" borderId="136" xfId="0" applyFont="1" applyFill="1" applyBorder="1" applyAlignment="1">
      <alignment horizontal="center" vertical="center" wrapText="1"/>
    </xf>
    <xf numFmtId="0" fontId="32" fillId="3" borderId="137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67" fontId="1" fillId="0" borderId="163" xfId="2" applyNumberFormat="1" applyFont="1" applyBorder="1" applyAlignment="1">
      <alignment horizontal="center" vertical="center" wrapText="1"/>
    </xf>
    <xf numFmtId="0" fontId="32" fillId="0" borderId="16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32" fillId="6" borderId="168" xfId="0" applyFont="1" applyFill="1" applyBorder="1" applyAlignment="1">
      <alignment horizontal="center" vertical="center" wrapText="1"/>
    </xf>
    <xf numFmtId="0" fontId="32" fillId="6" borderId="164" xfId="0" applyFont="1" applyFill="1" applyBorder="1" applyAlignment="1">
      <alignment horizontal="center" vertical="center" wrapText="1"/>
    </xf>
    <xf numFmtId="0" fontId="32" fillId="6" borderId="169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5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1" fillId="6" borderId="135" xfId="0" applyFont="1" applyFill="1" applyBorder="1" applyAlignment="1">
      <alignment vertical="center" wrapText="1"/>
    </xf>
    <xf numFmtId="0" fontId="1" fillId="6" borderId="136" xfId="0" applyFont="1" applyFill="1" applyBorder="1" applyAlignment="1">
      <alignment vertical="center" wrapText="1"/>
    </xf>
    <xf numFmtId="0" fontId="1" fillId="6" borderId="137" xfId="0" applyFont="1" applyFill="1" applyBorder="1" applyAlignment="1">
      <alignment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32" fillId="0" borderId="39" xfId="0" applyFont="1" applyBorder="1" applyAlignment="1">
      <alignment horizontal="center" vertical="center" wrapText="1"/>
    </xf>
    <xf numFmtId="14" fontId="1" fillId="0" borderId="17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2" fillId="0" borderId="17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70" xfId="0" applyFont="1" applyBorder="1" applyAlignment="1">
      <alignment horizontal="center" vertical="center" wrapText="1"/>
    </xf>
    <xf numFmtId="14" fontId="1" fillId="0" borderId="16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157" xfId="0" applyFont="1" applyBorder="1" applyAlignment="1">
      <alignment vertical="center" wrapText="1"/>
    </xf>
    <xf numFmtId="167" fontId="34" fillId="3" borderId="15" xfId="2" applyNumberFormat="1" applyFont="1" applyFill="1" applyBorder="1" applyAlignment="1">
      <alignment horizontal="center" vertical="center" wrapText="1"/>
    </xf>
    <xf numFmtId="0" fontId="34" fillId="3" borderId="154" xfId="2" applyFont="1" applyFill="1" applyBorder="1" applyAlignment="1">
      <alignment horizontal="center" vertical="center" wrapText="1"/>
    </xf>
    <xf numFmtId="167" fontId="34" fillId="3" borderId="153" xfId="2" applyNumberFormat="1" applyFont="1" applyFill="1" applyBorder="1" applyAlignment="1">
      <alignment horizontal="center" vertical="center" wrapText="1"/>
    </xf>
    <xf numFmtId="167" fontId="34" fillId="3" borderId="154" xfId="2" applyNumberFormat="1" applyFont="1" applyFill="1" applyBorder="1" applyAlignment="1">
      <alignment vertical="center"/>
    </xf>
    <xf numFmtId="167" fontId="34" fillId="3" borderId="153" xfId="2" applyNumberFormat="1" applyFont="1" applyFill="1" applyBorder="1" applyAlignment="1">
      <alignment vertical="center"/>
    </xf>
    <xf numFmtId="167" fontId="34" fillId="3" borderId="15" xfId="2" applyNumberFormat="1" applyFont="1" applyFill="1" applyBorder="1" applyAlignment="1">
      <alignment horizontal="center" vertical="center"/>
    </xf>
    <xf numFmtId="167" fontId="34" fillId="0" borderId="154" xfId="2" applyNumberFormat="1" applyFont="1" applyBorder="1" applyAlignment="1">
      <alignment horizontal="center" vertical="center"/>
    </xf>
    <xf numFmtId="167" fontId="34" fillId="0" borderId="153" xfId="2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53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4" fillId="0" borderId="154" xfId="0" applyFont="1" applyBorder="1" applyAlignment="1">
      <alignment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73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32" fillId="6" borderId="123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0" fontId="32" fillId="4" borderId="119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81" xfId="0" applyFont="1" applyBorder="1" applyAlignment="1">
      <alignment vertical="center" wrapText="1"/>
    </xf>
    <xf numFmtId="0" fontId="1" fillId="0" borderId="158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32" fillId="0" borderId="67" xfId="0" applyFont="1" applyBorder="1" applyAlignment="1">
      <alignment horizontal="center" vertical="center" wrapText="1"/>
    </xf>
    <xf numFmtId="0" fontId="1" fillId="0" borderId="82" xfId="0" applyFont="1" applyBorder="1" applyAlignment="1">
      <alignment vertical="center" wrapText="1"/>
    </xf>
    <xf numFmtId="0" fontId="1" fillId="0" borderId="73" xfId="0" applyFont="1" applyBorder="1" applyAlignment="1">
      <alignment vertical="center" wrapText="1"/>
    </xf>
    <xf numFmtId="0" fontId="1" fillId="0" borderId="146" xfId="0" applyFont="1" applyBorder="1" applyAlignment="1">
      <alignment horizontal="center" vertical="center" wrapText="1"/>
    </xf>
    <xf numFmtId="0" fontId="32" fillId="0" borderId="147" xfId="0" applyFont="1" applyBorder="1" applyAlignment="1">
      <alignment horizontal="left" vertical="center" wrapText="1"/>
    </xf>
    <xf numFmtId="0" fontId="32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vertical="center" wrapText="1"/>
    </xf>
    <xf numFmtId="0" fontId="1" fillId="0" borderId="152" xfId="0" applyFont="1" applyBorder="1" applyAlignment="1">
      <alignment horizontal="center" vertical="center" wrapText="1"/>
    </xf>
    <xf numFmtId="0" fontId="1" fillId="0" borderId="151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50" xfId="0" applyFont="1" applyBorder="1" applyAlignment="1">
      <alignment vertical="center" wrapText="1"/>
    </xf>
    <xf numFmtId="167" fontId="1" fillId="0" borderId="0" xfId="2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167" fontId="1" fillId="0" borderId="41" xfId="2" applyNumberFormat="1" applyFont="1" applyBorder="1" applyAlignment="1">
      <alignment vertical="center"/>
    </xf>
    <xf numFmtId="0" fontId="32" fillId="0" borderId="41" xfId="0" applyFont="1" applyBorder="1" applyAlignment="1">
      <alignment horizontal="right" vertical="center"/>
    </xf>
    <xf numFmtId="0" fontId="32" fillId="0" borderId="0" xfId="0" applyFont="1"/>
    <xf numFmtId="170" fontId="32" fillId="10" borderId="24" xfId="2" applyNumberFormat="1" applyFont="1" applyFill="1" applyBorder="1" applyAlignment="1">
      <alignment horizontal="center" vertical="center"/>
    </xf>
    <xf numFmtId="170" fontId="32" fillId="10" borderId="2" xfId="2" applyNumberFormat="1" applyFont="1" applyFill="1" applyBorder="1" applyAlignment="1">
      <alignment horizontal="center" vertical="center"/>
    </xf>
    <xf numFmtId="170" fontId="32" fillId="10" borderId="154" xfId="2" applyNumberFormat="1" applyFont="1" applyFill="1" applyBorder="1" applyAlignment="1">
      <alignment horizontal="center" vertical="center"/>
    </xf>
    <xf numFmtId="0" fontId="32" fillId="3" borderId="135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4" fillId="8" borderId="89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2" fillId="0" borderId="3" xfId="0" applyFont="1" applyBorder="1"/>
    <xf numFmtId="0" fontId="2" fillId="0" borderId="42" xfId="0" applyFont="1" applyBorder="1"/>
    <xf numFmtId="0" fontId="2" fillId="0" borderId="5" xfId="0" applyFont="1" applyBorder="1"/>
    <xf numFmtId="0" fontId="1" fillId="0" borderId="27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0" fillId="0" borderId="0" xfId="0"/>
    <xf numFmtId="0" fontId="2" fillId="3" borderId="0" xfId="0" applyFont="1" applyFill="1" applyAlignment="1">
      <alignment horizontal="left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 wrapText="1"/>
    </xf>
    <xf numFmtId="0" fontId="15" fillId="0" borderId="0" xfId="1" applyFont="1" applyAlignment="1">
      <alignment horizontal="center"/>
    </xf>
    <xf numFmtId="0" fontId="28" fillId="0" borderId="31" xfId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2" fillId="0" borderId="31" xfId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49" fontId="15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5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7" fillId="0" borderId="4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49" fontId="16" fillId="0" borderId="31" xfId="1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7" xfId="1" applyNumberFormat="1" applyFont="1" applyBorder="1" applyAlignment="1" applyProtection="1">
      <alignment horizontal="left" vertical="center" wrapText="1"/>
      <protection locked="0"/>
    </xf>
    <xf numFmtId="49" fontId="16" fillId="0" borderId="30" xfId="1" applyNumberFormat="1" applyFont="1" applyBorder="1" applyAlignment="1" applyProtection="1">
      <alignment horizontal="left" vertical="center" wrapText="1"/>
      <protection locked="0"/>
    </xf>
    <xf numFmtId="49" fontId="16" fillId="0" borderId="13" xfId="1" applyNumberFormat="1" applyFont="1" applyBorder="1" applyAlignment="1" applyProtection="1">
      <alignment horizontal="left" vertical="center" wrapText="1"/>
      <protection locked="0"/>
    </xf>
    <xf numFmtId="49" fontId="16" fillId="0" borderId="0" xfId="1" applyNumberFormat="1" applyFont="1" applyAlignment="1" applyProtection="1">
      <alignment horizontal="left" vertical="center" wrapText="1"/>
      <protection locked="0"/>
    </xf>
    <xf numFmtId="49" fontId="16" fillId="0" borderId="14" xfId="1" applyNumberFormat="1" applyFont="1" applyBorder="1" applyAlignment="1" applyProtection="1">
      <alignment horizontal="left" vertical="center" wrapText="1"/>
      <protection locked="0"/>
    </xf>
    <xf numFmtId="49" fontId="16" fillId="0" borderId="37" xfId="1" applyNumberFormat="1" applyFont="1" applyBorder="1" applyAlignment="1" applyProtection="1">
      <alignment horizontal="left" vertical="center" wrapText="1"/>
      <protection locked="0"/>
    </xf>
    <xf numFmtId="49" fontId="16" fillId="0" borderId="41" xfId="1" applyNumberFormat="1" applyFont="1" applyBorder="1" applyAlignment="1" applyProtection="1">
      <alignment horizontal="left" vertical="center" wrapText="1"/>
      <protection locked="0"/>
    </xf>
    <xf numFmtId="49" fontId="16" fillId="0" borderId="36" xfId="1" applyNumberFormat="1" applyFont="1" applyBorder="1" applyAlignment="1" applyProtection="1">
      <alignment horizontal="left" vertical="center" wrapText="1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6" fillId="0" borderId="14" xfId="0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 wrapText="1"/>
    </xf>
    <xf numFmtId="1" fontId="16" fillId="0" borderId="41" xfId="0" applyNumberFormat="1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7" fontId="1" fillId="0" borderId="41" xfId="2" applyNumberFormat="1" applyFont="1" applyBorder="1" applyAlignment="1">
      <alignment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6" borderId="165" xfId="0" applyFont="1" applyFill="1" applyBorder="1" applyAlignment="1">
      <alignment horizontal="left" vertical="center" wrapText="1"/>
    </xf>
    <xf numFmtId="0" fontId="32" fillId="6" borderId="166" xfId="0" applyFont="1" applyFill="1" applyBorder="1" applyAlignment="1">
      <alignment horizontal="left" vertical="center" wrapText="1"/>
    </xf>
    <xf numFmtId="0" fontId="32" fillId="6" borderId="8" xfId="0" applyFont="1" applyFill="1" applyBorder="1" applyAlignment="1">
      <alignment horizontal="left" vertical="center" wrapText="1"/>
    </xf>
    <xf numFmtId="0" fontId="32" fillId="0" borderId="138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6" borderId="109" xfId="0" applyFont="1" applyFill="1" applyBorder="1" applyAlignment="1">
      <alignment horizontal="left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textRotation="90" wrapText="1"/>
    </xf>
    <xf numFmtId="49" fontId="1" fillId="0" borderId="58" xfId="0" applyNumberFormat="1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78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textRotation="90" wrapText="1"/>
    </xf>
    <xf numFmtId="49" fontId="1" fillId="0" borderId="42" xfId="0" applyNumberFormat="1" applyFont="1" applyBorder="1" applyAlignment="1">
      <alignment horizontal="center" vertical="center" textRotation="90" wrapText="1"/>
    </xf>
    <xf numFmtId="49" fontId="1" fillId="0" borderId="77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wrapText="1"/>
    </xf>
    <xf numFmtId="49" fontId="1" fillId="0" borderId="80" xfId="0" applyNumberFormat="1" applyFont="1" applyBorder="1" applyAlignment="1">
      <alignment horizontal="center" vertical="center" textRotation="90" wrapText="1"/>
    </xf>
    <xf numFmtId="49" fontId="1" fillId="0" borderId="81" xfId="0" applyNumberFormat="1" applyFont="1" applyBorder="1" applyAlignment="1">
      <alignment horizontal="center" vertical="center" textRotation="90" wrapText="1"/>
    </xf>
    <xf numFmtId="49" fontId="1" fillId="0" borderId="82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66" xfId="0" applyFont="1" applyBorder="1" applyAlignment="1">
      <alignment horizontal="right" vertical="center" wrapText="1"/>
    </xf>
    <xf numFmtId="49" fontId="1" fillId="0" borderId="127" xfId="0" applyNumberFormat="1" applyFont="1" applyBorder="1" applyAlignment="1">
      <alignment horizontal="center" vertical="center" textRotation="90" wrapText="1"/>
    </xf>
    <xf numFmtId="49" fontId="1" fillId="0" borderId="128" xfId="0" applyNumberFormat="1" applyFont="1" applyBorder="1" applyAlignment="1">
      <alignment horizontal="center" vertical="center" textRotation="90" wrapText="1"/>
    </xf>
    <xf numFmtId="49" fontId="1" fillId="0" borderId="129" xfId="0" applyNumberFormat="1" applyFont="1" applyBorder="1" applyAlignment="1">
      <alignment horizontal="center" vertical="center" textRotation="90" wrapText="1"/>
    </xf>
    <xf numFmtId="0" fontId="32" fillId="6" borderId="10" xfId="0" applyFont="1" applyFill="1" applyBorder="1" applyAlignment="1">
      <alignment horizontal="left" vertical="center" wrapText="1"/>
    </xf>
    <xf numFmtId="0" fontId="32" fillId="6" borderId="142" xfId="0" applyFont="1" applyFill="1" applyBorder="1" applyAlignment="1">
      <alignment horizontal="left" vertical="center" wrapText="1"/>
    </xf>
    <xf numFmtId="0" fontId="32" fillId="0" borderId="70" xfId="0" applyFont="1" applyBorder="1" applyAlignment="1">
      <alignment horizontal="right" vertical="center" wrapText="1"/>
    </xf>
    <xf numFmtId="0" fontId="32" fillId="0" borderId="71" xfId="0" applyFont="1" applyBorder="1" applyAlignment="1">
      <alignment horizontal="right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6" borderId="165" xfId="0" applyFont="1" applyFill="1" applyBorder="1" applyAlignment="1">
      <alignment horizontal="center" vertical="center" wrapText="1"/>
    </xf>
    <xf numFmtId="0" fontId="32" fillId="6" borderId="166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26" xfId="0" applyFont="1" applyBorder="1" applyAlignment="1">
      <alignment horizontal="center" vertical="center" wrapText="1"/>
    </xf>
    <xf numFmtId="0" fontId="32" fillId="0" borderId="159" xfId="0" applyFont="1" applyBorder="1" applyAlignment="1">
      <alignment horizontal="center" vertical="center" wrapText="1"/>
    </xf>
    <xf numFmtId="0" fontId="32" fillId="0" borderId="160" xfId="0" applyFont="1" applyBorder="1" applyAlignment="1">
      <alignment horizontal="center" vertical="center" wrapText="1"/>
    </xf>
    <xf numFmtId="0" fontId="32" fillId="0" borderId="161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26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0" borderId="51" xfId="0" applyFont="1" applyBorder="1" applyAlignment="1">
      <alignment horizontal="right" vertical="center" wrapText="1"/>
    </xf>
    <xf numFmtId="0" fontId="32" fillId="0" borderId="31" xfId="0" applyFont="1" applyBorder="1" applyAlignment="1">
      <alignment horizontal="right" vertical="center" wrapText="1"/>
    </xf>
    <xf numFmtId="0" fontId="32" fillId="0" borderId="41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170" fontId="32" fillId="3" borderId="23" xfId="2" applyNumberFormat="1" applyFont="1" applyFill="1" applyBorder="1" applyAlignment="1">
      <alignment horizontal="left" vertical="center" wrapText="1"/>
    </xf>
    <xf numFmtId="170" fontId="32" fillId="3" borderId="25" xfId="2" applyNumberFormat="1" applyFont="1" applyFill="1" applyBorder="1" applyAlignment="1">
      <alignment horizontal="left" vertical="center"/>
    </xf>
    <xf numFmtId="170" fontId="32" fillId="3" borderId="34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53" xfId="2" applyNumberFormat="1" applyFont="1" applyFill="1" applyBorder="1" applyAlignment="1">
      <alignment horizontal="left" vertical="center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56" xfId="0" applyNumberFormat="1" applyFont="1" applyFill="1" applyBorder="1" applyAlignment="1">
      <alignment horizontal="center" vertical="center" wrapText="1"/>
    </xf>
    <xf numFmtId="164" fontId="7" fillId="3" borderId="107" xfId="0" applyNumberFormat="1" applyFont="1" applyFill="1" applyBorder="1" applyAlignment="1">
      <alignment horizontal="center" vertical="center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164" fontId="7" fillId="3" borderId="56" xfId="0" applyNumberFormat="1" applyFont="1" applyFill="1" applyBorder="1" applyAlignment="1">
      <alignment horizontal="center" vertical="center" textRotation="90" wrapText="1"/>
    </xf>
    <xf numFmtId="164" fontId="7" fillId="3" borderId="107" xfId="0" applyNumberFormat="1" applyFont="1" applyFill="1" applyBorder="1" applyAlignment="1">
      <alignment horizontal="center" vertical="center" textRotation="90" wrapText="1"/>
    </xf>
    <xf numFmtId="164" fontId="7" fillId="3" borderId="101" xfId="0" applyNumberFormat="1" applyFont="1" applyFill="1" applyBorder="1" applyAlignment="1">
      <alignment horizontal="center" vertical="center" wrapText="1"/>
    </xf>
    <xf numFmtId="164" fontId="7" fillId="3" borderId="102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164" fontId="7" fillId="3" borderId="53" xfId="0" applyNumberFormat="1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 wrapText="1"/>
    </xf>
    <xf numFmtId="164" fontId="7" fillId="3" borderId="55" xfId="0" applyNumberFormat="1" applyFont="1" applyFill="1" applyBorder="1" applyAlignment="1">
      <alignment horizontal="center" vertical="center" wrapText="1"/>
    </xf>
    <xf numFmtId="164" fontId="7" fillId="3" borderId="57" xfId="0" applyNumberFormat="1" applyFont="1" applyFill="1" applyBorder="1" applyAlignment="1">
      <alignment horizontal="center" vertical="center" textRotation="90" wrapText="1"/>
    </xf>
    <xf numFmtId="164" fontId="7" fillId="3" borderId="58" xfId="0" applyNumberFormat="1" applyFont="1" applyFill="1" applyBorder="1" applyAlignment="1">
      <alignment horizontal="center" vertical="center" textRotation="90" wrapText="1"/>
    </xf>
    <xf numFmtId="164" fontId="7" fillId="3" borderId="59" xfId="0" applyNumberFormat="1" applyFont="1" applyFill="1" applyBorder="1" applyAlignment="1">
      <alignment horizontal="center" vertical="center" textRotation="90" wrapText="1"/>
    </xf>
    <xf numFmtId="164" fontId="7" fillId="3" borderId="90" xfId="0" applyNumberFormat="1" applyFont="1" applyFill="1" applyBorder="1" applyAlignment="1">
      <alignment horizontal="center" vertical="center" wrapText="1"/>
    </xf>
    <xf numFmtId="164" fontId="7" fillId="3" borderId="91" xfId="0" applyNumberFormat="1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95" xfId="0" applyNumberFormat="1" applyFont="1" applyFill="1" applyBorder="1" applyAlignment="1">
      <alignment horizontal="center" vertical="center" textRotation="90" wrapText="1"/>
    </xf>
    <xf numFmtId="164" fontId="7" fillId="3" borderId="69" xfId="0" applyNumberFormat="1" applyFont="1" applyFill="1" applyBorder="1" applyAlignment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4" fontId="7" fillId="3" borderId="61" xfId="0" applyNumberFormat="1" applyFont="1" applyFill="1" applyBorder="1" applyAlignment="1">
      <alignment horizontal="center" vertical="center"/>
    </xf>
    <xf numFmtId="164" fontId="7" fillId="3" borderId="62" xfId="0" applyNumberFormat="1" applyFont="1" applyFill="1" applyBorder="1" applyAlignment="1">
      <alignment horizontal="center" vertical="center"/>
    </xf>
    <xf numFmtId="164" fontId="7" fillId="3" borderId="63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64" fontId="7" fillId="3" borderId="75" xfId="0" applyNumberFormat="1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164" fontId="7" fillId="3" borderId="104" xfId="0" applyNumberFormat="1" applyFont="1" applyFill="1" applyBorder="1" applyAlignment="1">
      <alignment horizontal="center" vertical="center"/>
    </xf>
    <xf numFmtId="164" fontId="7" fillId="3" borderId="20" xfId="0" applyNumberFormat="1" applyFont="1" applyFill="1" applyBorder="1" applyAlignment="1">
      <alignment horizontal="center" vertical="center"/>
    </xf>
    <xf numFmtId="164" fontId="7" fillId="3" borderId="52" xfId="0" applyNumberFormat="1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107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117" xfId="0" applyNumberFormat="1" applyFont="1" applyFill="1" applyBorder="1" applyAlignment="1">
      <alignment horizontal="center" vertical="center" wrapText="1"/>
    </xf>
    <xf numFmtId="164" fontId="7" fillId="3" borderId="118" xfId="0" applyNumberFormat="1" applyFont="1" applyFill="1" applyBorder="1" applyAlignment="1">
      <alignment horizontal="center" vertical="center" wrapText="1"/>
    </xf>
    <xf numFmtId="0" fontId="7" fillId="3" borderId="112" xfId="0" applyFont="1" applyFill="1" applyBorder="1" applyAlignment="1">
      <alignment horizontal="center" vertical="center" wrapText="1"/>
    </xf>
    <xf numFmtId="164" fontId="7" fillId="3" borderId="108" xfId="0" applyNumberFormat="1" applyFont="1" applyFill="1" applyBorder="1" applyAlignment="1">
      <alignment horizontal="center" vertical="center" textRotation="90" wrapText="1"/>
    </xf>
    <xf numFmtId="164" fontId="7" fillId="3" borderId="109" xfId="0" applyNumberFormat="1" applyFont="1" applyFill="1" applyBorder="1" applyAlignment="1">
      <alignment horizontal="center" vertical="center" textRotation="90" wrapText="1"/>
    </xf>
    <xf numFmtId="164" fontId="7" fillId="3" borderId="110" xfId="0" applyNumberFormat="1" applyFont="1" applyFill="1" applyBorder="1" applyAlignment="1">
      <alignment horizontal="center" vertical="center" textRotation="90" wrapText="1"/>
    </xf>
    <xf numFmtId="164" fontId="7" fillId="3" borderId="122" xfId="0" applyNumberFormat="1" applyFont="1" applyFill="1" applyBorder="1" applyAlignment="1">
      <alignment horizontal="center" vertical="center"/>
    </xf>
    <xf numFmtId="164" fontId="7" fillId="3" borderId="118" xfId="0" applyNumberFormat="1" applyFont="1" applyFill="1" applyBorder="1" applyAlignment="1">
      <alignment horizontal="center" vertical="center"/>
    </xf>
    <xf numFmtId="164" fontId="7" fillId="3" borderId="112" xfId="0" applyNumberFormat="1" applyFont="1" applyFill="1" applyBorder="1" applyAlignment="1">
      <alignment horizontal="center" vertical="center"/>
    </xf>
    <xf numFmtId="0" fontId="7" fillId="3" borderId="109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109" xfId="0" applyFont="1" applyFill="1" applyBorder="1" applyAlignment="1">
      <alignment horizontal="center" vertical="center"/>
    </xf>
    <xf numFmtId="0" fontId="7" fillId="3" borderId="110" xfId="0" applyFont="1" applyFill="1" applyBorder="1" applyAlignment="1">
      <alignment horizontal="center" vertical="center"/>
    </xf>
    <xf numFmtId="164" fontId="7" fillId="3" borderId="80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textRotation="90" wrapText="1"/>
    </xf>
    <xf numFmtId="164" fontId="7" fillId="3" borderId="93" xfId="0" applyNumberFormat="1" applyFont="1" applyFill="1" applyBorder="1" applyAlignment="1">
      <alignment horizontal="center" vertical="center" textRotation="90" wrapText="1"/>
    </xf>
    <xf numFmtId="164" fontId="7" fillId="3" borderId="113" xfId="0" applyNumberFormat="1" applyFont="1" applyFill="1" applyBorder="1" applyAlignment="1">
      <alignment horizontal="center" vertical="center" wrapText="1"/>
    </xf>
    <xf numFmtId="0" fontId="7" fillId="3" borderId="114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106" xfId="0" applyNumberFormat="1" applyFont="1" applyFill="1" applyBorder="1" applyAlignment="1">
      <alignment horizontal="center" vertical="center" textRotation="90" wrapText="1"/>
    </xf>
    <xf numFmtId="164" fontId="7" fillId="3" borderId="120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105" xfId="0" applyNumberFormat="1" applyFont="1" applyFill="1" applyBorder="1" applyAlignment="1">
      <alignment horizontal="center" vertical="center" textRotation="90" wrapText="1"/>
    </xf>
    <xf numFmtId="164" fontId="7" fillId="3" borderId="121" xfId="0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40625"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387" t="s">
        <v>57</v>
      </c>
      <c r="D1" s="388"/>
      <c r="E1" s="388"/>
      <c r="F1" s="388"/>
      <c r="G1" s="388"/>
      <c r="H1" s="388"/>
      <c r="I1" s="388"/>
      <c r="J1" s="388"/>
      <c r="K1" s="389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41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58</v>
      </c>
      <c r="D3" s="6">
        <v>33</v>
      </c>
      <c r="E3" s="6">
        <v>7</v>
      </c>
      <c r="F3" s="6"/>
      <c r="G3" s="6"/>
      <c r="H3" s="6"/>
      <c r="I3" s="8" t="s">
        <v>37</v>
      </c>
      <c r="J3" s="8" t="s">
        <v>33</v>
      </c>
    </row>
    <row r="4" spans="1:12" s="3" customFormat="1" ht="18.75" x14ac:dyDescent="0.3">
      <c r="C4" s="6" t="s">
        <v>59</v>
      </c>
      <c r="D4" s="6"/>
      <c r="E4" s="6"/>
      <c r="F4" s="6">
        <v>4</v>
      </c>
      <c r="G4" s="6">
        <v>11</v>
      </c>
      <c r="H4" s="6">
        <v>2</v>
      </c>
      <c r="I4" s="8" t="s">
        <v>34</v>
      </c>
      <c r="J4" s="8" t="s">
        <v>35</v>
      </c>
    </row>
    <row r="5" spans="1:12" s="3" customFormat="1" ht="18.75" x14ac:dyDescent="0.3">
      <c r="C5" s="6" t="s">
        <v>60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38</v>
      </c>
      <c r="J5" s="8" t="s">
        <v>36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393" t="s">
        <v>42</v>
      </c>
      <c r="F7" s="394"/>
      <c r="G7" s="394"/>
      <c r="H7" s="2"/>
      <c r="I7" s="2"/>
      <c r="J7" s="2"/>
      <c r="K7" s="4"/>
    </row>
    <row r="8" spans="1:12" s="3" customFormat="1" ht="18.75" x14ac:dyDescent="0.3">
      <c r="C8" s="2"/>
      <c r="D8" s="390" t="s">
        <v>43</v>
      </c>
      <c r="E8" s="391"/>
      <c r="F8" s="392"/>
      <c r="G8" s="10" t="s">
        <v>25</v>
      </c>
      <c r="H8" s="10" t="s">
        <v>44</v>
      </c>
      <c r="I8" s="2"/>
      <c r="J8" s="2"/>
      <c r="K8" s="4"/>
    </row>
    <row r="9" spans="1:12" s="3" customFormat="1" ht="18.75" x14ac:dyDescent="0.3">
      <c r="C9" s="2"/>
      <c r="D9" s="390" t="s">
        <v>26</v>
      </c>
      <c r="E9" s="391"/>
      <c r="F9" s="392"/>
      <c r="G9" s="11">
        <v>4</v>
      </c>
      <c r="H9" s="11">
        <v>4</v>
      </c>
      <c r="I9" s="2"/>
      <c r="J9" s="2"/>
      <c r="K9" s="4"/>
    </row>
    <row r="10" spans="1:12" s="3" customFormat="1" ht="18.75" x14ac:dyDescent="0.3">
      <c r="C10" s="2"/>
      <c r="D10" s="383" t="s">
        <v>27</v>
      </c>
      <c r="E10" s="384"/>
      <c r="F10" s="384"/>
      <c r="G10" s="14"/>
      <c r="H10" s="14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385" t="s">
        <v>45</v>
      </c>
      <c r="F12" s="386"/>
      <c r="G12" s="386"/>
      <c r="H12" s="2"/>
      <c r="I12" s="2"/>
      <c r="J12" s="2"/>
      <c r="K12" s="4"/>
    </row>
    <row r="13" spans="1:12" s="3" customFormat="1" ht="63.75" x14ac:dyDescent="0.3">
      <c r="C13" s="2"/>
      <c r="D13" s="395" t="s">
        <v>46</v>
      </c>
      <c r="E13" s="396"/>
      <c r="F13" s="397"/>
      <c r="G13" s="12" t="s">
        <v>47</v>
      </c>
      <c r="H13" s="13" t="s">
        <v>25</v>
      </c>
      <c r="I13" s="2"/>
      <c r="J13" s="2"/>
      <c r="K13" s="4"/>
    </row>
    <row r="14" spans="1:12" s="3" customFormat="1" ht="18.75" x14ac:dyDescent="0.3">
      <c r="C14" s="2"/>
      <c r="D14" s="380" t="s">
        <v>40</v>
      </c>
      <c r="E14" s="381"/>
      <c r="F14" s="382"/>
      <c r="G14" s="10" t="s">
        <v>48</v>
      </c>
      <c r="H14" s="10">
        <v>4</v>
      </c>
      <c r="I14" s="2"/>
      <c r="J14" s="2"/>
      <c r="K14" s="4"/>
    </row>
    <row r="15" spans="1:12" s="3" customFormat="1" ht="18.75" x14ac:dyDescent="0.3">
      <c r="C15" s="2"/>
      <c r="D15" s="380"/>
      <c r="E15" s="381"/>
      <c r="F15" s="382"/>
      <c r="G15" s="10"/>
      <c r="H15" s="10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tabSelected="1" zoomScale="50" zoomScaleNormal="50" zoomScaleSheetLayoutView="5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7.7109375" style="1" customWidth="1"/>
    <col min="10" max="11" width="6.7109375" style="1" customWidth="1"/>
    <col min="12" max="12" width="6.42578125" style="1" customWidth="1"/>
    <col min="13" max="13" width="7.28515625" style="1" customWidth="1"/>
    <col min="14" max="25" width="5.28515625" style="1" customWidth="1"/>
    <col min="26" max="26" width="7.42578125" style="1" customWidth="1"/>
    <col min="27" max="51" width="5.28515625" style="1" customWidth="1"/>
    <col min="52" max="52" width="3.85546875" style="1" bestFit="1" customWidth="1"/>
    <col min="53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7" ht="33.75" customHeight="1" x14ac:dyDescent="0.4">
      <c r="A1" s="402" t="s">
        <v>67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3" t="s">
        <v>39</v>
      </c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21"/>
      <c r="AY1" s="409"/>
      <c r="AZ1" s="410"/>
      <c r="BA1" s="410"/>
      <c r="BB1" s="410"/>
      <c r="BC1" s="410"/>
      <c r="BD1" s="410"/>
      <c r="BE1" s="410"/>
    </row>
    <row r="2" spans="1:57" ht="30" x14ac:dyDescent="0.4">
      <c r="A2" s="402" t="s">
        <v>68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7" ht="33" customHeight="1" x14ac:dyDescent="0.45">
      <c r="A3" s="402" t="s">
        <v>243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4" t="s">
        <v>0</v>
      </c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AN3" s="400" t="s">
        <v>144</v>
      </c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</row>
    <row r="4" spans="1:57" ht="30.75" x14ac:dyDescent="0.45">
      <c r="A4" s="405" t="s">
        <v>244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</row>
    <row r="5" spans="1:57" ht="36.75" customHeight="1" x14ac:dyDescent="0.4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406" t="s">
        <v>1</v>
      </c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7"/>
      <c r="AI5" s="407"/>
      <c r="AJ5" s="407"/>
      <c r="AK5" s="407"/>
      <c r="AL5" s="407"/>
      <c r="AM5" s="407"/>
      <c r="AN5" s="411"/>
      <c r="AO5" s="411"/>
      <c r="AP5" s="411"/>
      <c r="AQ5" s="411"/>
      <c r="AR5" s="411"/>
      <c r="AS5" s="411"/>
      <c r="AT5" s="411"/>
      <c r="AU5" s="411"/>
      <c r="AV5" s="411"/>
      <c r="AW5" s="411"/>
      <c r="AX5" s="411"/>
      <c r="AY5" s="411"/>
      <c r="AZ5" s="411"/>
      <c r="BA5" s="411"/>
    </row>
    <row r="6" spans="1:57" s="3" customFormat="1" ht="24.75" customHeight="1" x14ac:dyDescent="0.4">
      <c r="A6" s="402" t="s">
        <v>90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AO6" s="408"/>
      <c r="AP6" s="408"/>
      <c r="AQ6" s="408"/>
      <c r="AR6" s="408"/>
      <c r="AS6" s="408"/>
      <c r="AT6" s="408"/>
      <c r="AU6" s="408"/>
      <c r="AV6" s="408"/>
      <c r="AW6" s="408"/>
      <c r="AX6" s="408"/>
      <c r="AY6" s="408"/>
      <c r="AZ6" s="408"/>
      <c r="BA6" s="408"/>
    </row>
    <row r="7" spans="1:57" s="3" customFormat="1" ht="27" customHeight="1" x14ac:dyDescent="0.4">
      <c r="A7" s="402" t="s">
        <v>69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0" t="s">
        <v>91</v>
      </c>
      <c r="Q7" s="400"/>
      <c r="R7" s="400"/>
      <c r="S7" s="400"/>
      <c r="T7" s="400"/>
      <c r="U7" s="400"/>
      <c r="V7" s="400"/>
      <c r="W7" s="400"/>
      <c r="X7" s="400"/>
      <c r="Y7" s="400"/>
      <c r="Z7" s="400"/>
      <c r="AA7" s="400"/>
      <c r="AB7" s="400"/>
      <c r="AC7" s="400"/>
      <c r="AD7" s="400"/>
      <c r="AE7" s="400"/>
      <c r="AF7" s="400"/>
      <c r="AG7" s="400"/>
      <c r="AH7" s="400"/>
      <c r="AI7" s="400"/>
      <c r="AJ7" s="400"/>
      <c r="AK7" s="400"/>
      <c r="AL7" s="400"/>
      <c r="AM7" s="135"/>
      <c r="AN7" s="412" t="s">
        <v>92</v>
      </c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13"/>
      <c r="AZ7" s="413"/>
      <c r="BA7" s="413"/>
    </row>
    <row r="8" spans="1:57" s="3" customFormat="1" ht="27.75" customHeight="1" x14ac:dyDescent="0.4">
      <c r="P8" s="400" t="s">
        <v>125</v>
      </c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  <c r="AC8" s="400"/>
      <c r="AD8" s="400"/>
      <c r="AE8" s="400"/>
      <c r="AF8" s="400"/>
      <c r="AG8" s="400"/>
      <c r="AH8" s="400"/>
      <c r="AI8" s="400"/>
      <c r="AJ8" s="400"/>
      <c r="AK8" s="400"/>
      <c r="AL8" s="400"/>
      <c r="AM8" s="135"/>
      <c r="AN8" s="412" t="s">
        <v>93</v>
      </c>
      <c r="AO8" s="412"/>
      <c r="AP8" s="412"/>
      <c r="AQ8" s="412"/>
      <c r="AR8" s="412"/>
      <c r="AS8" s="412"/>
      <c r="AT8" s="412"/>
      <c r="AU8" s="412"/>
      <c r="AV8" s="412"/>
      <c r="AW8" s="412"/>
      <c r="AX8" s="412"/>
      <c r="AY8" s="412"/>
      <c r="AZ8" s="412"/>
      <c r="BA8" s="412"/>
    </row>
    <row r="9" spans="1:57" s="3" customFormat="1" ht="27.75" customHeight="1" x14ac:dyDescent="0.4">
      <c r="P9" s="400" t="s">
        <v>126</v>
      </c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  <c r="AC9" s="400"/>
      <c r="AD9" s="400"/>
      <c r="AE9" s="400"/>
      <c r="AF9" s="400"/>
      <c r="AG9" s="400"/>
      <c r="AH9" s="400"/>
      <c r="AI9" s="400"/>
      <c r="AJ9" s="400"/>
      <c r="AK9" s="400"/>
      <c r="AL9" s="400"/>
      <c r="AM9" s="135"/>
      <c r="AN9" s="412"/>
      <c r="AO9" s="412"/>
      <c r="AP9" s="412"/>
      <c r="AQ9" s="412"/>
      <c r="AR9" s="412"/>
      <c r="AS9" s="412"/>
      <c r="AT9" s="412"/>
      <c r="AU9" s="412"/>
      <c r="AV9" s="412"/>
      <c r="AW9" s="412"/>
      <c r="AX9" s="412"/>
      <c r="AY9" s="412"/>
      <c r="AZ9" s="412"/>
      <c r="BA9" s="412"/>
    </row>
    <row r="10" spans="1:57" s="3" customFormat="1" ht="27.75" customHeight="1" x14ac:dyDescent="0.35">
      <c r="P10" s="400" t="s">
        <v>94</v>
      </c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4"/>
      <c r="AE10" s="414"/>
      <c r="AF10" s="414"/>
      <c r="AG10" s="414"/>
      <c r="AH10" s="414"/>
      <c r="AI10" s="414"/>
      <c r="AJ10" s="414"/>
      <c r="AK10" s="414"/>
      <c r="AL10" s="399"/>
      <c r="AM10" s="399"/>
      <c r="AN10" s="412"/>
      <c r="AO10" s="412"/>
      <c r="AP10" s="412"/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</row>
    <row r="11" spans="1:57" s="3" customFormat="1" ht="26.25" x14ac:dyDescent="0.4">
      <c r="P11" s="400" t="s">
        <v>195</v>
      </c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  <c r="AI11" s="400"/>
      <c r="AJ11" s="400"/>
      <c r="AK11" s="400"/>
      <c r="AL11" s="400"/>
      <c r="AM11" s="40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7" s="3" customFormat="1" ht="26.25" x14ac:dyDescent="0.4"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398" t="s">
        <v>196</v>
      </c>
      <c r="AA12" s="399"/>
      <c r="AB12" s="399"/>
      <c r="AC12" s="399"/>
      <c r="AD12" s="399"/>
      <c r="AE12" s="135"/>
      <c r="AF12" s="135"/>
      <c r="AG12" s="135"/>
      <c r="AH12" s="135"/>
      <c r="AI12" s="135"/>
      <c r="AJ12" s="135"/>
      <c r="AK12" s="135"/>
      <c r="AL12" s="135"/>
      <c r="AM12" s="135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7" s="3" customFormat="1" ht="27.75" customHeight="1" x14ac:dyDescent="0.4">
      <c r="P13" s="135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7"/>
      <c r="AM13" s="137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7" s="3" customFormat="1" ht="22.5" x14ac:dyDescent="0.3">
      <c r="A14" s="401" t="s">
        <v>143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401"/>
      <c r="AL14" s="401"/>
      <c r="AM14" s="401"/>
      <c r="AN14" s="401"/>
      <c r="AO14" s="401"/>
      <c r="AP14" s="401"/>
      <c r="AQ14" s="401"/>
      <c r="AR14" s="401"/>
      <c r="AS14" s="401"/>
      <c r="AT14" s="401"/>
      <c r="AU14" s="401"/>
      <c r="AV14" s="401"/>
      <c r="AW14" s="401"/>
      <c r="AX14" s="401"/>
      <c r="AY14" s="401"/>
      <c r="AZ14" s="401"/>
      <c r="BA14" s="401"/>
    </row>
    <row r="15" spans="1:57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 x14ac:dyDescent="0.25">
      <c r="A16" s="470" t="s">
        <v>2</v>
      </c>
      <c r="B16" s="472" t="s">
        <v>3</v>
      </c>
      <c r="C16" s="473"/>
      <c r="D16" s="473"/>
      <c r="E16" s="474"/>
      <c r="F16" s="472" t="s">
        <v>4</v>
      </c>
      <c r="G16" s="473"/>
      <c r="H16" s="473"/>
      <c r="I16" s="474"/>
      <c r="J16" s="461" t="s">
        <v>5</v>
      </c>
      <c r="K16" s="464"/>
      <c r="L16" s="464"/>
      <c r="M16" s="464"/>
      <c r="N16" s="461" t="s">
        <v>6</v>
      </c>
      <c r="O16" s="464"/>
      <c r="P16" s="464"/>
      <c r="Q16" s="464"/>
      <c r="R16" s="463"/>
      <c r="S16" s="461" t="s">
        <v>7</v>
      </c>
      <c r="T16" s="462"/>
      <c r="U16" s="462"/>
      <c r="V16" s="462"/>
      <c r="W16" s="463"/>
      <c r="X16" s="461" t="s">
        <v>8</v>
      </c>
      <c r="Y16" s="464"/>
      <c r="Z16" s="464"/>
      <c r="AA16" s="463"/>
      <c r="AB16" s="472" t="s">
        <v>9</v>
      </c>
      <c r="AC16" s="473"/>
      <c r="AD16" s="473"/>
      <c r="AE16" s="474"/>
      <c r="AF16" s="472" t="s">
        <v>10</v>
      </c>
      <c r="AG16" s="473"/>
      <c r="AH16" s="473"/>
      <c r="AI16" s="474"/>
      <c r="AJ16" s="461" t="s">
        <v>11</v>
      </c>
      <c r="AK16" s="462"/>
      <c r="AL16" s="462"/>
      <c r="AM16" s="462"/>
      <c r="AN16" s="463"/>
      <c r="AO16" s="461" t="s">
        <v>12</v>
      </c>
      <c r="AP16" s="464"/>
      <c r="AQ16" s="464"/>
      <c r="AR16" s="464"/>
      <c r="AS16" s="465" t="s">
        <v>13</v>
      </c>
      <c r="AT16" s="466"/>
      <c r="AU16" s="466"/>
      <c r="AV16" s="466"/>
      <c r="AW16" s="467"/>
      <c r="AX16" s="461" t="s">
        <v>14</v>
      </c>
      <c r="AY16" s="464"/>
      <c r="AZ16" s="464"/>
      <c r="BA16" s="463"/>
    </row>
    <row r="17" spans="1:53" s="5" customFormat="1" ht="30" customHeight="1" thickBot="1" x14ac:dyDescent="0.25">
      <c r="A17" s="471"/>
      <c r="B17" s="24">
        <v>1</v>
      </c>
      <c r="C17" s="152">
        <v>2</v>
      </c>
      <c r="D17" s="152">
        <v>3</v>
      </c>
      <c r="E17" s="25">
        <v>4</v>
      </c>
      <c r="F17" s="24">
        <v>5</v>
      </c>
      <c r="G17" s="152">
        <v>6</v>
      </c>
      <c r="H17" s="152">
        <v>7</v>
      </c>
      <c r="I17" s="25">
        <v>8</v>
      </c>
      <c r="J17" s="24">
        <v>9</v>
      </c>
      <c r="K17" s="152">
        <v>10</v>
      </c>
      <c r="L17" s="152">
        <v>11</v>
      </c>
      <c r="M17" s="26">
        <v>12</v>
      </c>
      <c r="N17" s="24">
        <v>13</v>
      </c>
      <c r="O17" s="152">
        <v>14</v>
      </c>
      <c r="P17" s="152">
        <v>15</v>
      </c>
      <c r="Q17" s="152">
        <v>16</v>
      </c>
      <c r="R17" s="25">
        <v>17</v>
      </c>
      <c r="S17" s="24">
        <v>18</v>
      </c>
      <c r="T17" s="152">
        <v>19</v>
      </c>
      <c r="U17" s="152">
        <v>20</v>
      </c>
      <c r="V17" s="152">
        <v>21</v>
      </c>
      <c r="W17" s="25">
        <v>22</v>
      </c>
      <c r="X17" s="24">
        <v>23</v>
      </c>
      <c r="Y17" s="152">
        <v>24</v>
      </c>
      <c r="Z17" s="152">
        <v>25</v>
      </c>
      <c r="AA17" s="25">
        <v>26</v>
      </c>
      <c r="AB17" s="24">
        <v>27</v>
      </c>
      <c r="AC17" s="152">
        <v>28</v>
      </c>
      <c r="AD17" s="152">
        <v>29</v>
      </c>
      <c r="AE17" s="25">
        <v>30</v>
      </c>
      <c r="AF17" s="24">
        <v>31</v>
      </c>
      <c r="AG17" s="152">
        <v>32</v>
      </c>
      <c r="AH17" s="152">
        <v>33</v>
      </c>
      <c r="AI17" s="25">
        <v>34</v>
      </c>
      <c r="AJ17" s="24">
        <v>35</v>
      </c>
      <c r="AK17" s="152">
        <v>36</v>
      </c>
      <c r="AL17" s="152">
        <v>37</v>
      </c>
      <c r="AM17" s="152">
        <v>38</v>
      </c>
      <c r="AN17" s="25">
        <v>39</v>
      </c>
      <c r="AO17" s="24">
        <v>40</v>
      </c>
      <c r="AP17" s="152">
        <v>41</v>
      </c>
      <c r="AQ17" s="152">
        <v>42</v>
      </c>
      <c r="AR17" s="26">
        <v>43</v>
      </c>
      <c r="AS17" s="24">
        <v>44</v>
      </c>
      <c r="AT17" s="152">
        <v>45</v>
      </c>
      <c r="AU17" s="152">
        <v>46</v>
      </c>
      <c r="AV17" s="152">
        <v>47</v>
      </c>
      <c r="AW17" s="25">
        <v>48</v>
      </c>
      <c r="AX17" s="24">
        <v>49</v>
      </c>
      <c r="AY17" s="152">
        <v>50</v>
      </c>
      <c r="AZ17" s="152">
        <v>51</v>
      </c>
      <c r="BA17" s="25">
        <v>52</v>
      </c>
    </row>
    <row r="18" spans="1:53" ht="30" customHeight="1" x14ac:dyDescent="0.3">
      <c r="A18" s="27">
        <v>1</v>
      </c>
      <c r="B18" s="28" t="s">
        <v>65</v>
      </c>
      <c r="C18" s="29" t="s">
        <v>65</v>
      </c>
      <c r="D18" s="29" t="s">
        <v>65</v>
      </c>
      <c r="E18" s="30" t="s">
        <v>65</v>
      </c>
      <c r="F18" s="28" t="s">
        <v>65</v>
      </c>
      <c r="G18" s="29" t="s">
        <v>65</v>
      </c>
      <c r="H18" s="29" t="s">
        <v>65</v>
      </c>
      <c r="I18" s="30" t="s">
        <v>65</v>
      </c>
      <c r="J18" s="28" t="s">
        <v>65</v>
      </c>
      <c r="K18" s="29" t="s">
        <v>65</v>
      </c>
      <c r="L18" s="29" t="s">
        <v>65</v>
      </c>
      <c r="M18" s="30" t="s">
        <v>65</v>
      </c>
      <c r="N18" s="28" t="s">
        <v>65</v>
      </c>
      <c r="O18" s="29" t="s">
        <v>65</v>
      </c>
      <c r="P18" s="29" t="s">
        <v>65</v>
      </c>
      <c r="Q18" s="29" t="s">
        <v>95</v>
      </c>
      <c r="R18" s="30" t="s">
        <v>95</v>
      </c>
      <c r="S18" s="28" t="s">
        <v>16</v>
      </c>
      <c r="T18" s="29" t="s">
        <v>65</v>
      </c>
      <c r="U18" s="29" t="s">
        <v>65</v>
      </c>
      <c r="V18" s="30" t="s">
        <v>65</v>
      </c>
      <c r="W18" s="28" t="s">
        <v>65</v>
      </c>
      <c r="X18" s="29" t="s">
        <v>65</v>
      </c>
      <c r="Y18" s="29" t="s">
        <v>65</v>
      </c>
      <c r="Z18" s="31" t="s">
        <v>65</v>
      </c>
      <c r="AA18" s="28" t="s">
        <v>65</v>
      </c>
      <c r="AB18" s="29" t="s">
        <v>65</v>
      </c>
      <c r="AC18" s="29" t="s">
        <v>16</v>
      </c>
      <c r="AD18" s="29" t="s">
        <v>17</v>
      </c>
      <c r="AE18" s="31" t="s">
        <v>17</v>
      </c>
      <c r="AF18" s="28" t="s">
        <v>17</v>
      </c>
      <c r="AG18" s="29" t="s">
        <v>65</v>
      </c>
      <c r="AH18" s="29" t="s">
        <v>65</v>
      </c>
      <c r="AI18" s="31" t="s">
        <v>65</v>
      </c>
      <c r="AJ18" s="28" t="s">
        <v>65</v>
      </c>
      <c r="AK18" s="29" t="s">
        <v>65</v>
      </c>
      <c r="AL18" s="29" t="s">
        <v>65</v>
      </c>
      <c r="AM18" s="29" t="s">
        <v>65</v>
      </c>
      <c r="AN18" s="30" t="s">
        <v>65</v>
      </c>
      <c r="AO18" s="32" t="s">
        <v>65</v>
      </c>
      <c r="AP18" s="29" t="s">
        <v>15</v>
      </c>
      <c r="AQ18" s="29" t="s">
        <v>15</v>
      </c>
      <c r="AR18" s="31" t="s">
        <v>16</v>
      </c>
      <c r="AS18" s="28" t="s">
        <v>16</v>
      </c>
      <c r="AT18" s="29" t="s">
        <v>16</v>
      </c>
      <c r="AU18" s="29" t="s">
        <v>16</v>
      </c>
      <c r="AV18" s="29" t="s">
        <v>16</v>
      </c>
      <c r="AW18" s="30" t="s">
        <v>16</v>
      </c>
      <c r="AX18" s="32" t="s">
        <v>16</v>
      </c>
      <c r="AY18" s="29" t="s">
        <v>16</v>
      </c>
      <c r="AZ18" s="29" t="s">
        <v>16</v>
      </c>
      <c r="BA18" s="30" t="s">
        <v>16</v>
      </c>
    </row>
    <row r="19" spans="1:53" ht="30" customHeight="1" x14ac:dyDescent="0.3">
      <c r="A19" s="33">
        <v>2</v>
      </c>
      <c r="B19" s="38" t="s">
        <v>193</v>
      </c>
      <c r="C19" s="153" t="s">
        <v>193</v>
      </c>
      <c r="D19" s="153" t="s">
        <v>193</v>
      </c>
      <c r="E19" s="154" t="s">
        <v>193</v>
      </c>
      <c r="F19" s="153" t="s">
        <v>193</v>
      </c>
      <c r="G19" s="153" t="s">
        <v>193</v>
      </c>
      <c r="H19" s="153" t="s">
        <v>193</v>
      </c>
      <c r="I19" s="154" t="s">
        <v>15</v>
      </c>
      <c r="J19" s="38" t="s">
        <v>17</v>
      </c>
      <c r="K19" s="153" t="s">
        <v>17</v>
      </c>
      <c r="L19" s="153" t="s">
        <v>17</v>
      </c>
      <c r="M19" s="154" t="s">
        <v>17</v>
      </c>
      <c r="N19" s="38" t="s">
        <v>18</v>
      </c>
      <c r="O19" s="153" t="s">
        <v>18</v>
      </c>
      <c r="P19" s="153" t="s">
        <v>18</v>
      </c>
      <c r="Q19" s="153" t="s">
        <v>18</v>
      </c>
      <c r="R19" s="154" t="s">
        <v>194</v>
      </c>
      <c r="S19" s="38"/>
      <c r="T19" s="19"/>
      <c r="U19" s="19"/>
      <c r="V19" s="19"/>
      <c r="W19" s="36"/>
      <c r="X19" s="34"/>
      <c r="Y19" s="19"/>
      <c r="Z19" s="19"/>
      <c r="AA19" s="36"/>
      <c r="AB19" s="34"/>
      <c r="AC19" s="19"/>
      <c r="AD19" s="19"/>
      <c r="AE19" s="36"/>
      <c r="AF19" s="34"/>
      <c r="AG19" s="19"/>
      <c r="AH19" s="19"/>
      <c r="AI19" s="36"/>
      <c r="AJ19" s="34"/>
      <c r="AK19" s="19"/>
      <c r="AL19" s="19"/>
      <c r="AM19" s="19"/>
      <c r="AN19" s="35"/>
      <c r="AO19" s="37"/>
      <c r="AP19" s="19"/>
      <c r="AQ19" s="19"/>
      <c r="AR19" s="36"/>
      <c r="AS19" s="38"/>
      <c r="AT19" s="39"/>
      <c r="AU19" s="19"/>
      <c r="AV19" s="19"/>
      <c r="AW19" s="35"/>
      <c r="AX19" s="40"/>
      <c r="AY19" s="19"/>
      <c r="AZ19" s="19"/>
      <c r="BA19" s="35"/>
    </row>
    <row r="20" spans="1:53" ht="30" customHeight="1" x14ac:dyDescent="0.3">
      <c r="A20" s="33"/>
      <c r="B20" s="34"/>
      <c r="C20" s="19"/>
      <c r="D20" s="19"/>
      <c r="E20" s="35"/>
      <c r="F20" s="34"/>
      <c r="G20" s="19"/>
      <c r="H20" s="19"/>
      <c r="I20" s="35"/>
      <c r="J20" s="34"/>
      <c r="K20" s="19"/>
      <c r="L20" s="19"/>
      <c r="M20" s="35"/>
      <c r="N20" s="34"/>
      <c r="O20" s="19"/>
      <c r="P20" s="19"/>
      <c r="Q20" s="19"/>
      <c r="R20" s="35"/>
      <c r="S20" s="34"/>
      <c r="T20" s="19"/>
      <c r="U20" s="19"/>
      <c r="V20" s="19"/>
      <c r="W20" s="151"/>
      <c r="X20" s="34"/>
      <c r="Y20" s="19"/>
      <c r="Z20" s="19"/>
      <c r="AA20" s="36"/>
      <c r="AB20" s="34"/>
      <c r="AC20" s="19"/>
      <c r="AD20" s="19"/>
      <c r="AE20" s="36"/>
      <c r="AF20" s="34"/>
      <c r="AG20" s="19"/>
      <c r="AH20" s="19"/>
      <c r="AI20" s="36"/>
      <c r="AJ20" s="34"/>
      <c r="AK20" s="19"/>
      <c r="AL20" s="19"/>
      <c r="AM20" s="19"/>
      <c r="AN20" s="35"/>
      <c r="AO20" s="37"/>
      <c r="AP20" s="19"/>
      <c r="AQ20" s="19"/>
      <c r="AR20" s="36"/>
      <c r="AS20" s="34"/>
      <c r="AT20" s="19"/>
      <c r="AU20" s="19"/>
      <c r="AV20" s="19"/>
      <c r="AW20" s="35"/>
      <c r="AX20" s="37"/>
      <c r="AY20" s="19"/>
      <c r="AZ20" s="19"/>
      <c r="BA20" s="35"/>
    </row>
    <row r="21" spans="1:53" ht="30" customHeight="1" thickBot="1" x14ac:dyDescent="0.35">
      <c r="A21" s="150"/>
      <c r="B21" s="149"/>
      <c r="C21" s="146"/>
      <c r="D21" s="146"/>
      <c r="E21" s="148"/>
      <c r="F21" s="149"/>
      <c r="G21" s="146"/>
      <c r="H21" s="146"/>
      <c r="I21" s="148"/>
      <c r="J21" s="149"/>
      <c r="K21" s="146"/>
      <c r="L21" s="146"/>
      <c r="M21" s="148"/>
      <c r="N21" s="149"/>
      <c r="O21" s="146"/>
      <c r="P21" s="146"/>
      <c r="Q21" s="146"/>
      <c r="R21" s="148"/>
      <c r="S21" s="149"/>
      <c r="T21" s="146"/>
      <c r="U21" s="146"/>
      <c r="V21" s="146"/>
      <c r="W21" s="145"/>
      <c r="X21" s="149"/>
      <c r="Y21" s="146"/>
      <c r="Z21" s="146"/>
      <c r="AA21" s="145"/>
      <c r="AB21" s="149"/>
      <c r="AC21" s="146"/>
      <c r="AD21" s="146"/>
      <c r="AE21" s="145"/>
      <c r="AF21" s="149"/>
      <c r="AG21" s="146"/>
      <c r="AH21" s="146"/>
      <c r="AI21" s="145"/>
      <c r="AJ21" s="149"/>
      <c r="AK21" s="146"/>
      <c r="AL21" s="146"/>
      <c r="AM21" s="146"/>
      <c r="AN21" s="148"/>
      <c r="AO21" s="147"/>
      <c r="AP21" s="146"/>
      <c r="AQ21" s="146"/>
      <c r="AR21" s="145"/>
      <c r="AS21" s="144"/>
      <c r="AT21" s="143"/>
      <c r="AU21" s="143"/>
      <c r="AV21" s="143"/>
      <c r="AW21" s="142"/>
      <c r="AX21" s="141"/>
      <c r="AY21" s="140"/>
      <c r="AZ21" s="140"/>
      <c r="BA21" s="139"/>
    </row>
    <row r="22" spans="1:53" ht="19.5" customHeight="1" x14ac:dyDescent="0.3">
      <c r="A22" s="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/>
      <c r="AG22" s="42"/>
      <c r="AH22" s="42"/>
      <c r="AI22" s="42"/>
      <c r="AJ22" s="41"/>
      <c r="AK22" s="41"/>
      <c r="AL22" s="41"/>
      <c r="AM22" s="41"/>
      <c r="AN22" s="41"/>
      <c r="AO22" s="41"/>
      <c r="AP22" s="41"/>
      <c r="AQ22" s="41"/>
      <c r="AR22" s="41"/>
      <c r="AS22" s="43"/>
      <c r="AT22" s="17"/>
      <c r="AU22" s="17"/>
      <c r="AV22" s="17"/>
      <c r="AW22" s="17"/>
      <c r="AX22" s="17"/>
      <c r="AY22" s="17"/>
      <c r="AZ22" s="17"/>
      <c r="BA22" s="17"/>
    </row>
    <row r="23" spans="1:53" ht="21" customHeight="1" x14ac:dyDescent="0.3">
      <c r="A23" s="468" t="s">
        <v>201</v>
      </c>
      <c r="B23" s="468"/>
      <c r="C23" s="468"/>
      <c r="D23" s="468"/>
      <c r="E23" s="468"/>
      <c r="F23" s="468"/>
      <c r="G23" s="468"/>
      <c r="H23" s="468"/>
      <c r="I23" s="468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69"/>
      <c r="U23" s="469"/>
      <c r="V23" s="469"/>
      <c r="W23" s="469"/>
      <c r="X23" s="469"/>
      <c r="Y23" s="469"/>
      <c r="Z23" s="469"/>
      <c r="AA23" s="469"/>
      <c r="AB23" s="469"/>
      <c r="AC23" s="469"/>
      <c r="AD23" s="469"/>
      <c r="AE23" s="469"/>
      <c r="AF23" s="469"/>
      <c r="AG23" s="469"/>
      <c r="AH23" s="469"/>
      <c r="AI23" s="469"/>
      <c r="AJ23" s="469"/>
      <c r="AK23" s="469"/>
      <c r="AL23" s="469"/>
      <c r="AM23" s="469"/>
      <c r="AN23" s="469"/>
      <c r="AO23" s="469"/>
      <c r="AP23" s="469"/>
      <c r="AQ23" s="469"/>
      <c r="AR23" s="469"/>
      <c r="AS23" s="469"/>
      <c r="AT23" s="469"/>
      <c r="AU23" s="469"/>
      <c r="AV23" s="14"/>
      <c r="AW23" s="14"/>
      <c r="AX23" s="14"/>
      <c r="AY23" s="14"/>
      <c r="AZ23" s="14"/>
    </row>
    <row r="24" spans="1:53" x14ac:dyDescent="0.25">
      <c r="AV24" s="14"/>
      <c r="AW24" s="14"/>
      <c r="AX24" s="14"/>
      <c r="AY24" s="14"/>
      <c r="AZ24" s="14"/>
    </row>
    <row r="25" spans="1:53" ht="21.75" customHeight="1" x14ac:dyDescent="0.3">
      <c r="A25" s="44" t="s">
        <v>96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15" t="s">
        <v>97</v>
      </c>
      <c r="AB25" s="415"/>
      <c r="AC25" s="415"/>
      <c r="AD25" s="415"/>
      <c r="AE25" s="415"/>
      <c r="AF25" s="415"/>
      <c r="AG25" s="415"/>
      <c r="AH25" s="415"/>
      <c r="AI25" s="415"/>
      <c r="AJ25" s="415"/>
      <c r="AK25" s="415"/>
      <c r="AL25" s="415"/>
      <c r="AM25" s="415"/>
      <c r="AN25" s="44"/>
      <c r="AO25" s="415" t="s">
        <v>191</v>
      </c>
      <c r="AP25" s="415"/>
      <c r="AQ25" s="415"/>
      <c r="AR25" s="415"/>
      <c r="AS25" s="415"/>
      <c r="AT25" s="415"/>
      <c r="AU25" s="415"/>
      <c r="AV25" s="415"/>
      <c r="AW25" s="415"/>
      <c r="AX25" s="415"/>
      <c r="AY25" s="415"/>
      <c r="AZ25" s="415"/>
      <c r="BA25" s="415"/>
    </row>
    <row r="26" spans="1:53" ht="11.25" customHeigh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 x14ac:dyDescent="0.25">
      <c r="A27" s="416" t="s">
        <v>2</v>
      </c>
      <c r="B27" s="417"/>
      <c r="C27" s="422" t="s">
        <v>19</v>
      </c>
      <c r="D27" s="423"/>
      <c r="E27" s="423"/>
      <c r="F27" s="417"/>
      <c r="G27" s="422" t="s">
        <v>192</v>
      </c>
      <c r="H27" s="423"/>
      <c r="I27" s="423"/>
      <c r="J27" s="426" t="s">
        <v>21</v>
      </c>
      <c r="K27" s="423"/>
      <c r="L27" s="423"/>
      <c r="M27" s="417"/>
      <c r="N27" s="427" t="s">
        <v>209</v>
      </c>
      <c r="O27" s="428"/>
      <c r="P27" s="429"/>
      <c r="Q27" s="426" t="s">
        <v>136</v>
      </c>
      <c r="R27" s="436"/>
      <c r="S27" s="437"/>
      <c r="T27" s="426" t="s">
        <v>22</v>
      </c>
      <c r="U27" s="423"/>
      <c r="V27" s="417"/>
      <c r="W27" s="426" t="s">
        <v>60</v>
      </c>
      <c r="X27" s="423"/>
      <c r="Y27" s="417"/>
      <c r="Z27" s="17"/>
      <c r="AA27" s="444" t="s">
        <v>61</v>
      </c>
      <c r="AB27" s="445"/>
      <c r="AC27" s="445"/>
      <c r="AD27" s="445"/>
      <c r="AE27" s="445"/>
      <c r="AF27" s="446"/>
      <c r="AG27" s="446"/>
      <c r="AH27" s="447" t="s">
        <v>73</v>
      </c>
      <c r="AI27" s="446"/>
      <c r="AJ27" s="446"/>
      <c r="AK27" s="448" t="s">
        <v>44</v>
      </c>
      <c r="AL27" s="449"/>
      <c r="AM27" s="449"/>
      <c r="AN27" s="46"/>
      <c r="AO27" s="448" t="s">
        <v>137</v>
      </c>
      <c r="AP27" s="449"/>
      <c r="AQ27" s="449"/>
      <c r="AR27" s="449"/>
      <c r="AS27" s="426" t="s">
        <v>202</v>
      </c>
      <c r="AT27" s="423"/>
      <c r="AU27" s="423"/>
      <c r="AV27" s="423"/>
      <c r="AW27" s="417"/>
      <c r="AX27" s="447" t="s">
        <v>73</v>
      </c>
      <c r="AY27" s="447"/>
      <c r="AZ27" s="447"/>
      <c r="BA27" s="450"/>
    </row>
    <row r="28" spans="1:53" ht="15.75" customHeight="1" x14ac:dyDescent="0.25">
      <c r="A28" s="418"/>
      <c r="B28" s="419"/>
      <c r="C28" s="418"/>
      <c r="D28" s="424"/>
      <c r="E28" s="424"/>
      <c r="F28" s="419"/>
      <c r="G28" s="418"/>
      <c r="H28" s="424"/>
      <c r="I28" s="424"/>
      <c r="J28" s="418"/>
      <c r="K28" s="424"/>
      <c r="L28" s="424"/>
      <c r="M28" s="419"/>
      <c r="N28" s="430"/>
      <c r="O28" s="431"/>
      <c r="P28" s="432"/>
      <c r="Q28" s="438"/>
      <c r="R28" s="439"/>
      <c r="S28" s="440"/>
      <c r="T28" s="418"/>
      <c r="U28" s="424"/>
      <c r="V28" s="419"/>
      <c r="W28" s="418"/>
      <c r="X28" s="424"/>
      <c r="Y28" s="419"/>
      <c r="Z28" s="17"/>
      <c r="AA28" s="445"/>
      <c r="AB28" s="445"/>
      <c r="AC28" s="445"/>
      <c r="AD28" s="445"/>
      <c r="AE28" s="445"/>
      <c r="AF28" s="446"/>
      <c r="AG28" s="446"/>
      <c r="AH28" s="446"/>
      <c r="AI28" s="446"/>
      <c r="AJ28" s="446"/>
      <c r="AK28" s="449"/>
      <c r="AL28" s="449"/>
      <c r="AM28" s="449"/>
      <c r="AN28" s="46"/>
      <c r="AO28" s="449"/>
      <c r="AP28" s="449"/>
      <c r="AQ28" s="449"/>
      <c r="AR28" s="449"/>
      <c r="AS28" s="418"/>
      <c r="AT28" s="424"/>
      <c r="AU28" s="424"/>
      <c r="AV28" s="424"/>
      <c r="AW28" s="419"/>
      <c r="AX28" s="447"/>
      <c r="AY28" s="447"/>
      <c r="AZ28" s="447"/>
      <c r="BA28" s="450"/>
    </row>
    <row r="29" spans="1:53" ht="42" customHeight="1" x14ac:dyDescent="0.25">
      <c r="A29" s="420"/>
      <c r="B29" s="421"/>
      <c r="C29" s="420"/>
      <c r="D29" s="425"/>
      <c r="E29" s="425"/>
      <c r="F29" s="421"/>
      <c r="G29" s="420"/>
      <c r="H29" s="425"/>
      <c r="I29" s="425"/>
      <c r="J29" s="420"/>
      <c r="K29" s="425"/>
      <c r="L29" s="425"/>
      <c r="M29" s="421"/>
      <c r="N29" s="433"/>
      <c r="O29" s="434"/>
      <c r="P29" s="435"/>
      <c r="Q29" s="441"/>
      <c r="R29" s="442"/>
      <c r="S29" s="443"/>
      <c r="T29" s="420"/>
      <c r="U29" s="425"/>
      <c r="V29" s="421"/>
      <c r="W29" s="420"/>
      <c r="X29" s="425"/>
      <c r="Y29" s="421"/>
      <c r="Z29" s="17"/>
      <c r="AA29" s="498" t="s">
        <v>159</v>
      </c>
      <c r="AB29" s="517"/>
      <c r="AC29" s="517"/>
      <c r="AD29" s="517"/>
      <c r="AE29" s="517"/>
      <c r="AF29" s="517"/>
      <c r="AG29" s="518"/>
      <c r="AH29" s="525">
        <v>2</v>
      </c>
      <c r="AI29" s="526"/>
      <c r="AJ29" s="527"/>
      <c r="AK29" s="507">
        <v>3</v>
      </c>
      <c r="AL29" s="534"/>
      <c r="AM29" s="535"/>
      <c r="AN29" s="46"/>
      <c r="AO29" s="449"/>
      <c r="AP29" s="449"/>
      <c r="AQ29" s="449"/>
      <c r="AR29" s="449"/>
      <c r="AS29" s="418"/>
      <c r="AT29" s="424"/>
      <c r="AU29" s="424"/>
      <c r="AV29" s="424"/>
      <c r="AW29" s="419"/>
      <c r="AX29" s="447"/>
      <c r="AY29" s="447"/>
      <c r="AZ29" s="447"/>
      <c r="BA29" s="450"/>
    </row>
    <row r="30" spans="1:53" ht="26.25" customHeight="1" x14ac:dyDescent="0.25">
      <c r="A30" s="458">
        <v>1</v>
      </c>
      <c r="B30" s="459"/>
      <c r="C30" s="454">
        <f>COUNTIF($B18:$AO18,$B$18)</f>
        <v>33</v>
      </c>
      <c r="D30" s="460"/>
      <c r="E30" s="460"/>
      <c r="F30" s="459"/>
      <c r="G30" s="454">
        <v>4</v>
      </c>
      <c r="H30" s="460"/>
      <c r="I30" s="459"/>
      <c r="J30" s="454">
        <v>3</v>
      </c>
      <c r="K30" s="460"/>
      <c r="L30" s="460"/>
      <c r="M30" s="459"/>
      <c r="N30" s="454"/>
      <c r="O30" s="460"/>
      <c r="P30" s="459"/>
      <c r="Q30" s="451"/>
      <c r="R30" s="452"/>
      <c r="S30" s="453"/>
      <c r="T30" s="454">
        <v>12</v>
      </c>
      <c r="U30" s="455"/>
      <c r="V30" s="456"/>
      <c r="W30" s="454">
        <f>C30+G30+J30+N30+Q30+T30</f>
        <v>52</v>
      </c>
      <c r="X30" s="455"/>
      <c r="Y30" s="457"/>
      <c r="Z30" s="17"/>
      <c r="AA30" s="519"/>
      <c r="AB30" s="520"/>
      <c r="AC30" s="520"/>
      <c r="AD30" s="520"/>
      <c r="AE30" s="520"/>
      <c r="AF30" s="520"/>
      <c r="AG30" s="521"/>
      <c r="AH30" s="528"/>
      <c r="AI30" s="529"/>
      <c r="AJ30" s="530"/>
      <c r="AK30" s="536"/>
      <c r="AL30" s="537"/>
      <c r="AM30" s="538"/>
      <c r="AN30" s="46"/>
      <c r="AO30" s="449"/>
      <c r="AP30" s="449"/>
      <c r="AQ30" s="449"/>
      <c r="AR30" s="449"/>
      <c r="AS30" s="420"/>
      <c r="AT30" s="425"/>
      <c r="AU30" s="425"/>
      <c r="AV30" s="425"/>
      <c r="AW30" s="421"/>
      <c r="AX30" s="447"/>
      <c r="AY30" s="447"/>
      <c r="AZ30" s="447"/>
      <c r="BA30" s="450"/>
    </row>
    <row r="31" spans="1:53" ht="27" customHeight="1" x14ac:dyDescent="0.25">
      <c r="A31" s="475">
        <v>2</v>
      </c>
      <c r="B31" s="476"/>
      <c r="C31" s="454">
        <v>7</v>
      </c>
      <c r="D31" s="460"/>
      <c r="E31" s="460"/>
      <c r="F31" s="459"/>
      <c r="G31" s="477">
        <v>1</v>
      </c>
      <c r="H31" s="478"/>
      <c r="I31" s="476"/>
      <c r="J31" s="477">
        <v>4</v>
      </c>
      <c r="K31" s="478"/>
      <c r="L31" s="478"/>
      <c r="M31" s="476"/>
      <c r="N31" s="477">
        <v>5</v>
      </c>
      <c r="O31" s="478"/>
      <c r="P31" s="476"/>
      <c r="Q31" s="479">
        <v>1</v>
      </c>
      <c r="R31" s="452"/>
      <c r="S31" s="453"/>
      <c r="T31" s="477"/>
      <c r="U31" s="480"/>
      <c r="V31" s="481"/>
      <c r="W31" s="454">
        <v>17</v>
      </c>
      <c r="X31" s="455"/>
      <c r="Y31" s="457"/>
      <c r="Z31" s="17"/>
      <c r="AA31" s="522"/>
      <c r="AB31" s="523"/>
      <c r="AC31" s="523"/>
      <c r="AD31" s="523"/>
      <c r="AE31" s="523"/>
      <c r="AF31" s="523"/>
      <c r="AG31" s="524"/>
      <c r="AH31" s="531"/>
      <c r="AI31" s="532"/>
      <c r="AJ31" s="533"/>
      <c r="AK31" s="539"/>
      <c r="AL31" s="540"/>
      <c r="AM31" s="541"/>
      <c r="AN31" s="46"/>
      <c r="AO31" s="516">
        <v>1</v>
      </c>
      <c r="AP31" s="516"/>
      <c r="AQ31" s="516"/>
      <c r="AR31" s="516"/>
      <c r="AS31" s="493" t="s">
        <v>190</v>
      </c>
      <c r="AT31" s="493"/>
      <c r="AU31" s="493"/>
      <c r="AV31" s="493"/>
      <c r="AW31" s="493"/>
      <c r="AX31" s="493">
        <v>3</v>
      </c>
      <c r="AY31" s="493"/>
      <c r="AZ31" s="493"/>
      <c r="BA31" s="493"/>
    </row>
    <row r="32" spans="1:53" ht="21.75" customHeight="1" x14ac:dyDescent="0.3">
      <c r="A32" s="494"/>
      <c r="B32" s="495"/>
      <c r="C32" s="454"/>
      <c r="D32" s="496"/>
      <c r="E32" s="496"/>
      <c r="F32" s="497"/>
      <c r="G32" s="477"/>
      <c r="H32" s="482"/>
      <c r="I32" s="483"/>
      <c r="J32" s="477"/>
      <c r="K32" s="482"/>
      <c r="L32" s="482"/>
      <c r="M32" s="483"/>
      <c r="N32" s="477"/>
      <c r="O32" s="482"/>
      <c r="P32" s="483"/>
      <c r="Q32" s="451"/>
      <c r="R32" s="487"/>
      <c r="S32" s="488"/>
      <c r="T32" s="477"/>
      <c r="U32" s="489"/>
      <c r="V32" s="490"/>
      <c r="W32" s="454"/>
      <c r="X32" s="491"/>
      <c r="Y32" s="492"/>
      <c r="Z32" s="17"/>
      <c r="AA32" s="498" t="s">
        <v>62</v>
      </c>
      <c r="AB32" s="499"/>
      <c r="AC32" s="499"/>
      <c r="AD32" s="499"/>
      <c r="AE32" s="499"/>
      <c r="AF32" s="499"/>
      <c r="AG32" s="500"/>
      <c r="AH32" s="507">
        <v>3</v>
      </c>
      <c r="AI32" s="508"/>
      <c r="AJ32" s="509"/>
      <c r="AK32" s="507">
        <v>4</v>
      </c>
      <c r="AL32" s="508"/>
      <c r="AM32" s="509"/>
      <c r="AN32" s="46"/>
      <c r="AO32" s="516"/>
      <c r="AP32" s="516"/>
      <c r="AQ32" s="516"/>
      <c r="AR32" s="516"/>
      <c r="AS32" s="493"/>
      <c r="AT32" s="493"/>
      <c r="AU32" s="493"/>
      <c r="AV32" s="493"/>
      <c r="AW32" s="493"/>
      <c r="AX32" s="493"/>
      <c r="AY32" s="493"/>
      <c r="AZ32" s="493"/>
      <c r="BA32" s="493"/>
    </row>
    <row r="33" spans="1:53" ht="25.5" customHeight="1" x14ac:dyDescent="0.3">
      <c r="A33" s="494"/>
      <c r="B33" s="495"/>
      <c r="C33" s="454"/>
      <c r="D33" s="496"/>
      <c r="E33" s="496"/>
      <c r="F33" s="497"/>
      <c r="G33" s="477"/>
      <c r="H33" s="482"/>
      <c r="I33" s="483"/>
      <c r="J33" s="477"/>
      <c r="K33" s="482"/>
      <c r="L33" s="482"/>
      <c r="M33" s="483"/>
      <c r="N33" s="477"/>
      <c r="O33" s="482"/>
      <c r="P33" s="483"/>
      <c r="Q33" s="479"/>
      <c r="R33" s="487"/>
      <c r="S33" s="488"/>
      <c r="T33" s="477"/>
      <c r="U33" s="489"/>
      <c r="V33" s="490"/>
      <c r="W33" s="454"/>
      <c r="X33" s="491"/>
      <c r="Y33" s="492"/>
      <c r="Z33" s="17"/>
      <c r="AA33" s="501"/>
      <c r="AB33" s="502"/>
      <c r="AC33" s="502"/>
      <c r="AD33" s="502"/>
      <c r="AE33" s="502"/>
      <c r="AF33" s="502"/>
      <c r="AG33" s="503"/>
      <c r="AH33" s="510"/>
      <c r="AI33" s="511"/>
      <c r="AJ33" s="512"/>
      <c r="AK33" s="510"/>
      <c r="AL33" s="511"/>
      <c r="AM33" s="512"/>
      <c r="AN33" s="47"/>
      <c r="AO33" s="516"/>
      <c r="AP33" s="516"/>
      <c r="AQ33" s="516"/>
      <c r="AR33" s="516"/>
      <c r="AS33" s="493"/>
      <c r="AT33" s="493"/>
      <c r="AU33" s="493"/>
      <c r="AV33" s="493"/>
      <c r="AW33" s="493"/>
      <c r="AX33" s="493"/>
      <c r="AY33" s="493"/>
      <c r="AZ33" s="493"/>
      <c r="BA33" s="493"/>
    </row>
    <row r="34" spans="1:53" ht="34.5" customHeight="1" x14ac:dyDescent="0.25">
      <c r="A34" s="475" t="s">
        <v>24</v>
      </c>
      <c r="B34" s="483"/>
      <c r="C34" s="454">
        <f>SUM(C30:F33)</f>
        <v>40</v>
      </c>
      <c r="D34" s="496"/>
      <c r="E34" s="496"/>
      <c r="F34" s="497"/>
      <c r="G34" s="477">
        <f>SUM(G30:I33)</f>
        <v>5</v>
      </c>
      <c r="H34" s="482"/>
      <c r="I34" s="483"/>
      <c r="J34" s="484">
        <f>SUM(J30:M33)</f>
        <v>7</v>
      </c>
      <c r="K34" s="485"/>
      <c r="L34" s="485"/>
      <c r="M34" s="486"/>
      <c r="N34" s="484">
        <f>SUM(N30:P33)</f>
        <v>5</v>
      </c>
      <c r="O34" s="485"/>
      <c r="P34" s="486"/>
      <c r="Q34" s="479">
        <f>SUM(Q30:S33)</f>
        <v>1</v>
      </c>
      <c r="R34" s="487"/>
      <c r="S34" s="488"/>
      <c r="T34" s="477">
        <f>SUM(T30:V33)</f>
        <v>12</v>
      </c>
      <c r="U34" s="489"/>
      <c r="V34" s="490"/>
      <c r="W34" s="477">
        <f>SUM(W30:Y33)</f>
        <v>69</v>
      </c>
      <c r="X34" s="489"/>
      <c r="Y34" s="490"/>
      <c r="Z34" s="17"/>
      <c r="AA34" s="504"/>
      <c r="AB34" s="505"/>
      <c r="AC34" s="505"/>
      <c r="AD34" s="505"/>
      <c r="AE34" s="505"/>
      <c r="AF34" s="505"/>
      <c r="AG34" s="506"/>
      <c r="AH34" s="513"/>
      <c r="AI34" s="514"/>
      <c r="AJ34" s="515"/>
      <c r="AK34" s="513"/>
      <c r="AL34" s="514"/>
      <c r="AM34" s="515"/>
      <c r="AN34" s="18"/>
      <c r="AO34" s="516"/>
      <c r="AP34" s="516"/>
      <c r="AQ34" s="516"/>
      <c r="AR34" s="516"/>
      <c r="AS34" s="493"/>
      <c r="AT34" s="493"/>
      <c r="AU34" s="493"/>
      <c r="AV34" s="493"/>
      <c r="AW34" s="493"/>
      <c r="AX34" s="493"/>
      <c r="AY34" s="493"/>
      <c r="AZ34" s="493"/>
      <c r="BA34" s="493"/>
    </row>
    <row r="35" spans="1:53" ht="15.75" customHeight="1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R45" s="163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53" x14ac:dyDescent="0.25"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</sheetData>
  <sheetProtection selectLockedCells="1" selectUnlockedCells="1"/>
  <mergeCells count="101">
    <mergeCell ref="AX31:BA34"/>
    <mergeCell ref="A32:B32"/>
    <mergeCell ref="C32:F32"/>
    <mergeCell ref="G32:I32"/>
    <mergeCell ref="J32:M32"/>
    <mergeCell ref="N32:P32"/>
    <mergeCell ref="Q32:S32"/>
    <mergeCell ref="T32:V32"/>
    <mergeCell ref="W32:Y32"/>
    <mergeCell ref="A33:B33"/>
    <mergeCell ref="C33:F33"/>
    <mergeCell ref="G33:I33"/>
    <mergeCell ref="J33:M33"/>
    <mergeCell ref="N33:P33"/>
    <mergeCell ref="A34:B34"/>
    <mergeCell ref="C34:F34"/>
    <mergeCell ref="AA32:AG34"/>
    <mergeCell ref="AH32:AJ34"/>
    <mergeCell ref="AK32:AM34"/>
    <mergeCell ref="AO31:AR34"/>
    <mergeCell ref="AS31:AW34"/>
    <mergeCell ref="AA29:AG31"/>
    <mergeCell ref="AH29:AJ31"/>
    <mergeCell ref="AK29:AM31"/>
    <mergeCell ref="A31:B31"/>
    <mergeCell ref="C31:F31"/>
    <mergeCell ref="G31:I31"/>
    <mergeCell ref="J31:M31"/>
    <mergeCell ref="N31:P31"/>
    <mergeCell ref="Q31:S31"/>
    <mergeCell ref="T31:V31"/>
    <mergeCell ref="W31:Y31"/>
    <mergeCell ref="G34:I34"/>
    <mergeCell ref="J34:M34"/>
    <mergeCell ref="N34:P34"/>
    <mergeCell ref="Q34:S34"/>
    <mergeCell ref="W34:Y34"/>
    <mergeCell ref="Q33:S33"/>
    <mergeCell ref="T33:V33"/>
    <mergeCell ref="W33:Y33"/>
    <mergeCell ref="T34:V34"/>
    <mergeCell ref="AJ16:AN16"/>
    <mergeCell ref="AO16:AR16"/>
    <mergeCell ref="AS16:AW16"/>
    <mergeCell ref="AX16:BA16"/>
    <mergeCell ref="A23:AU23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5:AM25"/>
    <mergeCell ref="AO25:BA25"/>
    <mergeCell ref="A27:B29"/>
    <mergeCell ref="C27:F29"/>
    <mergeCell ref="G27:I29"/>
    <mergeCell ref="J27:M29"/>
    <mergeCell ref="N27:P29"/>
    <mergeCell ref="Q27:S29"/>
    <mergeCell ref="T27:V29"/>
    <mergeCell ref="W27:Y29"/>
    <mergeCell ref="AA27:AG28"/>
    <mergeCell ref="AH27:AJ28"/>
    <mergeCell ref="AK27:AM28"/>
    <mergeCell ref="AO27:AR30"/>
    <mergeCell ref="AS27:AW30"/>
    <mergeCell ref="AX27:BA30"/>
    <mergeCell ref="Q30:S30"/>
    <mergeCell ref="T30:V30"/>
    <mergeCell ref="W30:Y30"/>
    <mergeCell ref="A30:B30"/>
    <mergeCell ref="C30:F30"/>
    <mergeCell ref="G30:I30"/>
    <mergeCell ref="J30:M30"/>
    <mergeCell ref="N30:P30"/>
    <mergeCell ref="Z12:AD12"/>
    <mergeCell ref="P11:AM11"/>
    <mergeCell ref="A14:BA14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Y1:BE1"/>
    <mergeCell ref="AN5:BA5"/>
    <mergeCell ref="A7:O7"/>
    <mergeCell ref="P7:AL7"/>
    <mergeCell ref="AN7:BA7"/>
    <mergeCell ref="P8:AL8"/>
    <mergeCell ref="AN8:BA10"/>
    <mergeCell ref="P9:AL9"/>
    <mergeCell ref="P10:AM10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SheetLayoutView="10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75" sqref="B75"/>
    </sheetView>
  </sheetViews>
  <sheetFormatPr defaultColWidth="9.140625" defaultRowHeight="20.100000000000001" customHeight="1" x14ac:dyDescent="0.2"/>
  <cols>
    <col min="1" max="1" width="8.85546875" style="128" customWidth="1"/>
    <col min="2" max="2" width="60.7109375" style="114" customWidth="1"/>
    <col min="3" max="3" width="6.7109375" style="129" customWidth="1"/>
    <col min="4" max="4" width="12" style="130" customWidth="1"/>
    <col min="5" max="5" width="7.28515625" style="130" customWidth="1"/>
    <col min="6" max="6" width="6.42578125" style="129" customWidth="1"/>
    <col min="7" max="7" width="7.42578125" style="129" customWidth="1"/>
    <col min="8" max="8" width="9.85546875" style="129" customWidth="1"/>
    <col min="9" max="9" width="8.710937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14" width="7.85546875" style="114" customWidth="1"/>
    <col min="15" max="15" width="6.140625" style="114" customWidth="1"/>
    <col min="16" max="16" width="6.28515625" style="114" customWidth="1"/>
    <col min="17" max="18" width="6.42578125" style="114" customWidth="1"/>
    <col min="19" max="19" width="6.5703125" style="114" customWidth="1"/>
    <col min="20" max="20" width="6.28515625" style="114" customWidth="1"/>
    <col min="21" max="21" width="5.5703125" style="114" customWidth="1"/>
    <col min="22" max="22" width="5.7109375" style="114" customWidth="1"/>
    <col min="23" max="27" width="0" style="114" hidden="1" customWidth="1"/>
    <col min="28" max="16384" width="9.140625" style="114"/>
  </cols>
  <sheetData>
    <row r="1" spans="1:28" ht="20.100000000000001" customHeight="1" thickBot="1" x14ac:dyDescent="0.25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</row>
    <row r="2" spans="1:28" ht="20.100000000000001" customHeight="1" thickTop="1" thickBot="1" x14ac:dyDescent="0.25">
      <c r="A2" s="560" t="s">
        <v>103</v>
      </c>
      <c r="B2" s="560" t="s">
        <v>104</v>
      </c>
      <c r="C2" s="554" t="s">
        <v>72</v>
      </c>
      <c r="D2" s="555"/>
      <c r="E2" s="555"/>
      <c r="F2" s="563"/>
      <c r="G2" s="564" t="s">
        <v>105</v>
      </c>
      <c r="H2" s="554" t="s">
        <v>51</v>
      </c>
      <c r="I2" s="555"/>
      <c r="J2" s="555"/>
      <c r="K2" s="555"/>
      <c r="L2" s="555"/>
      <c r="M2" s="563"/>
      <c r="N2" s="568" t="s">
        <v>138</v>
      </c>
      <c r="O2" s="569"/>
      <c r="P2" s="569"/>
      <c r="Q2" s="569"/>
      <c r="R2" s="569"/>
      <c r="S2" s="569"/>
      <c r="T2" s="569"/>
      <c r="U2" s="569"/>
      <c r="V2" s="570"/>
    </row>
    <row r="3" spans="1:28" ht="20.100000000000001" customHeight="1" thickTop="1" thickBot="1" x14ac:dyDescent="0.25">
      <c r="A3" s="561"/>
      <c r="B3" s="561"/>
      <c r="C3" s="574" t="s">
        <v>29</v>
      </c>
      <c r="D3" s="564" t="s">
        <v>30</v>
      </c>
      <c r="E3" s="578" t="s">
        <v>49</v>
      </c>
      <c r="F3" s="563"/>
      <c r="G3" s="565"/>
      <c r="H3" s="564" t="s">
        <v>28</v>
      </c>
      <c r="I3" s="578" t="s">
        <v>106</v>
      </c>
      <c r="J3" s="555"/>
      <c r="K3" s="555"/>
      <c r="L3" s="556"/>
      <c r="M3" s="564" t="s">
        <v>107</v>
      </c>
      <c r="N3" s="571"/>
      <c r="O3" s="572"/>
      <c r="P3" s="572"/>
      <c r="Q3" s="572"/>
      <c r="R3" s="572"/>
      <c r="S3" s="572"/>
      <c r="T3" s="572"/>
      <c r="U3" s="572"/>
      <c r="V3" s="573"/>
    </row>
    <row r="4" spans="1:28" ht="20.100000000000001" customHeight="1" thickTop="1" thickBot="1" x14ac:dyDescent="0.25">
      <c r="A4" s="561"/>
      <c r="B4" s="561"/>
      <c r="C4" s="575"/>
      <c r="D4" s="565"/>
      <c r="E4" s="574" t="s">
        <v>186</v>
      </c>
      <c r="F4" s="564" t="s">
        <v>50</v>
      </c>
      <c r="G4" s="565"/>
      <c r="H4" s="565"/>
      <c r="I4" s="564" t="s">
        <v>24</v>
      </c>
      <c r="J4" s="589" t="s">
        <v>31</v>
      </c>
      <c r="K4" s="564" t="s">
        <v>148</v>
      </c>
      <c r="L4" s="579" t="s">
        <v>108</v>
      </c>
      <c r="M4" s="587"/>
      <c r="N4" s="554" t="s">
        <v>56</v>
      </c>
      <c r="O4" s="555"/>
      <c r="P4" s="563"/>
      <c r="Q4" s="554" t="s">
        <v>64</v>
      </c>
      <c r="R4" s="556"/>
      <c r="S4" s="578"/>
      <c r="T4" s="555"/>
      <c r="U4" s="582"/>
      <c r="V4" s="583"/>
    </row>
    <row r="5" spans="1:28" ht="20.100000000000001" customHeight="1" thickTop="1" thickBot="1" x14ac:dyDescent="0.25">
      <c r="A5" s="561"/>
      <c r="B5" s="561"/>
      <c r="C5" s="575"/>
      <c r="D5" s="565"/>
      <c r="E5" s="575"/>
      <c r="F5" s="565"/>
      <c r="G5" s="565"/>
      <c r="H5" s="565"/>
      <c r="I5" s="565"/>
      <c r="J5" s="575"/>
      <c r="K5" s="565"/>
      <c r="L5" s="580"/>
      <c r="M5" s="587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8" ht="20.100000000000001" customHeight="1" thickTop="1" thickBot="1" x14ac:dyDescent="0.25">
      <c r="A6" s="561"/>
      <c r="B6" s="561"/>
      <c r="C6" s="575"/>
      <c r="D6" s="565"/>
      <c r="E6" s="575"/>
      <c r="F6" s="565"/>
      <c r="G6" s="566"/>
      <c r="H6" s="565"/>
      <c r="I6" s="565"/>
      <c r="J6" s="575"/>
      <c r="K6" s="565"/>
      <c r="L6" s="580"/>
      <c r="M6" s="588"/>
      <c r="N6" s="554" t="s">
        <v>139</v>
      </c>
      <c r="O6" s="555"/>
      <c r="P6" s="555"/>
      <c r="Q6" s="555"/>
      <c r="R6" s="556"/>
      <c r="S6" s="196"/>
      <c r="T6" s="195"/>
      <c r="U6" s="195"/>
      <c r="V6" s="197"/>
    </row>
    <row r="7" spans="1:28" ht="20.100000000000001" customHeight="1" thickTop="1" thickBot="1" x14ac:dyDescent="0.25">
      <c r="A7" s="562"/>
      <c r="B7" s="562"/>
      <c r="C7" s="576"/>
      <c r="D7" s="577"/>
      <c r="E7" s="576"/>
      <c r="F7" s="577"/>
      <c r="G7" s="567"/>
      <c r="H7" s="567"/>
      <c r="I7" s="577"/>
      <c r="J7" s="576"/>
      <c r="K7" s="577"/>
      <c r="L7" s="581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8" ht="20.100000000000001" customHeight="1" thickTop="1" thickBot="1" x14ac:dyDescent="0.25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8" ht="21.95" customHeight="1" x14ac:dyDescent="0.2">
      <c r="A9" s="551" t="s">
        <v>109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3"/>
    </row>
    <row r="10" spans="1:28" ht="21.95" customHeight="1" thickBot="1" x14ac:dyDescent="0.25">
      <c r="A10" s="545" t="s">
        <v>149</v>
      </c>
      <c r="B10" s="546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7"/>
    </row>
    <row r="11" spans="1:28" ht="21.95" customHeight="1" x14ac:dyDescent="0.2">
      <c r="A11" s="215" t="s">
        <v>150</v>
      </c>
      <c r="B11" s="216" t="s">
        <v>204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  <c r="AB11" s="114" t="s">
        <v>235</v>
      </c>
    </row>
    <row r="12" spans="1:28" ht="21.95" customHeight="1" thickBot="1" x14ac:dyDescent="0.25">
      <c r="A12" s="223" t="s">
        <v>151</v>
      </c>
      <c r="B12" s="224" t="s">
        <v>203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  <c r="AB12" s="114" t="s">
        <v>129</v>
      </c>
    </row>
    <row r="13" spans="1:28" ht="21.95" customHeight="1" thickBot="1" x14ac:dyDescent="0.25">
      <c r="A13" s="590" t="s">
        <v>219</v>
      </c>
      <c r="B13" s="591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8" ht="21.95" customHeight="1" thickBot="1" x14ac:dyDescent="0.25">
      <c r="A14" s="557" t="s">
        <v>110</v>
      </c>
      <c r="B14" s="557"/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7"/>
      <c r="O14" s="557"/>
      <c r="P14" s="557"/>
      <c r="Q14" s="557"/>
      <c r="R14" s="557"/>
      <c r="S14" s="557"/>
      <c r="T14" s="557"/>
      <c r="U14" s="557"/>
      <c r="V14" s="557"/>
    </row>
    <row r="15" spans="1:28" ht="26.25" customHeight="1" x14ac:dyDescent="0.2">
      <c r="A15" s="236" t="s">
        <v>152</v>
      </c>
      <c r="B15" s="237" t="s">
        <v>145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  <c r="AB15" s="114" t="s">
        <v>129</v>
      </c>
    </row>
    <row r="16" spans="1:28" ht="31.5" customHeight="1" x14ac:dyDescent="0.2">
      <c r="A16" s="239" t="s">
        <v>153</v>
      </c>
      <c r="B16" s="240" t="s">
        <v>133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  <c r="AB16" s="114" t="s">
        <v>129</v>
      </c>
    </row>
    <row r="17" spans="1:28" ht="21.95" customHeight="1" x14ac:dyDescent="0.2">
      <c r="A17" s="239" t="s">
        <v>154</v>
      </c>
      <c r="B17" s="240" t="s">
        <v>146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  <c r="AB17" s="114" t="s">
        <v>129</v>
      </c>
    </row>
    <row r="18" spans="1:28" ht="32.25" customHeight="1" x14ac:dyDescent="0.2">
      <c r="A18" s="239" t="s">
        <v>155</v>
      </c>
      <c r="B18" s="240" t="s">
        <v>187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  <c r="AB18" s="114" t="s">
        <v>129</v>
      </c>
    </row>
    <row r="19" spans="1:28" ht="33.75" customHeight="1" x14ac:dyDescent="0.2">
      <c r="A19" s="239" t="s">
        <v>156</v>
      </c>
      <c r="B19" s="240" t="s">
        <v>188</v>
      </c>
      <c r="C19" s="247"/>
      <c r="D19" s="242"/>
      <c r="E19" s="243"/>
      <c r="F19" s="245" t="s">
        <v>111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4" t="s">
        <v>129</v>
      </c>
    </row>
    <row r="20" spans="1:28" ht="22.5" customHeight="1" x14ac:dyDescent="0.2">
      <c r="A20" s="239" t="s">
        <v>157</v>
      </c>
      <c r="B20" s="240" t="s">
        <v>131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  <c r="AB20" s="117" t="s">
        <v>236</v>
      </c>
    </row>
    <row r="21" spans="1:28" ht="29.25" customHeight="1" x14ac:dyDescent="0.2">
      <c r="A21" s="239" t="s">
        <v>210</v>
      </c>
      <c r="B21" s="240" t="s">
        <v>175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  <c r="AB21" s="117" t="s">
        <v>236</v>
      </c>
    </row>
    <row r="22" spans="1:28" ht="21.95" customHeight="1" thickBot="1" x14ac:dyDescent="0.25">
      <c r="A22" s="252" t="s">
        <v>211</v>
      </c>
      <c r="B22" s="253" t="s">
        <v>199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  <c r="AB22" s="114" t="s">
        <v>129</v>
      </c>
    </row>
    <row r="23" spans="1:28" ht="21.95" customHeight="1" thickBot="1" x14ac:dyDescent="0.25">
      <c r="A23" s="548" t="s">
        <v>112</v>
      </c>
      <c r="B23" s="549"/>
      <c r="C23" s="549"/>
      <c r="D23" s="549"/>
      <c r="E23" s="549"/>
      <c r="F23" s="550"/>
      <c r="G23" s="256">
        <f>SUM(G15:G22)</f>
        <v>40.5</v>
      </c>
      <c r="H23" s="256">
        <f t="shared" ref="H23:M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ref="N23" si="1">SUM(N15:N22)</f>
        <v>12</v>
      </c>
      <c r="O23" s="256">
        <f t="shared" ref="O23" si="2">SUM(O15:O22)</f>
        <v>12</v>
      </c>
      <c r="P23" s="256">
        <f t="shared" ref="P23" si="3">SUM(P15:P22)</f>
        <v>12</v>
      </c>
      <c r="Q23" s="234">
        <f t="shared" ref="Q23" si="4">SUM(Q15:Q22)</f>
        <v>9</v>
      </c>
      <c r="R23" s="235">
        <f>SUM(R15:R20)</f>
        <v>0</v>
      </c>
      <c r="S23" s="234"/>
      <c r="T23" s="232"/>
      <c r="U23" s="232"/>
      <c r="V23" s="235"/>
    </row>
    <row r="24" spans="1:28" ht="21.95" customHeight="1" thickBot="1" x14ac:dyDescent="0.25">
      <c r="A24" s="557" t="s">
        <v>113</v>
      </c>
      <c r="B24" s="557"/>
      <c r="C24" s="557"/>
      <c r="D24" s="557"/>
      <c r="E24" s="557"/>
      <c r="F24" s="557"/>
      <c r="G24" s="558"/>
      <c r="H24" s="558"/>
      <c r="I24" s="558"/>
      <c r="J24" s="558"/>
      <c r="K24" s="558"/>
      <c r="L24" s="558"/>
      <c r="M24" s="558"/>
      <c r="N24" s="558"/>
      <c r="O24" s="558"/>
      <c r="P24" s="558"/>
      <c r="Q24" s="558"/>
      <c r="R24" s="558"/>
      <c r="S24" s="558"/>
      <c r="T24" s="558"/>
      <c r="U24" s="558"/>
      <c r="V24" s="558"/>
    </row>
    <row r="25" spans="1:28" ht="21.95" customHeight="1" x14ac:dyDescent="0.2">
      <c r="A25" s="236" t="s">
        <v>158</v>
      </c>
      <c r="B25" s="237" t="s">
        <v>159</v>
      </c>
      <c r="C25" s="217"/>
      <c r="D25" s="218" t="s">
        <v>111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5" customHeight="1" thickBot="1" x14ac:dyDescent="0.25">
      <c r="A26" s="252" t="s">
        <v>160</v>
      </c>
      <c r="B26" s="253" t="s">
        <v>26</v>
      </c>
      <c r="C26" s="225"/>
      <c r="D26" s="226" t="s">
        <v>128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5" customHeight="1" thickBot="1" x14ac:dyDescent="0.25">
      <c r="A27" s="548" t="s">
        <v>114</v>
      </c>
      <c r="B27" s="549"/>
      <c r="C27" s="549"/>
      <c r="D27" s="549"/>
      <c r="E27" s="549"/>
      <c r="F27" s="559"/>
      <c r="G27" s="256">
        <f>SUM(G25:G26)</f>
        <v>10.5</v>
      </c>
      <c r="H27" s="266">
        <f t="shared" ref="H27:R27" si="5">SUM(H25:H26)</f>
        <v>315</v>
      </c>
      <c r="I27" s="266"/>
      <c r="J27" s="266"/>
      <c r="K27" s="266"/>
      <c r="L27" s="266"/>
      <c r="M27" s="267">
        <f t="shared" si="5"/>
        <v>315</v>
      </c>
      <c r="N27" s="256">
        <f t="shared" si="5"/>
        <v>0</v>
      </c>
      <c r="O27" s="266">
        <f t="shared" si="5"/>
        <v>0</v>
      </c>
      <c r="P27" s="267">
        <f t="shared" si="5"/>
        <v>0</v>
      </c>
      <c r="Q27" s="256">
        <f t="shared" si="5"/>
        <v>0</v>
      </c>
      <c r="R27" s="267">
        <f t="shared" si="5"/>
        <v>0</v>
      </c>
      <c r="S27" s="256"/>
      <c r="T27" s="266"/>
      <c r="U27" s="266"/>
      <c r="V27" s="267"/>
    </row>
    <row r="28" spans="1:28" ht="21.95" customHeight="1" thickBot="1" x14ac:dyDescent="0.25">
      <c r="A28" s="557" t="s">
        <v>132</v>
      </c>
      <c r="B28" s="557"/>
      <c r="C28" s="557"/>
      <c r="D28" s="557"/>
      <c r="E28" s="557"/>
      <c r="F28" s="557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558"/>
      <c r="T28" s="558"/>
      <c r="U28" s="558"/>
      <c r="V28" s="558"/>
    </row>
    <row r="29" spans="1:28" ht="21.95" customHeight="1" thickBot="1" x14ac:dyDescent="0.25">
      <c r="A29" s="236" t="s">
        <v>161</v>
      </c>
      <c r="B29" s="237" t="s">
        <v>241</v>
      </c>
      <c r="C29" s="217"/>
      <c r="D29" s="222"/>
      <c r="E29" s="222"/>
      <c r="F29" s="219"/>
      <c r="G29" s="257">
        <f>VLOOKUP($B29,Семестровка_200518!$C$10:$N$53,3,FALSE)</f>
        <v>10</v>
      </c>
      <c r="H29" s="242">
        <f>VLOOKUP($B29,Семестровка_200518!$C$10:$N$53,4,FALSE)</f>
        <v>300</v>
      </c>
      <c r="I29" s="242"/>
      <c r="J29" s="242"/>
      <c r="K29" s="242"/>
      <c r="L29" s="242"/>
      <c r="M29" s="258">
        <f>VLOOKUP($B29,Семестровка_200518!$C$10:$N$53,9,FALSE)</f>
        <v>300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5" customHeight="1" thickBot="1" x14ac:dyDescent="0.25">
      <c r="A30" s="548" t="s">
        <v>115</v>
      </c>
      <c r="B30" s="549"/>
      <c r="C30" s="549"/>
      <c r="D30" s="549"/>
      <c r="E30" s="549"/>
      <c r="F30" s="550"/>
      <c r="G30" s="256">
        <f>SUM(G29:G29)</f>
        <v>10</v>
      </c>
      <c r="H30" s="256">
        <f>SUM(H29:H29)</f>
        <v>300</v>
      </c>
      <c r="I30" s="266"/>
      <c r="J30" s="266"/>
      <c r="K30" s="266"/>
      <c r="L30" s="266"/>
      <c r="M30" s="267">
        <f>SUM(M29:M29)</f>
        <v>300</v>
      </c>
      <c r="N30" s="256">
        <v>0</v>
      </c>
      <c r="O30" s="266"/>
      <c r="P30" s="267">
        <v>0</v>
      </c>
      <c r="Q30" s="256">
        <v>0</v>
      </c>
      <c r="R30" s="267">
        <v>0</v>
      </c>
      <c r="S30" s="256"/>
      <c r="T30" s="266"/>
      <c r="U30" s="266"/>
      <c r="V30" s="267"/>
    </row>
    <row r="31" spans="1:28" ht="21.95" customHeight="1" x14ac:dyDescent="0.2">
      <c r="A31" s="602" t="s">
        <v>116</v>
      </c>
      <c r="B31" s="602"/>
      <c r="C31" s="602"/>
      <c r="D31" s="602"/>
      <c r="E31" s="602"/>
      <c r="F31" s="602"/>
      <c r="G31" s="270">
        <f t="shared" ref="G31:R31" si="6">SUM(G13+G23+G27+G30)</f>
        <v>67</v>
      </c>
      <c r="H31" s="270">
        <f t="shared" si="6"/>
        <v>2010</v>
      </c>
      <c r="I31" s="270">
        <f t="shared" si="6"/>
        <v>519</v>
      </c>
      <c r="J31" s="270">
        <f t="shared" si="6"/>
        <v>263</v>
      </c>
      <c r="K31" s="270">
        <f t="shared" si="6"/>
        <v>36</v>
      </c>
      <c r="L31" s="270">
        <f t="shared" si="6"/>
        <v>220</v>
      </c>
      <c r="M31" s="270">
        <f t="shared" si="6"/>
        <v>1491</v>
      </c>
      <c r="N31" s="270">
        <f t="shared" si="6"/>
        <v>16</v>
      </c>
      <c r="O31" s="270">
        <f t="shared" si="6"/>
        <v>12</v>
      </c>
      <c r="P31" s="270">
        <f t="shared" si="6"/>
        <v>12</v>
      </c>
      <c r="Q31" s="270">
        <f t="shared" si="6"/>
        <v>9</v>
      </c>
      <c r="R31" s="270">
        <f t="shared" si="6"/>
        <v>0</v>
      </c>
      <c r="S31" s="271"/>
      <c r="T31" s="270"/>
      <c r="U31" s="270"/>
      <c r="V31" s="272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5" customHeight="1" x14ac:dyDescent="0.2">
      <c r="A32" s="603" t="s">
        <v>117</v>
      </c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4"/>
    </row>
    <row r="33" spans="1:28" ht="21.95" customHeight="1" thickBot="1" x14ac:dyDescent="0.25">
      <c r="A33" s="546" t="s">
        <v>164</v>
      </c>
      <c r="B33" s="546"/>
      <c r="C33" s="546"/>
      <c r="D33" s="546"/>
      <c r="E33" s="546"/>
      <c r="F33" s="546"/>
      <c r="G33" s="546"/>
      <c r="H33" s="546"/>
      <c r="I33" s="546"/>
      <c r="J33" s="546"/>
      <c r="K33" s="546"/>
      <c r="L33" s="546"/>
      <c r="M33" s="546"/>
      <c r="N33" s="546"/>
      <c r="O33" s="546"/>
      <c r="P33" s="546"/>
      <c r="Q33" s="546"/>
      <c r="R33" s="546"/>
      <c r="S33" s="546"/>
      <c r="T33" s="546"/>
      <c r="U33" s="546"/>
      <c r="V33" s="546"/>
      <c r="AB33" s="133"/>
    </row>
    <row r="34" spans="1:28" ht="21.95" customHeight="1" thickBot="1" x14ac:dyDescent="0.25">
      <c r="A34" s="600" t="s">
        <v>220</v>
      </c>
      <c r="B34" s="601"/>
      <c r="C34" s="273"/>
      <c r="D34" s="274">
        <v>1</v>
      </c>
      <c r="E34" s="274"/>
      <c r="F34" s="275"/>
      <c r="G34" s="371">
        <v>3</v>
      </c>
      <c r="H34" s="277">
        <v>90</v>
      </c>
      <c r="I34" s="277">
        <v>30</v>
      </c>
      <c r="J34" s="277"/>
      <c r="K34" s="277"/>
      <c r="L34" s="277"/>
      <c r="M34" s="278">
        <f>H34-I34</f>
        <v>60</v>
      </c>
      <c r="N34" s="276">
        <v>2</v>
      </c>
      <c r="O34" s="274"/>
      <c r="P34" s="275"/>
      <c r="Q34" s="276"/>
      <c r="R34" s="279"/>
      <c r="S34" s="276"/>
      <c r="T34" s="274"/>
      <c r="U34" s="274"/>
      <c r="V34" s="275"/>
      <c r="AB34" s="133"/>
    </row>
    <row r="35" spans="1:28" ht="21.95" customHeight="1" x14ac:dyDescent="0.2">
      <c r="A35" s="236" t="s">
        <v>165</v>
      </c>
      <c r="B35" s="219" t="s">
        <v>63</v>
      </c>
      <c r="C35" s="280"/>
      <c r="D35" s="281">
        <v>1</v>
      </c>
      <c r="E35" s="222"/>
      <c r="F35" s="219"/>
      <c r="G35" s="372">
        <f>VLOOKUP($B35,Семестровка_200518!$C$10:$N$53,3,FALSE)</f>
        <v>3</v>
      </c>
      <c r="H35" s="373">
        <f>VLOOKUP($B35,Семестровка_200518!$C$10:$N$53,4,FALSE)</f>
        <v>90</v>
      </c>
      <c r="I35" s="373">
        <f>VLOOKUP($B35,Семестровка_200518!$C$10:$N$53,5,FALSE)</f>
        <v>30</v>
      </c>
      <c r="J35" s="373">
        <f>VLOOKUP($B35,Семестровка_200518!$C$10:$N$53,6,FALSE)</f>
        <v>15</v>
      </c>
      <c r="K35" s="373"/>
      <c r="L35" s="373">
        <f>VLOOKUP($B35,Семестровка_200518!$C$10:$N$53,8,FALSE)</f>
        <v>15</v>
      </c>
      <c r="M35" s="374">
        <f>VLOOKUP($B35,Семестровка_200518!$C$10:$N$53,9,FALSE)</f>
        <v>60</v>
      </c>
      <c r="N35" s="220">
        <f>I35/N7</f>
        <v>2</v>
      </c>
      <c r="O35" s="218"/>
      <c r="P35" s="221"/>
      <c r="Q35" s="28"/>
      <c r="R35" s="282"/>
      <c r="S35" s="217"/>
      <c r="T35" s="222"/>
      <c r="U35" s="222"/>
      <c r="V35" s="219"/>
      <c r="AB35" s="133"/>
    </row>
    <row r="36" spans="1:28" ht="21.95" customHeight="1" x14ac:dyDescent="0.2">
      <c r="A36" s="239" t="s">
        <v>167</v>
      </c>
      <c r="B36" s="244" t="s">
        <v>173</v>
      </c>
      <c r="C36" s="247"/>
      <c r="D36" s="248">
        <v>1</v>
      </c>
      <c r="E36" s="243"/>
      <c r="F36" s="244"/>
      <c r="G36" s="241">
        <v>3</v>
      </c>
      <c r="H36" s="242">
        <v>90</v>
      </c>
      <c r="I36" s="242">
        <f>SUM(J36:L36)</f>
        <v>30</v>
      </c>
      <c r="J36" s="242">
        <v>15</v>
      </c>
      <c r="K36" s="242"/>
      <c r="L36" s="242">
        <v>15</v>
      </c>
      <c r="M36" s="245">
        <f>H36-I36</f>
        <v>60</v>
      </c>
      <c r="N36" s="241">
        <f>I36/N7</f>
        <v>2</v>
      </c>
      <c r="O36" s="242"/>
      <c r="P36" s="245"/>
      <c r="Q36" s="247"/>
      <c r="R36" s="244"/>
      <c r="S36" s="247"/>
      <c r="T36" s="243"/>
      <c r="U36" s="243"/>
      <c r="V36" s="244"/>
      <c r="AB36" s="133"/>
    </row>
    <row r="37" spans="1:28" ht="27" customHeight="1" thickBot="1" x14ac:dyDescent="0.25">
      <c r="A37" s="252" t="s">
        <v>212</v>
      </c>
      <c r="B37" s="227" t="s">
        <v>141</v>
      </c>
      <c r="C37" s="225"/>
      <c r="D37" s="226">
        <v>1</v>
      </c>
      <c r="E37" s="230"/>
      <c r="F37" s="227"/>
      <c r="G37" s="228">
        <v>3</v>
      </c>
      <c r="H37" s="226">
        <v>90</v>
      </c>
      <c r="I37" s="226">
        <v>30</v>
      </c>
      <c r="J37" s="226"/>
      <c r="K37" s="226"/>
      <c r="L37" s="226"/>
      <c r="M37" s="229">
        <v>60</v>
      </c>
      <c r="N37" s="228">
        <v>2</v>
      </c>
      <c r="O37" s="226"/>
      <c r="P37" s="229"/>
      <c r="Q37" s="225"/>
      <c r="R37" s="227"/>
      <c r="S37" s="225"/>
      <c r="T37" s="230"/>
      <c r="U37" s="230"/>
      <c r="V37" s="227"/>
      <c r="W37" s="125"/>
      <c r="X37" s="125"/>
      <c r="Y37" s="125"/>
      <c r="AB37" s="134" t="s">
        <v>236</v>
      </c>
    </row>
    <row r="38" spans="1:28" ht="21.95" customHeight="1" thickBot="1" x14ac:dyDescent="0.25">
      <c r="A38" s="605" t="s">
        <v>118</v>
      </c>
      <c r="B38" s="606"/>
      <c r="C38" s="606"/>
      <c r="D38" s="606"/>
      <c r="E38" s="606"/>
      <c r="F38" s="607"/>
      <c r="G38" s="283">
        <v>3</v>
      </c>
      <c r="H38" s="284">
        <v>90</v>
      </c>
      <c r="I38" s="284">
        <f>SUM(J38:L38)</f>
        <v>30</v>
      </c>
      <c r="J38" s="284">
        <v>15</v>
      </c>
      <c r="K38" s="284"/>
      <c r="L38" s="284">
        <v>15</v>
      </c>
      <c r="M38" s="285">
        <f>H38-I38</f>
        <v>60</v>
      </c>
      <c r="N38" s="286">
        <v>2</v>
      </c>
      <c r="O38" s="287">
        <f>SUM(O35:O37)</f>
        <v>0</v>
      </c>
      <c r="P38" s="288">
        <f>SUM(P35:P37)</f>
        <v>0</v>
      </c>
      <c r="Q38" s="289">
        <f>SUM(Q35:Q37)</f>
        <v>0</v>
      </c>
      <c r="R38" s="290">
        <f>SUM(R35:R37)</f>
        <v>0</v>
      </c>
      <c r="S38" s="291"/>
      <c r="T38" s="292"/>
      <c r="U38" s="292"/>
      <c r="V38" s="293"/>
      <c r="W38" s="125"/>
      <c r="X38" s="125"/>
      <c r="Y38" s="125"/>
      <c r="AB38" s="133"/>
    </row>
    <row r="39" spans="1:28" ht="21.95" customHeight="1" x14ac:dyDescent="0.2">
      <c r="A39" s="294"/>
      <c r="B39" s="188" t="s">
        <v>221</v>
      </c>
      <c r="C39" s="189"/>
      <c r="D39" s="189"/>
      <c r="E39" s="189"/>
      <c r="F39" s="189"/>
      <c r="G39" s="166"/>
      <c r="H39" s="167"/>
      <c r="I39" s="167"/>
      <c r="J39" s="167"/>
      <c r="K39" s="167"/>
      <c r="L39" s="167"/>
      <c r="M39" s="167"/>
      <c r="N39" s="167" t="s">
        <v>222</v>
      </c>
      <c r="O39" s="167" t="s">
        <v>222</v>
      </c>
      <c r="P39" s="167" t="s">
        <v>222</v>
      </c>
      <c r="Q39" s="294"/>
      <c r="R39" s="294"/>
      <c r="S39" s="295"/>
      <c r="T39" s="295"/>
      <c r="U39" s="295"/>
      <c r="V39" s="295"/>
      <c r="W39" s="125"/>
      <c r="X39" s="125"/>
      <c r="Y39" s="125"/>
      <c r="AB39" s="133"/>
    </row>
    <row r="40" spans="1:28" ht="21.95" customHeight="1" thickBot="1" x14ac:dyDescent="0.25">
      <c r="A40" s="296"/>
      <c r="B40" s="171" t="s">
        <v>223</v>
      </c>
      <c r="C40" s="168"/>
      <c r="D40" s="168"/>
      <c r="E40" s="168"/>
      <c r="F40" s="168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296"/>
      <c r="R40" s="296"/>
      <c r="S40" s="297"/>
      <c r="T40" s="297"/>
      <c r="U40" s="297"/>
      <c r="V40" s="297"/>
      <c r="W40" s="125"/>
      <c r="X40" s="125"/>
      <c r="Y40" s="125"/>
      <c r="AB40" s="133"/>
    </row>
    <row r="41" spans="1:28" ht="21.95" customHeight="1" thickBot="1" x14ac:dyDescent="0.25">
      <c r="A41" s="557" t="s">
        <v>168</v>
      </c>
      <c r="B41" s="557"/>
      <c r="C41" s="557"/>
      <c r="D41" s="557"/>
      <c r="E41" s="557"/>
      <c r="F41" s="557"/>
      <c r="G41" s="557"/>
      <c r="H41" s="557"/>
      <c r="I41" s="557"/>
      <c r="J41" s="557"/>
      <c r="K41" s="557"/>
      <c r="L41" s="557"/>
      <c r="M41" s="557"/>
      <c r="N41" s="557"/>
      <c r="O41" s="557"/>
      <c r="P41" s="557"/>
      <c r="Q41" s="557"/>
      <c r="R41" s="557"/>
      <c r="S41" s="557"/>
      <c r="T41" s="557"/>
      <c r="U41" s="557"/>
      <c r="V41" s="608"/>
      <c r="W41" s="125"/>
      <c r="X41" s="125"/>
      <c r="Y41" s="125"/>
      <c r="AB41" s="133"/>
    </row>
    <row r="42" spans="1:28" ht="21.95" customHeight="1" x14ac:dyDescent="0.2">
      <c r="A42" s="623" t="s">
        <v>224</v>
      </c>
      <c r="B42" s="624"/>
      <c r="C42" s="176"/>
      <c r="D42" s="173">
        <v>1</v>
      </c>
      <c r="E42" s="173"/>
      <c r="F42" s="180"/>
      <c r="G42" s="176">
        <v>4</v>
      </c>
      <c r="H42" s="173">
        <v>120</v>
      </c>
      <c r="I42" s="173">
        <v>45</v>
      </c>
      <c r="J42" s="173"/>
      <c r="K42" s="173"/>
      <c r="L42" s="173"/>
      <c r="M42" s="185">
        <v>75</v>
      </c>
      <c r="N42" s="179">
        <v>3</v>
      </c>
      <c r="O42" s="173"/>
      <c r="P42" s="185"/>
      <c r="Q42" s="179"/>
      <c r="R42" s="221"/>
      <c r="S42" s="298"/>
      <c r="T42" s="218"/>
      <c r="U42" s="218"/>
      <c r="V42" s="221"/>
      <c r="AB42" s="134"/>
    </row>
    <row r="43" spans="1:28" ht="33" customHeight="1" x14ac:dyDescent="0.2">
      <c r="A43" s="625" t="s">
        <v>225</v>
      </c>
      <c r="B43" s="626"/>
      <c r="C43" s="177"/>
      <c r="D43" s="172" t="s">
        <v>226</v>
      </c>
      <c r="E43" s="172"/>
      <c r="F43" s="182"/>
      <c r="G43" s="177">
        <v>8</v>
      </c>
      <c r="H43" s="172">
        <v>240</v>
      </c>
      <c r="I43" s="172">
        <v>108</v>
      </c>
      <c r="J43" s="172"/>
      <c r="K43" s="172"/>
      <c r="L43" s="172"/>
      <c r="M43" s="186">
        <f>H43-I43</f>
        <v>132</v>
      </c>
      <c r="N43" s="181"/>
      <c r="O43" s="172">
        <v>6</v>
      </c>
      <c r="P43" s="186">
        <v>6</v>
      </c>
      <c r="Q43" s="181"/>
      <c r="R43" s="245"/>
      <c r="S43" s="257"/>
      <c r="T43" s="242"/>
      <c r="U43" s="242"/>
      <c r="V43" s="245"/>
      <c r="AB43" s="134"/>
    </row>
    <row r="44" spans="1:28" ht="31.5" customHeight="1" thickBot="1" x14ac:dyDescent="0.25">
      <c r="A44" s="627" t="s">
        <v>233</v>
      </c>
      <c r="B44" s="628"/>
      <c r="C44" s="178"/>
      <c r="D44" s="175" t="s">
        <v>227</v>
      </c>
      <c r="E44" s="174"/>
      <c r="F44" s="184"/>
      <c r="G44" s="178">
        <v>8</v>
      </c>
      <c r="H44" s="174">
        <v>240</v>
      </c>
      <c r="I44" s="174">
        <v>84</v>
      </c>
      <c r="J44" s="174"/>
      <c r="K44" s="174"/>
      <c r="L44" s="174"/>
      <c r="M44" s="187">
        <f>H44-I44</f>
        <v>156</v>
      </c>
      <c r="N44" s="183"/>
      <c r="O44" s="174"/>
      <c r="P44" s="187"/>
      <c r="Q44" s="183">
        <v>12</v>
      </c>
      <c r="R44" s="229"/>
      <c r="S44" s="268"/>
      <c r="T44" s="226"/>
      <c r="U44" s="226"/>
      <c r="V44" s="229"/>
      <c r="AB44" s="134"/>
    </row>
    <row r="45" spans="1:28" ht="31.5" customHeight="1" x14ac:dyDescent="0.2">
      <c r="A45" s="299" t="s">
        <v>169</v>
      </c>
      <c r="B45" s="300" t="s">
        <v>189</v>
      </c>
      <c r="C45" s="217"/>
      <c r="D45" s="218">
        <v>1</v>
      </c>
      <c r="E45" s="222"/>
      <c r="F45" s="219"/>
      <c r="G45" s="220">
        <v>4</v>
      </c>
      <c r="H45" s="218">
        <v>120</v>
      </c>
      <c r="I45" s="218">
        <f>SUM(J45:L45)</f>
        <v>45</v>
      </c>
      <c r="J45" s="218">
        <v>30</v>
      </c>
      <c r="K45" s="218"/>
      <c r="L45" s="218">
        <v>15</v>
      </c>
      <c r="M45" s="221">
        <f>H45-I45</f>
        <v>75</v>
      </c>
      <c r="N45" s="301">
        <f>I45/$N$7</f>
        <v>3</v>
      </c>
      <c r="O45" s="302"/>
      <c r="P45" s="303"/>
      <c r="Q45" s="220"/>
      <c r="R45" s="221"/>
      <c r="S45" s="301"/>
      <c r="T45" s="302"/>
      <c r="U45" s="302"/>
      <c r="V45" s="303"/>
      <c r="AB45" s="134"/>
    </row>
    <row r="46" spans="1:28" ht="30" customHeight="1" x14ac:dyDescent="0.2">
      <c r="A46" s="304" t="s">
        <v>171</v>
      </c>
      <c r="B46" s="305" t="s">
        <v>170</v>
      </c>
      <c r="C46" s="241"/>
      <c r="D46" s="242">
        <v>1</v>
      </c>
      <c r="E46" s="19"/>
      <c r="F46" s="35"/>
      <c r="G46" s="241">
        <f>VLOOKUP($B46,Семестровка_200518!$C$10:$N$53,3,FALSE)</f>
        <v>4</v>
      </c>
      <c r="H46" s="242">
        <f>VLOOKUP($B46,Семестровка_200518!$C$10:$N$53,4,FALSE)</f>
        <v>120</v>
      </c>
      <c r="I46" s="242">
        <f>SUM(J46:L46)</f>
        <v>45</v>
      </c>
      <c r="J46" s="242">
        <v>30</v>
      </c>
      <c r="K46" s="242"/>
      <c r="L46" s="242">
        <v>15</v>
      </c>
      <c r="M46" s="245">
        <f>H46-I46</f>
        <v>75</v>
      </c>
      <c r="N46" s="241">
        <f>I46/$N$7</f>
        <v>3</v>
      </c>
      <c r="O46" s="19"/>
      <c r="P46" s="244"/>
      <c r="Q46" s="241"/>
      <c r="R46" s="244"/>
      <c r="S46" s="34"/>
      <c r="T46" s="243"/>
      <c r="U46" s="19"/>
      <c r="V46" s="244"/>
      <c r="AB46" s="133" t="s">
        <v>129</v>
      </c>
    </row>
    <row r="47" spans="1:28" ht="21.95" customHeight="1" x14ac:dyDescent="0.2">
      <c r="A47" s="304" t="s">
        <v>174</v>
      </c>
      <c r="B47" s="305" t="s">
        <v>234</v>
      </c>
      <c r="C47" s="241"/>
      <c r="D47" s="242">
        <v>1</v>
      </c>
      <c r="E47" s="19"/>
      <c r="F47" s="35"/>
      <c r="G47" s="241">
        <v>4</v>
      </c>
      <c r="H47" s="242">
        <v>120</v>
      </c>
      <c r="I47" s="242">
        <v>45</v>
      </c>
      <c r="J47" s="242"/>
      <c r="K47" s="242"/>
      <c r="L47" s="242"/>
      <c r="M47" s="245">
        <v>75</v>
      </c>
      <c r="N47" s="241">
        <v>3</v>
      </c>
      <c r="O47" s="19"/>
      <c r="P47" s="244"/>
      <c r="Q47" s="241"/>
      <c r="R47" s="244"/>
      <c r="S47" s="34"/>
      <c r="T47" s="243"/>
      <c r="U47" s="19"/>
      <c r="V47" s="244"/>
      <c r="AB47" s="134" t="s">
        <v>236</v>
      </c>
    </row>
    <row r="48" spans="1:28" ht="21.95" customHeight="1" x14ac:dyDescent="0.2">
      <c r="A48" s="304" t="s">
        <v>177</v>
      </c>
      <c r="B48" s="305" t="s">
        <v>166</v>
      </c>
      <c r="C48" s="247"/>
      <c r="D48" s="242">
        <v>2</v>
      </c>
      <c r="E48" s="243"/>
      <c r="F48" s="244"/>
      <c r="G48" s="241">
        <f>VLOOKUP($B48,Семестровка_200518!$C$10:$N$53,3,FALSE)</f>
        <v>4</v>
      </c>
      <c r="H48" s="242">
        <f>VLOOKUP($B48,Семестровка_200518!$C$10:$N$53,4,FALSE)</f>
        <v>120</v>
      </c>
      <c r="I48" s="242">
        <f>VLOOKUP($B48,Семестровка_200518!$C$10:$N$53,5,FALSE)</f>
        <v>54</v>
      </c>
      <c r="J48" s="242">
        <f>VLOOKUP($B48,Семестровка_200518!$C$10:$N$53,6,FALSE)</f>
        <v>36</v>
      </c>
      <c r="K48" s="242"/>
      <c r="L48" s="242">
        <f>VLOOKUP($B48,Семестровка_200518!$C$10:$N$53,8,FALSE)</f>
        <v>18</v>
      </c>
      <c r="M48" s="245">
        <f>VLOOKUP($B48,Семестровка_200518!$C$10:$N$53,9,FALSE)</f>
        <v>66</v>
      </c>
      <c r="N48" s="241"/>
      <c r="O48" s="242">
        <f>I48/2/O7</f>
        <v>3</v>
      </c>
      <c r="P48" s="245">
        <f>I48/2/P7</f>
        <v>3</v>
      </c>
      <c r="Q48" s="241"/>
      <c r="R48" s="244"/>
      <c r="S48" s="34"/>
      <c r="T48" s="243"/>
      <c r="U48" s="19"/>
      <c r="V48" s="244"/>
      <c r="AB48" s="134"/>
    </row>
    <row r="49" spans="1:29" ht="21.95" customHeight="1" x14ac:dyDescent="0.2">
      <c r="A49" s="304" t="s">
        <v>213</v>
      </c>
      <c r="B49" s="305" t="s">
        <v>197</v>
      </c>
      <c r="C49" s="247"/>
      <c r="D49" s="242">
        <v>2</v>
      </c>
      <c r="E49" s="243"/>
      <c r="F49" s="244"/>
      <c r="G49" s="241">
        <f>VLOOKUP($B36,Семестровка_200518!$C$10:$N$53,3,FALSE)</f>
        <v>4</v>
      </c>
      <c r="H49" s="242">
        <f>VLOOKUP($B36,Семестровка_200518!$C$10:$N$53,4,FALSE)</f>
        <v>120</v>
      </c>
      <c r="I49" s="242">
        <f>VLOOKUP($B36,Семестровка_200518!$C$10:$N$53,5,FALSE)</f>
        <v>54</v>
      </c>
      <c r="J49" s="242">
        <f>VLOOKUP($B36,Семестровка_200518!$C$10:$N$53,6,FALSE)</f>
        <v>36</v>
      </c>
      <c r="K49" s="242"/>
      <c r="L49" s="242">
        <f>VLOOKUP($B36,Семестровка_200518!$C$10:$N$53,8,FALSE)</f>
        <v>18</v>
      </c>
      <c r="M49" s="245">
        <f>VLOOKUP($B36,Семестровка_200518!$C$10:$N$53,9,FALSE)</f>
        <v>66</v>
      </c>
      <c r="N49" s="247"/>
      <c r="O49" s="242">
        <f>I49/2/O7</f>
        <v>3</v>
      </c>
      <c r="P49" s="245">
        <f>I49/2/P7</f>
        <v>3</v>
      </c>
      <c r="Q49" s="247"/>
      <c r="R49" s="244"/>
      <c r="S49" s="247"/>
      <c r="T49" s="243"/>
      <c r="U49" s="243"/>
      <c r="V49" s="244"/>
      <c r="AB49" s="133" t="s">
        <v>129</v>
      </c>
    </row>
    <row r="50" spans="1:29" ht="21.95" customHeight="1" x14ac:dyDescent="0.2">
      <c r="A50" s="304" t="s">
        <v>214</v>
      </c>
      <c r="B50" s="305" t="s">
        <v>172</v>
      </c>
      <c r="C50" s="247"/>
      <c r="D50" s="242">
        <v>2</v>
      </c>
      <c r="E50" s="243"/>
      <c r="F50" s="244"/>
      <c r="G50" s="241">
        <v>4</v>
      </c>
      <c r="H50" s="242">
        <v>120</v>
      </c>
      <c r="I50" s="242">
        <f>J50+L50</f>
        <v>54</v>
      </c>
      <c r="J50" s="242">
        <v>36</v>
      </c>
      <c r="K50" s="242"/>
      <c r="L50" s="242">
        <v>18</v>
      </c>
      <c r="M50" s="245">
        <f>H50-I50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 t="s">
        <v>129</v>
      </c>
    </row>
    <row r="51" spans="1:29" ht="21.95" customHeight="1" x14ac:dyDescent="0.2">
      <c r="A51" s="304" t="s">
        <v>215</v>
      </c>
      <c r="B51" s="305" t="s">
        <v>231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v>54</v>
      </c>
      <c r="J51" s="242"/>
      <c r="K51" s="242"/>
      <c r="L51" s="242"/>
      <c r="M51" s="245">
        <v>66</v>
      </c>
      <c r="N51" s="247"/>
      <c r="O51" s="242">
        <v>3</v>
      </c>
      <c r="P51" s="245">
        <v>3</v>
      </c>
      <c r="Q51" s="247"/>
      <c r="R51" s="244"/>
      <c r="S51" s="247"/>
      <c r="T51" s="243"/>
      <c r="U51" s="243"/>
      <c r="V51" s="244"/>
      <c r="AB51" s="133" t="s">
        <v>129</v>
      </c>
    </row>
    <row r="52" spans="1:29" ht="21.95" customHeight="1" x14ac:dyDescent="0.2">
      <c r="A52" s="304" t="s">
        <v>216</v>
      </c>
      <c r="B52" s="305" t="s">
        <v>176</v>
      </c>
      <c r="C52" s="241"/>
      <c r="D52" s="242">
        <v>3</v>
      </c>
      <c r="E52" s="306"/>
      <c r="F52" s="244"/>
      <c r="G52" s="241">
        <v>4</v>
      </c>
      <c r="H52" s="242">
        <v>120</v>
      </c>
      <c r="I52" s="242">
        <v>42</v>
      </c>
      <c r="J52" s="242">
        <v>14</v>
      </c>
      <c r="K52" s="242">
        <v>28</v>
      </c>
      <c r="L52" s="242"/>
      <c r="M52" s="245">
        <v>78</v>
      </c>
      <c r="N52" s="247"/>
      <c r="O52" s="243"/>
      <c r="P52" s="244"/>
      <c r="Q52" s="241">
        <f>I52/Q7</f>
        <v>6</v>
      </c>
      <c r="R52" s="244"/>
      <c r="S52" s="247"/>
      <c r="T52" s="243"/>
      <c r="U52" s="243"/>
      <c r="V52" s="244"/>
      <c r="AB52" s="133"/>
    </row>
    <row r="53" spans="1:29" ht="21.95" customHeight="1" x14ac:dyDescent="0.2">
      <c r="A53" s="304" t="s">
        <v>228</v>
      </c>
      <c r="B53" s="305" t="s">
        <v>198</v>
      </c>
      <c r="C53" s="247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/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 t="s">
        <v>129</v>
      </c>
    </row>
    <row r="54" spans="1:29" ht="21.95" customHeight="1" x14ac:dyDescent="0.2">
      <c r="A54" s="304" t="s">
        <v>229</v>
      </c>
      <c r="B54" s="305" t="s">
        <v>130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/>
      <c r="L54" s="242">
        <v>28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 t="s">
        <v>129</v>
      </c>
    </row>
    <row r="55" spans="1:29" ht="26.25" customHeight="1" thickBot="1" x14ac:dyDescent="0.25">
      <c r="A55" s="304" t="s">
        <v>230</v>
      </c>
      <c r="B55" s="307" t="s">
        <v>231</v>
      </c>
      <c r="C55" s="308"/>
      <c r="D55" s="226" t="s">
        <v>232</v>
      </c>
      <c r="E55" s="309"/>
      <c r="F55" s="310"/>
      <c r="G55" s="228">
        <v>4</v>
      </c>
      <c r="H55" s="228">
        <v>120</v>
      </c>
      <c r="I55" s="228">
        <v>42</v>
      </c>
      <c r="J55" s="311"/>
      <c r="K55" s="311"/>
      <c r="L55" s="311"/>
      <c r="M55" s="245">
        <v>78</v>
      </c>
      <c r="N55" s="313"/>
      <c r="O55" s="314"/>
      <c r="P55" s="315"/>
      <c r="Q55" s="228">
        <v>6</v>
      </c>
      <c r="R55" s="317"/>
      <c r="S55" s="318"/>
      <c r="T55" s="319"/>
      <c r="U55" s="319"/>
      <c r="V55" s="317"/>
      <c r="AB55" s="133" t="s">
        <v>129</v>
      </c>
      <c r="AC55" s="118"/>
    </row>
    <row r="56" spans="1:29" s="164" customFormat="1" ht="27" customHeight="1" thickBot="1" x14ac:dyDescent="0.25">
      <c r="A56" s="597" t="s">
        <v>179</v>
      </c>
      <c r="B56" s="598"/>
      <c r="C56" s="598"/>
      <c r="D56" s="598"/>
      <c r="E56" s="598"/>
      <c r="F56" s="599"/>
      <c r="G56" s="320">
        <f>SUM(G45+G48+G49+G52+G54)</f>
        <v>20</v>
      </c>
      <c r="H56" s="320">
        <f t="shared" ref="H56:M56" si="7">SUM(H45+H48+H49+H52+H54)</f>
        <v>600</v>
      </c>
      <c r="I56" s="320">
        <f>SUM(I45+I48+I49+I52+I54)</f>
        <v>237</v>
      </c>
      <c r="J56" s="320">
        <f t="shared" si="7"/>
        <v>130</v>
      </c>
      <c r="K56" s="320">
        <f>SUM(K45+K48+K49+K52+K54)</f>
        <v>28</v>
      </c>
      <c r="L56" s="320">
        <f t="shared" si="7"/>
        <v>79</v>
      </c>
      <c r="M56" s="320">
        <f t="shared" si="7"/>
        <v>363</v>
      </c>
      <c r="N56" s="320">
        <f t="shared" ref="N56:Q56" si="8">SUM(N45+N48+N49+N52+N54)</f>
        <v>3</v>
      </c>
      <c r="O56" s="320">
        <f t="shared" si="8"/>
        <v>6</v>
      </c>
      <c r="P56" s="320">
        <f t="shared" si="8"/>
        <v>6</v>
      </c>
      <c r="Q56" s="321">
        <f t="shared" si="8"/>
        <v>12</v>
      </c>
      <c r="R56" s="375"/>
      <c r="S56" s="323"/>
      <c r="T56" s="324"/>
      <c r="U56" s="324"/>
      <c r="V56" s="325"/>
      <c r="AB56" s="165"/>
    </row>
    <row r="57" spans="1:29" ht="21.95" customHeight="1" thickTop="1" thickBot="1" x14ac:dyDescent="0.25">
      <c r="A57" s="594" t="s">
        <v>119</v>
      </c>
      <c r="B57" s="595"/>
      <c r="C57" s="595"/>
      <c r="D57" s="595"/>
      <c r="E57" s="595"/>
      <c r="F57" s="596"/>
      <c r="G57" s="326">
        <f t="shared" ref="G57:Q57" si="9">G38+G56</f>
        <v>23</v>
      </c>
      <c r="H57" s="327">
        <f t="shared" si="9"/>
        <v>690</v>
      </c>
      <c r="I57" s="327">
        <f>I38+I56</f>
        <v>267</v>
      </c>
      <c r="J57" s="327">
        <f t="shared" si="9"/>
        <v>145</v>
      </c>
      <c r="K57" s="327">
        <f t="shared" si="9"/>
        <v>28</v>
      </c>
      <c r="L57" s="327">
        <f t="shared" si="9"/>
        <v>94</v>
      </c>
      <c r="M57" s="328">
        <f t="shared" si="9"/>
        <v>423</v>
      </c>
      <c r="N57" s="329">
        <f t="shared" si="9"/>
        <v>5</v>
      </c>
      <c r="O57" s="329">
        <f t="shared" si="9"/>
        <v>6</v>
      </c>
      <c r="P57" s="329">
        <f t="shared" si="9"/>
        <v>6</v>
      </c>
      <c r="Q57" s="330">
        <f t="shared" si="9"/>
        <v>12</v>
      </c>
      <c r="R57" s="331"/>
      <c r="S57" s="329"/>
      <c r="T57" s="327"/>
      <c r="U57" s="327"/>
      <c r="V57" s="328"/>
    </row>
    <row r="58" spans="1:29" ht="21.95" customHeight="1" thickTop="1" thickBot="1" x14ac:dyDescent="0.25">
      <c r="A58" s="616" t="s">
        <v>120</v>
      </c>
      <c r="B58" s="617"/>
      <c r="C58" s="617"/>
      <c r="D58" s="617"/>
      <c r="E58" s="617"/>
      <c r="F58" s="618"/>
      <c r="G58" s="332">
        <f>G13+G23+G27+G30+G38+G56</f>
        <v>90</v>
      </c>
      <c r="H58" s="333">
        <f t="shared" ref="H58:M58" si="10">H31+H57</f>
        <v>2700</v>
      </c>
      <c r="I58" s="333">
        <f t="shared" si="10"/>
        <v>786</v>
      </c>
      <c r="J58" s="333">
        <f t="shared" si="10"/>
        <v>408</v>
      </c>
      <c r="K58" s="333">
        <f t="shared" si="10"/>
        <v>64</v>
      </c>
      <c r="L58" s="333">
        <f t="shared" si="10"/>
        <v>314</v>
      </c>
      <c r="M58" s="333">
        <f t="shared" si="10"/>
        <v>1914</v>
      </c>
      <c r="N58" s="334">
        <f>N57+N31</f>
        <v>21</v>
      </c>
      <c r="O58" s="335">
        <f>O13+O23+O27+O30+O38+O56</f>
        <v>18</v>
      </c>
      <c r="P58" s="335">
        <f>P13+P23+P27+P30+P38+P56</f>
        <v>18</v>
      </c>
      <c r="Q58" s="336">
        <f>Q13+Q23+Q27+Q30+Q38+Q56</f>
        <v>21</v>
      </c>
      <c r="R58" s="336"/>
      <c r="S58" s="334"/>
      <c r="T58" s="333"/>
      <c r="U58" s="333"/>
      <c r="V58" s="335"/>
      <c r="Y58" s="126">
        <v>22</v>
      </c>
      <c r="Z58" s="126">
        <v>22</v>
      </c>
      <c r="AA58" s="126">
        <v>22</v>
      </c>
    </row>
    <row r="59" spans="1:29" ht="21.95" customHeight="1" thickTop="1" thickBot="1" x14ac:dyDescent="0.25">
      <c r="A59" s="592" t="s">
        <v>32</v>
      </c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3"/>
      <c r="N59" s="337">
        <f>N58</f>
        <v>21</v>
      </c>
      <c r="O59" s="302">
        <f t="shared" ref="O59:Q59" si="11">O58</f>
        <v>18</v>
      </c>
      <c r="P59" s="338">
        <f t="shared" si="11"/>
        <v>18</v>
      </c>
      <c r="Q59" s="339">
        <f t="shared" si="11"/>
        <v>21</v>
      </c>
      <c r="R59" s="340"/>
      <c r="S59" s="341"/>
      <c r="T59" s="302"/>
      <c r="U59" s="302"/>
      <c r="V59" s="302"/>
      <c r="Y59" s="127">
        <f t="shared" ref="Y59:AA59" si="12">Y58</f>
        <v>22</v>
      </c>
      <c r="Z59" s="127">
        <f t="shared" si="12"/>
        <v>22</v>
      </c>
      <c r="AA59" s="127">
        <f t="shared" si="12"/>
        <v>22</v>
      </c>
    </row>
    <row r="60" spans="1:29" ht="21.95" customHeight="1" x14ac:dyDescent="0.2">
      <c r="A60" s="584" t="s">
        <v>180</v>
      </c>
      <c r="B60" s="584"/>
      <c r="C60" s="584"/>
      <c r="D60" s="584"/>
      <c r="E60" s="584"/>
      <c r="F60" s="584"/>
      <c r="G60" s="584"/>
      <c r="H60" s="584"/>
      <c r="I60" s="584"/>
      <c r="J60" s="584"/>
      <c r="K60" s="584"/>
      <c r="L60" s="584"/>
      <c r="M60" s="586"/>
      <c r="N60" s="257">
        <v>2</v>
      </c>
      <c r="O60" s="243"/>
      <c r="P60" s="258">
        <v>3</v>
      </c>
      <c r="Q60" s="342">
        <v>1</v>
      </c>
      <c r="R60" s="342"/>
      <c r="S60" s="257"/>
      <c r="T60" s="242"/>
      <c r="U60" s="242"/>
      <c r="V60" s="242"/>
      <c r="AB60" s="133"/>
    </row>
    <row r="61" spans="1:29" ht="21.95" customHeight="1" x14ac:dyDescent="0.2">
      <c r="A61" s="584" t="s">
        <v>121</v>
      </c>
      <c r="B61" s="584"/>
      <c r="C61" s="584"/>
      <c r="D61" s="584"/>
      <c r="E61" s="584"/>
      <c r="F61" s="584"/>
      <c r="G61" s="584"/>
      <c r="H61" s="584"/>
      <c r="I61" s="584"/>
      <c r="J61" s="584"/>
      <c r="K61" s="584"/>
      <c r="L61" s="584"/>
      <c r="M61" s="585"/>
      <c r="N61" s="343">
        <v>5</v>
      </c>
      <c r="O61" s="243"/>
      <c r="P61" s="258">
        <v>3</v>
      </c>
      <c r="Q61" s="342">
        <v>2</v>
      </c>
      <c r="R61" s="342"/>
      <c r="S61" s="257"/>
      <c r="T61" s="242"/>
      <c r="U61" s="242"/>
      <c r="V61" s="242"/>
      <c r="AB61" s="133"/>
    </row>
    <row r="62" spans="1:29" ht="21.95" customHeight="1" x14ac:dyDescent="0.2">
      <c r="A62" s="584" t="s">
        <v>122</v>
      </c>
      <c r="B62" s="584"/>
      <c r="C62" s="584"/>
      <c r="D62" s="584"/>
      <c r="E62" s="584"/>
      <c r="F62" s="584"/>
      <c r="G62" s="584"/>
      <c r="H62" s="584"/>
      <c r="I62" s="584"/>
      <c r="J62" s="584"/>
      <c r="K62" s="584"/>
      <c r="L62" s="584"/>
      <c r="M62" s="586"/>
      <c r="N62" s="259"/>
      <c r="O62" s="243"/>
      <c r="P62" s="344"/>
      <c r="Q62" s="345"/>
      <c r="R62" s="345"/>
      <c r="S62" s="259"/>
      <c r="T62" s="243"/>
      <c r="U62" s="243"/>
      <c r="V62" s="243"/>
      <c r="AB62" s="133"/>
    </row>
    <row r="63" spans="1:29" ht="21.95" customHeight="1" thickBot="1" x14ac:dyDescent="0.25">
      <c r="A63" s="584" t="s">
        <v>181</v>
      </c>
      <c r="B63" s="584"/>
      <c r="C63" s="584"/>
      <c r="D63" s="584"/>
      <c r="E63" s="584"/>
      <c r="F63" s="584"/>
      <c r="G63" s="584"/>
      <c r="H63" s="584"/>
      <c r="I63" s="584"/>
      <c r="J63" s="584"/>
      <c r="K63" s="584"/>
      <c r="L63" s="584"/>
      <c r="M63" s="585"/>
      <c r="N63" s="346"/>
      <c r="O63" s="347"/>
      <c r="P63" s="348">
        <v>1</v>
      </c>
      <c r="Q63" s="349"/>
      <c r="R63" s="349"/>
      <c r="S63" s="350"/>
      <c r="T63" s="347"/>
      <c r="U63" s="347"/>
      <c r="V63" s="347"/>
      <c r="AB63" s="133"/>
    </row>
    <row r="64" spans="1:29" ht="21.95" customHeight="1" thickTop="1" thickBot="1" x14ac:dyDescent="0.25">
      <c r="A64" s="619" t="s">
        <v>123</v>
      </c>
      <c r="B64" s="619"/>
      <c r="C64" s="619"/>
      <c r="D64" s="619"/>
      <c r="E64" s="619"/>
      <c r="F64" s="619"/>
      <c r="G64" s="619"/>
      <c r="H64" s="619"/>
      <c r="I64" s="619"/>
      <c r="J64" s="619"/>
      <c r="K64" s="619"/>
      <c r="L64" s="619"/>
      <c r="M64" s="620"/>
      <c r="N64" s="609" t="s">
        <v>124</v>
      </c>
      <c r="O64" s="610"/>
      <c r="P64" s="611"/>
      <c r="Q64" s="612">
        <f>G31/G58</f>
        <v>0.74444444444444446</v>
      </c>
      <c r="R64" s="613"/>
      <c r="S64" s="614" t="s">
        <v>83</v>
      </c>
      <c r="T64" s="557"/>
      <c r="U64" s="615">
        <f>G57/G58</f>
        <v>0.25555555555555554</v>
      </c>
      <c r="V64" s="615"/>
      <c r="W64" s="119">
        <f>SUM(N63:V63)</f>
        <v>1</v>
      </c>
      <c r="AB64" s="133"/>
    </row>
    <row r="65" spans="1:28" ht="27.6" customHeight="1" thickBot="1" x14ac:dyDescent="0.25">
      <c r="A65" s="351">
        <v>1</v>
      </c>
      <c r="B65" s="352" t="s">
        <v>140</v>
      </c>
      <c r="C65" s="353">
        <v>2</v>
      </c>
      <c r="D65" s="353">
        <v>1</v>
      </c>
      <c r="E65" s="353"/>
      <c r="F65" s="354"/>
      <c r="G65" s="353">
        <v>6</v>
      </c>
      <c r="H65" s="355">
        <v>180</v>
      </c>
      <c r="I65" s="356">
        <v>99</v>
      </c>
      <c r="J65" s="353"/>
      <c r="K65" s="353"/>
      <c r="L65" s="356">
        <v>99</v>
      </c>
      <c r="M65" s="357">
        <v>81</v>
      </c>
      <c r="N65" s="356">
        <v>3</v>
      </c>
      <c r="O65" s="356">
        <v>3</v>
      </c>
      <c r="P65" s="357">
        <v>3</v>
      </c>
      <c r="Q65" s="358"/>
      <c r="R65" s="359"/>
      <c r="S65" s="360"/>
      <c r="T65" s="361"/>
      <c r="U65" s="361"/>
      <c r="V65" s="362"/>
      <c r="AB65" s="133"/>
    </row>
    <row r="66" spans="1:28" ht="16.149999999999999" customHeight="1" x14ac:dyDescent="0.2">
      <c r="A66" s="363"/>
      <c r="B66" s="364"/>
      <c r="C66" s="364"/>
      <c r="D66" s="363"/>
      <c r="E66" s="364"/>
      <c r="F66" s="364"/>
      <c r="G66" s="364"/>
      <c r="H66" s="364"/>
      <c r="I66" s="364"/>
      <c r="J66" s="364"/>
      <c r="K66" s="364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AB66" s="133"/>
    </row>
    <row r="67" spans="1:28" ht="18.75" customHeight="1" x14ac:dyDescent="0.25">
      <c r="A67" s="363"/>
      <c r="B67" s="364" t="s">
        <v>183</v>
      </c>
      <c r="C67" s="364"/>
      <c r="D67" s="365"/>
      <c r="E67" s="366"/>
      <c r="F67" s="366"/>
      <c r="G67" s="366"/>
      <c r="H67" s="364"/>
      <c r="I67" s="364"/>
      <c r="J67" s="367"/>
      <c r="K67" s="364" t="s">
        <v>184</v>
      </c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11.45" customHeight="1" x14ac:dyDescent="0.2">
      <c r="A68" s="363"/>
      <c r="B68" s="364"/>
      <c r="C68" s="364"/>
      <c r="D68" s="363"/>
      <c r="E68" s="364"/>
      <c r="F68" s="364"/>
      <c r="G68" s="364"/>
      <c r="H68" s="364"/>
      <c r="I68" s="364"/>
      <c r="J68" s="364"/>
      <c r="K68" s="364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5">
      <c r="A69" s="363"/>
      <c r="B69" s="364" t="s">
        <v>134</v>
      </c>
      <c r="C69" s="1"/>
      <c r="D69" s="365"/>
      <c r="E69" s="365"/>
      <c r="F69" s="365"/>
      <c r="G69" s="365"/>
      <c r="H69" s="1"/>
      <c r="I69" s="542" t="s">
        <v>142</v>
      </c>
      <c r="J69" s="543"/>
      <c r="K69" s="54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12.6" customHeight="1" x14ac:dyDescent="0.2">
      <c r="A70" s="363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8" customHeight="1" x14ac:dyDescent="0.2">
      <c r="A71" s="363"/>
      <c r="B71" s="364" t="s">
        <v>217</v>
      </c>
      <c r="C71" s="364"/>
      <c r="D71" s="621"/>
      <c r="E71" s="621"/>
      <c r="F71" s="622"/>
      <c r="G71" s="622"/>
      <c r="H71" s="364"/>
      <c r="I71" s="542" t="s">
        <v>218</v>
      </c>
      <c r="J71" s="543"/>
      <c r="K71" s="54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9" customHeight="1" x14ac:dyDescent="0.2">
      <c r="A72" s="363"/>
      <c r="B72" s="364"/>
      <c r="C72" s="364"/>
      <c r="D72" s="378"/>
      <c r="E72" s="378"/>
      <c r="F72" s="379"/>
      <c r="G72" s="379"/>
      <c r="H72" s="364"/>
      <c r="I72" s="364"/>
      <c r="J72" s="377"/>
      <c r="K72" s="377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21.95" customHeight="1" x14ac:dyDescent="0.2">
      <c r="A73" s="363"/>
      <c r="B73" s="364" t="s">
        <v>135</v>
      </c>
      <c r="C73" s="363"/>
      <c r="D73" s="544"/>
      <c r="E73" s="544"/>
      <c r="F73" s="544"/>
      <c r="G73" s="544"/>
      <c r="H73" s="363"/>
      <c r="I73" s="542" t="s">
        <v>242</v>
      </c>
      <c r="J73" s="543"/>
      <c r="K73" s="54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15.75" x14ac:dyDescent="0.2">
      <c r="A74" s="363"/>
      <c r="B74" s="364"/>
      <c r="C74" s="364"/>
      <c r="D74" s="542"/>
      <c r="E74" s="542"/>
      <c r="F74" s="543"/>
      <c r="G74" s="543"/>
      <c r="H74" s="364"/>
      <c r="I74" s="542"/>
      <c r="J74" s="543"/>
      <c r="K74" s="543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75" spans="1:28" ht="21.95" customHeight="1" x14ac:dyDescent="0.2"/>
    <row r="85" s="114" customFormat="1" ht="20.100000000000001" customHeight="1" x14ac:dyDescent="0.2"/>
    <row r="86" s="114" customFormat="1" ht="20.100000000000001" customHeight="1" x14ac:dyDescent="0.2"/>
    <row r="87" s="114" customFormat="1" ht="20.100000000000001" customHeight="1" x14ac:dyDescent="0.2"/>
    <row r="88" s="114" customFormat="1" ht="20.100000000000001" customHeight="1" x14ac:dyDescent="0.2"/>
    <row r="89" s="114" customFormat="1" ht="20.100000000000001" customHeight="1" x14ac:dyDescent="0.2"/>
    <row r="90" s="114" customFormat="1" ht="20.100000000000001" customHeight="1" x14ac:dyDescent="0.2"/>
    <row r="91" s="114" customFormat="1" ht="20.100000000000001" customHeight="1" x14ac:dyDescent="0.2"/>
    <row r="92" s="114" customFormat="1" ht="20.100000000000001" customHeight="1" x14ac:dyDescent="0.2"/>
    <row r="93" s="114" customFormat="1" ht="20.100000000000001" customHeight="1" x14ac:dyDescent="0.2"/>
    <row r="94" s="114" customFormat="1" ht="20.100000000000001" customHeight="1" x14ac:dyDescent="0.2"/>
    <row r="95" s="114" customFormat="1" ht="20.100000000000001" customHeight="1" x14ac:dyDescent="0.2"/>
    <row r="96" s="114" customFormat="1" ht="20.100000000000001" customHeight="1" x14ac:dyDescent="0.2"/>
    <row r="97" s="114" customFormat="1" ht="20.100000000000001" customHeight="1" x14ac:dyDescent="0.2"/>
    <row r="98" s="114" customFormat="1" ht="20.100000000000001" customHeight="1" x14ac:dyDescent="0.2"/>
    <row r="99" s="114" customFormat="1" ht="20.100000000000001" customHeight="1" x14ac:dyDescent="0.2"/>
    <row r="100" s="114" customFormat="1" ht="20.100000000000001" customHeight="1" x14ac:dyDescent="0.2"/>
    <row r="101" s="114" customFormat="1" ht="20.100000000000001" customHeight="1" x14ac:dyDescent="0.2"/>
    <row r="102" s="114" customFormat="1" ht="20.100000000000001" customHeight="1" x14ac:dyDescent="0.2"/>
    <row r="103" s="114" customFormat="1" ht="20.100000000000001" customHeight="1" x14ac:dyDescent="0.2"/>
    <row r="104" s="114" customFormat="1" ht="20.100000000000001" customHeight="1" x14ac:dyDescent="0.2"/>
    <row r="105" s="114" customFormat="1" ht="20.100000000000001" customHeight="1" x14ac:dyDescent="0.2"/>
    <row r="106" s="114" customFormat="1" ht="20.100000000000001" customHeight="1" x14ac:dyDescent="0.2"/>
    <row r="107" s="114" customFormat="1" ht="20.100000000000001" customHeight="1" x14ac:dyDescent="0.2"/>
    <row r="108" s="114" customFormat="1" ht="20.100000000000001" customHeight="1" x14ac:dyDescent="0.2"/>
    <row r="109" s="114" customFormat="1" ht="20.100000000000001" customHeight="1" x14ac:dyDescent="0.2"/>
    <row r="110" s="114" customFormat="1" ht="20.100000000000001" customHeight="1" x14ac:dyDescent="0.2"/>
    <row r="111" s="114" customFormat="1" ht="20.100000000000001" customHeight="1" x14ac:dyDescent="0.2"/>
    <row r="112" s="114" customFormat="1" ht="20.100000000000001" customHeight="1" x14ac:dyDescent="0.2"/>
    <row r="113" s="114" customFormat="1" ht="20.100000000000001" customHeight="1" x14ac:dyDescent="0.2"/>
    <row r="114" s="114" customFormat="1" ht="20.100000000000001" customHeight="1" x14ac:dyDescent="0.2"/>
    <row r="115" s="114" customFormat="1" ht="20.100000000000001" customHeight="1" x14ac:dyDescent="0.2"/>
    <row r="116" s="114" customFormat="1" ht="20.100000000000001" customHeight="1" x14ac:dyDescent="0.2"/>
    <row r="117" s="114" customFormat="1" ht="20.100000000000001" customHeight="1" x14ac:dyDescent="0.2"/>
    <row r="118" s="114" customFormat="1" ht="20.100000000000001" customHeight="1" x14ac:dyDescent="0.2"/>
    <row r="119" s="114" customFormat="1" ht="20.100000000000001" customHeight="1" x14ac:dyDescent="0.2"/>
    <row r="120" s="114" customFormat="1" ht="20.100000000000001" customHeight="1" x14ac:dyDescent="0.2"/>
    <row r="121" s="114" customFormat="1" ht="20.100000000000001" customHeight="1" x14ac:dyDescent="0.2"/>
    <row r="122" s="114" customFormat="1" ht="20.100000000000001" customHeight="1" x14ac:dyDescent="0.2"/>
    <row r="123" s="114" customFormat="1" ht="20.100000000000001" customHeight="1" x14ac:dyDescent="0.2"/>
    <row r="124" s="114" customFormat="1" ht="20.100000000000001" customHeight="1" x14ac:dyDescent="0.2"/>
    <row r="125" s="114" customFormat="1" ht="20.100000000000001" customHeight="1" x14ac:dyDescent="0.2"/>
    <row r="126" s="114" customFormat="1" ht="20.100000000000001" customHeight="1" x14ac:dyDescent="0.2"/>
    <row r="127" s="114" customFormat="1" ht="20.100000000000001" customHeight="1" x14ac:dyDescent="0.2"/>
    <row r="128" s="114" customFormat="1" ht="20.100000000000001" customHeight="1" x14ac:dyDescent="0.2"/>
    <row r="129" s="114" customFormat="1" ht="20.100000000000001" customHeight="1" x14ac:dyDescent="0.2"/>
    <row r="130" s="114" customFormat="1" ht="20.100000000000001" customHeight="1" x14ac:dyDescent="0.2"/>
    <row r="131" s="114" customFormat="1" ht="20.100000000000001" customHeight="1" x14ac:dyDescent="0.2"/>
    <row r="132" s="114" customFormat="1" ht="20.100000000000001" customHeight="1" x14ac:dyDescent="0.2"/>
    <row r="133" s="114" customFormat="1" ht="20.100000000000001" customHeight="1" x14ac:dyDescent="0.2"/>
    <row r="134" s="114" customFormat="1" ht="20.100000000000001" customHeight="1" x14ac:dyDescent="0.2"/>
    <row r="135" s="114" customFormat="1" ht="20.100000000000001" customHeight="1" x14ac:dyDescent="0.2"/>
    <row r="136" s="114" customFormat="1" ht="20.100000000000001" customHeight="1" x14ac:dyDescent="0.2"/>
    <row r="137" s="114" customFormat="1" ht="20.100000000000001" customHeight="1" x14ac:dyDescent="0.2"/>
    <row r="138" s="114" customFormat="1" ht="20.100000000000001" customHeight="1" x14ac:dyDescent="0.2"/>
    <row r="139" s="114" customFormat="1" ht="20.100000000000001" customHeight="1" x14ac:dyDescent="0.2"/>
    <row r="140" s="114" customFormat="1" ht="20.100000000000001" customHeight="1" x14ac:dyDescent="0.2"/>
    <row r="141" s="114" customFormat="1" ht="20.100000000000001" customHeight="1" x14ac:dyDescent="0.2"/>
    <row r="142" s="114" customFormat="1" ht="20.100000000000001" customHeight="1" x14ac:dyDescent="0.2"/>
    <row r="143" s="114" customFormat="1" ht="20.100000000000001" customHeight="1" x14ac:dyDescent="0.2"/>
    <row r="144" s="114" customFormat="1" ht="20.100000000000001" customHeight="1" x14ac:dyDescent="0.2"/>
    <row r="145" s="114" customFormat="1" ht="20.100000000000001" customHeight="1" x14ac:dyDescent="0.2"/>
    <row r="146" s="114" customFormat="1" ht="20.100000000000001" customHeight="1" x14ac:dyDescent="0.2"/>
    <row r="147" s="114" customFormat="1" ht="20.100000000000001" customHeight="1" x14ac:dyDescent="0.2"/>
    <row r="148" s="114" customFormat="1" ht="20.100000000000001" customHeight="1" x14ac:dyDescent="0.2"/>
    <row r="149" s="114" customFormat="1" ht="20.100000000000001" customHeight="1" x14ac:dyDescent="0.2"/>
    <row r="150" s="114" customFormat="1" ht="20.100000000000001" customHeight="1" x14ac:dyDescent="0.2"/>
    <row r="151" s="114" customFormat="1" ht="20.100000000000001" customHeight="1" x14ac:dyDescent="0.2"/>
    <row r="152" s="114" customFormat="1" ht="20.100000000000001" customHeight="1" x14ac:dyDescent="0.2"/>
    <row r="153" s="114" customFormat="1" ht="20.100000000000001" customHeight="1" x14ac:dyDescent="0.2"/>
    <row r="154" s="114" customFormat="1" ht="20.100000000000001" customHeight="1" x14ac:dyDescent="0.2"/>
    <row r="155" s="114" customFormat="1" ht="20.100000000000001" customHeight="1" x14ac:dyDescent="0.2"/>
    <row r="156" s="114" customFormat="1" ht="20.100000000000001" customHeight="1" x14ac:dyDescent="0.2"/>
    <row r="157" s="114" customFormat="1" ht="20.100000000000001" customHeight="1" x14ac:dyDescent="0.2"/>
    <row r="158" s="114" customFormat="1" ht="20.100000000000001" customHeight="1" x14ac:dyDescent="0.2"/>
    <row r="159" s="114" customFormat="1" ht="20.100000000000001" customHeight="1" x14ac:dyDescent="0.2"/>
    <row r="160" s="114" customFormat="1" ht="20.100000000000001" customHeight="1" x14ac:dyDescent="0.2"/>
    <row r="161" s="114" customFormat="1" ht="20.100000000000001" customHeight="1" x14ac:dyDescent="0.2"/>
    <row r="162" s="114" customFormat="1" ht="20.100000000000001" customHeight="1" x14ac:dyDescent="0.2"/>
    <row r="163" s="114" customFormat="1" ht="20.100000000000001" customHeight="1" x14ac:dyDescent="0.2"/>
    <row r="164" s="114" customFormat="1" ht="20.100000000000001" customHeight="1" x14ac:dyDescent="0.2"/>
    <row r="165" s="114" customFormat="1" ht="20.100000000000001" customHeight="1" x14ac:dyDescent="0.2"/>
    <row r="166" s="114" customFormat="1" ht="20.100000000000001" customHeight="1" x14ac:dyDescent="0.2"/>
    <row r="167" s="114" customFormat="1" ht="20.100000000000001" customHeight="1" x14ac:dyDescent="0.2"/>
    <row r="168" s="114" customFormat="1" ht="20.100000000000001" customHeight="1" x14ac:dyDescent="0.2"/>
    <row r="169" s="114" customFormat="1" ht="20.100000000000001" customHeight="1" x14ac:dyDescent="0.2"/>
    <row r="170" s="114" customFormat="1" ht="20.100000000000001" customHeight="1" x14ac:dyDescent="0.2"/>
    <row r="171" s="114" customFormat="1" ht="20.100000000000001" customHeight="1" x14ac:dyDescent="0.2"/>
    <row r="172" s="114" customFormat="1" ht="20.100000000000001" customHeight="1" x14ac:dyDescent="0.2"/>
    <row r="173" s="114" customFormat="1" ht="20.100000000000001" customHeight="1" x14ac:dyDescent="0.2"/>
    <row r="174" s="114" customFormat="1" ht="20.100000000000001" customHeight="1" x14ac:dyDescent="0.2"/>
    <row r="175" s="114" customFormat="1" ht="20.100000000000001" customHeight="1" x14ac:dyDescent="0.2"/>
    <row r="176" s="114" customFormat="1" ht="20.100000000000001" customHeight="1" x14ac:dyDescent="0.2"/>
    <row r="177" s="114" customFormat="1" ht="20.100000000000001" customHeight="1" x14ac:dyDescent="0.2"/>
    <row r="178" s="114" customFormat="1" ht="20.100000000000001" customHeight="1" x14ac:dyDescent="0.2"/>
    <row r="179" s="114" customFormat="1" ht="20.100000000000001" customHeight="1" x14ac:dyDescent="0.2"/>
    <row r="180" s="114" customFormat="1" ht="20.100000000000001" customHeight="1" x14ac:dyDescent="0.2"/>
    <row r="181" s="114" customFormat="1" ht="20.100000000000001" customHeight="1" x14ac:dyDescent="0.2"/>
    <row r="182" s="114" customFormat="1" ht="20.100000000000001" customHeight="1" x14ac:dyDescent="0.2"/>
    <row r="183" s="114" customFormat="1" ht="20.100000000000001" customHeight="1" x14ac:dyDescent="0.2"/>
    <row r="184" s="114" customFormat="1" ht="20.100000000000001" customHeight="1" x14ac:dyDescent="0.2"/>
    <row r="185" s="114" customFormat="1" ht="20.100000000000001" customHeight="1" x14ac:dyDescent="0.2"/>
    <row r="186" s="114" customFormat="1" ht="20.100000000000001" customHeight="1" x14ac:dyDescent="0.2"/>
    <row r="188" s="114" customFormat="1" ht="20.100000000000001" customHeight="1" x14ac:dyDescent="0.2"/>
    <row r="189" s="114" customFormat="1" ht="20.100000000000001" customHeight="1" x14ac:dyDescent="0.2"/>
    <row r="190" s="114" customFormat="1" ht="20.100000000000001" customHeight="1" x14ac:dyDescent="0.2"/>
    <row r="191" s="114" customFormat="1" ht="20.100000000000001" customHeight="1" x14ac:dyDescent="0.2"/>
    <row r="192" s="114" customFormat="1" ht="20.100000000000001" customHeight="1" x14ac:dyDescent="0.2"/>
  </sheetData>
  <sheetProtection selectLockedCells="1" selectUnlockedCells="1"/>
  <mergeCells count="62">
    <mergeCell ref="D74:G74"/>
    <mergeCell ref="I74:K74"/>
    <mergeCell ref="A38:F38"/>
    <mergeCell ref="A41:V41"/>
    <mergeCell ref="N64:P64"/>
    <mergeCell ref="Q64:R64"/>
    <mergeCell ref="S64:T64"/>
    <mergeCell ref="U64:V64"/>
    <mergeCell ref="I69:K69"/>
    <mergeCell ref="A58:F58"/>
    <mergeCell ref="A64:M64"/>
    <mergeCell ref="A60:M60"/>
    <mergeCell ref="D71:G71"/>
    <mergeCell ref="A42:B42"/>
    <mergeCell ref="A43:B43"/>
    <mergeCell ref="A44:B44"/>
    <mergeCell ref="L4:L7"/>
    <mergeCell ref="N4:P4"/>
    <mergeCell ref="Q4:R4"/>
    <mergeCell ref="U4:V4"/>
    <mergeCell ref="I71:K71"/>
    <mergeCell ref="A61:M61"/>
    <mergeCell ref="A62:M62"/>
    <mergeCell ref="M3:M6"/>
    <mergeCell ref="I3:L3"/>
    <mergeCell ref="F4:F7"/>
    <mergeCell ref="I4:I7"/>
    <mergeCell ref="J4:J7"/>
    <mergeCell ref="K4:K7"/>
    <mergeCell ref="A13:B13"/>
    <mergeCell ref="A14:V14"/>
    <mergeCell ref="S4:T4"/>
    <mergeCell ref="N6:R6"/>
    <mergeCell ref="A24:V24"/>
    <mergeCell ref="A27:F27"/>
    <mergeCell ref="A28:V28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E4:E7"/>
    <mergeCell ref="H2:M2"/>
    <mergeCell ref="I73:K73"/>
    <mergeCell ref="D73:G73"/>
    <mergeCell ref="A10:V10"/>
    <mergeCell ref="A30:F30"/>
    <mergeCell ref="A9:V9"/>
    <mergeCell ref="A59:M59"/>
    <mergeCell ref="A57:F57"/>
    <mergeCell ref="A56:F56"/>
    <mergeCell ref="A23:F23"/>
    <mergeCell ref="A63:M63"/>
    <mergeCell ref="A33:V33"/>
    <mergeCell ref="A34:B34"/>
    <mergeCell ref="A31:F31"/>
    <mergeCell ref="A32:V32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61" firstPageNumber="0" fitToHeight="0" orientation="landscape" r:id="rId1"/>
  <headerFooter alignWithMargins="0"/>
  <rowBreaks count="1" manualBreakCount="1">
    <brk id="3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="90" zoomScaleSheetLayoutView="9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C42" sqref="AC42"/>
    </sheetView>
  </sheetViews>
  <sheetFormatPr defaultColWidth="9.140625" defaultRowHeight="20.100000000000001" customHeight="1" x14ac:dyDescent="0.2"/>
  <cols>
    <col min="1" max="1" width="6.42578125" style="128" bestFit="1" customWidth="1"/>
    <col min="2" max="2" width="60.7109375" style="114" customWidth="1"/>
    <col min="3" max="3" width="6.7109375" style="129" customWidth="1"/>
    <col min="4" max="4" width="12" style="130" customWidth="1"/>
    <col min="5" max="5" width="7.28515625" style="130" customWidth="1"/>
    <col min="6" max="6" width="6.42578125" style="129" customWidth="1"/>
    <col min="7" max="7" width="7.42578125" style="129" customWidth="1"/>
    <col min="8" max="8" width="9.85546875" style="129" customWidth="1"/>
    <col min="9" max="9" width="8.710937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14" width="7.85546875" style="114" customWidth="1"/>
    <col min="15" max="15" width="6.140625" style="114" customWidth="1"/>
    <col min="16" max="16" width="6.28515625" style="114" customWidth="1"/>
    <col min="17" max="18" width="6.42578125" style="114" customWidth="1"/>
    <col min="19" max="19" width="6.5703125" style="114" customWidth="1"/>
    <col min="20" max="20" width="6.28515625" style="114" customWidth="1"/>
    <col min="21" max="21" width="5.5703125" style="114" customWidth="1"/>
    <col min="22" max="22" width="5.7109375" style="114" customWidth="1"/>
    <col min="23" max="27" width="0" style="114" hidden="1" customWidth="1"/>
    <col min="28" max="16384" width="9.140625" style="114"/>
  </cols>
  <sheetData>
    <row r="1" spans="1:27" ht="20.100000000000001" customHeight="1" thickBot="1" x14ac:dyDescent="0.25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</row>
    <row r="2" spans="1:27" ht="20.100000000000001" customHeight="1" thickTop="1" thickBot="1" x14ac:dyDescent="0.25">
      <c r="A2" s="560" t="s">
        <v>103</v>
      </c>
      <c r="B2" s="560" t="s">
        <v>104</v>
      </c>
      <c r="C2" s="554" t="s">
        <v>72</v>
      </c>
      <c r="D2" s="555"/>
      <c r="E2" s="555"/>
      <c r="F2" s="563"/>
      <c r="G2" s="564" t="s">
        <v>105</v>
      </c>
      <c r="H2" s="554" t="s">
        <v>51</v>
      </c>
      <c r="I2" s="555"/>
      <c r="J2" s="555"/>
      <c r="K2" s="555"/>
      <c r="L2" s="555"/>
      <c r="M2" s="563"/>
      <c r="N2" s="568" t="s">
        <v>138</v>
      </c>
      <c r="O2" s="569"/>
      <c r="P2" s="569"/>
      <c r="Q2" s="569"/>
      <c r="R2" s="569"/>
      <c r="S2" s="569"/>
      <c r="T2" s="569"/>
      <c r="U2" s="569"/>
      <c r="V2" s="570"/>
    </row>
    <row r="3" spans="1:27" ht="20.100000000000001" customHeight="1" thickTop="1" thickBot="1" x14ac:dyDescent="0.25">
      <c r="A3" s="561"/>
      <c r="B3" s="561"/>
      <c r="C3" s="574" t="s">
        <v>29</v>
      </c>
      <c r="D3" s="564" t="s">
        <v>30</v>
      </c>
      <c r="E3" s="578" t="s">
        <v>49</v>
      </c>
      <c r="F3" s="563"/>
      <c r="G3" s="565"/>
      <c r="H3" s="564" t="s">
        <v>28</v>
      </c>
      <c r="I3" s="578" t="s">
        <v>106</v>
      </c>
      <c r="J3" s="555"/>
      <c r="K3" s="555"/>
      <c r="L3" s="556"/>
      <c r="M3" s="564" t="s">
        <v>107</v>
      </c>
      <c r="N3" s="571"/>
      <c r="O3" s="572"/>
      <c r="P3" s="572"/>
      <c r="Q3" s="572"/>
      <c r="R3" s="572"/>
      <c r="S3" s="572"/>
      <c r="T3" s="572"/>
      <c r="U3" s="572"/>
      <c r="V3" s="573"/>
    </row>
    <row r="4" spans="1:27" ht="20.100000000000001" customHeight="1" thickTop="1" thickBot="1" x14ac:dyDescent="0.25">
      <c r="A4" s="561"/>
      <c r="B4" s="561"/>
      <c r="C4" s="575"/>
      <c r="D4" s="565"/>
      <c r="E4" s="574" t="s">
        <v>186</v>
      </c>
      <c r="F4" s="564" t="s">
        <v>50</v>
      </c>
      <c r="G4" s="565"/>
      <c r="H4" s="565"/>
      <c r="I4" s="564" t="s">
        <v>24</v>
      </c>
      <c r="J4" s="589" t="s">
        <v>31</v>
      </c>
      <c r="K4" s="564" t="s">
        <v>148</v>
      </c>
      <c r="L4" s="579" t="s">
        <v>108</v>
      </c>
      <c r="M4" s="587"/>
      <c r="N4" s="554" t="s">
        <v>56</v>
      </c>
      <c r="O4" s="555"/>
      <c r="P4" s="563"/>
      <c r="Q4" s="554" t="s">
        <v>64</v>
      </c>
      <c r="R4" s="556"/>
      <c r="S4" s="578"/>
      <c r="T4" s="555"/>
      <c r="U4" s="582"/>
      <c r="V4" s="583"/>
    </row>
    <row r="5" spans="1:27" ht="20.100000000000001" customHeight="1" thickTop="1" thickBot="1" x14ac:dyDescent="0.25">
      <c r="A5" s="561"/>
      <c r="B5" s="561"/>
      <c r="C5" s="575"/>
      <c r="D5" s="565"/>
      <c r="E5" s="575"/>
      <c r="F5" s="565"/>
      <c r="G5" s="565"/>
      <c r="H5" s="565"/>
      <c r="I5" s="565"/>
      <c r="J5" s="575"/>
      <c r="K5" s="565"/>
      <c r="L5" s="580"/>
      <c r="M5" s="587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7" ht="20.100000000000001" customHeight="1" thickTop="1" thickBot="1" x14ac:dyDescent="0.25">
      <c r="A6" s="561"/>
      <c r="B6" s="561"/>
      <c r="C6" s="575"/>
      <c r="D6" s="565"/>
      <c r="E6" s="575"/>
      <c r="F6" s="565"/>
      <c r="G6" s="566"/>
      <c r="H6" s="565"/>
      <c r="I6" s="565"/>
      <c r="J6" s="575"/>
      <c r="K6" s="565"/>
      <c r="L6" s="580"/>
      <c r="M6" s="588"/>
      <c r="N6" s="554" t="s">
        <v>139</v>
      </c>
      <c r="O6" s="555"/>
      <c r="P6" s="555"/>
      <c r="Q6" s="555"/>
      <c r="R6" s="556"/>
      <c r="S6" s="196"/>
      <c r="T6" s="195"/>
      <c r="U6" s="195"/>
      <c r="V6" s="197"/>
    </row>
    <row r="7" spans="1:27" ht="20.100000000000001" customHeight="1" thickTop="1" thickBot="1" x14ac:dyDescent="0.25">
      <c r="A7" s="562"/>
      <c r="B7" s="562"/>
      <c r="C7" s="576"/>
      <c r="D7" s="577"/>
      <c r="E7" s="576"/>
      <c r="F7" s="577"/>
      <c r="G7" s="567"/>
      <c r="H7" s="567"/>
      <c r="I7" s="577"/>
      <c r="J7" s="576"/>
      <c r="K7" s="577"/>
      <c r="L7" s="581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7" ht="20.100000000000001" customHeight="1" thickTop="1" thickBot="1" x14ac:dyDescent="0.25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7" ht="21.95" customHeight="1" x14ac:dyDescent="0.2">
      <c r="A9" s="551" t="s">
        <v>109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3"/>
    </row>
    <row r="10" spans="1:27" ht="21.95" customHeight="1" thickBot="1" x14ac:dyDescent="0.25">
      <c r="A10" s="545" t="s">
        <v>149</v>
      </c>
      <c r="B10" s="546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7"/>
    </row>
    <row r="11" spans="1:27" ht="21.95" customHeight="1" x14ac:dyDescent="0.2">
      <c r="A11" s="215" t="s">
        <v>150</v>
      </c>
      <c r="B11" s="216" t="s">
        <v>204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</row>
    <row r="12" spans="1:27" ht="21.95" customHeight="1" thickBot="1" x14ac:dyDescent="0.25">
      <c r="A12" s="223" t="s">
        <v>151</v>
      </c>
      <c r="B12" s="224" t="s">
        <v>203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</row>
    <row r="13" spans="1:27" ht="21.95" customHeight="1" thickBot="1" x14ac:dyDescent="0.25">
      <c r="A13" s="590" t="s">
        <v>219</v>
      </c>
      <c r="B13" s="591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7" ht="21.95" customHeight="1" thickBot="1" x14ac:dyDescent="0.25">
      <c r="A14" s="557" t="s">
        <v>110</v>
      </c>
      <c r="B14" s="557"/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7"/>
      <c r="O14" s="557"/>
      <c r="P14" s="557"/>
      <c r="Q14" s="557"/>
      <c r="R14" s="557"/>
      <c r="S14" s="557"/>
      <c r="T14" s="557"/>
      <c r="U14" s="557"/>
      <c r="V14" s="557"/>
    </row>
    <row r="15" spans="1:27" ht="26.25" customHeight="1" x14ac:dyDescent="0.2">
      <c r="A15" s="236" t="s">
        <v>152</v>
      </c>
      <c r="B15" s="237" t="s">
        <v>145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</row>
    <row r="16" spans="1:27" ht="31.5" customHeight="1" x14ac:dyDescent="0.2">
      <c r="A16" s="239" t="s">
        <v>153</v>
      </c>
      <c r="B16" s="240" t="s">
        <v>133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</row>
    <row r="17" spans="1:28" ht="21.95" customHeight="1" x14ac:dyDescent="0.2">
      <c r="A17" s="239" t="s">
        <v>154</v>
      </c>
      <c r="B17" s="240" t="s">
        <v>146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f>VLOOKUP($B17,Семестровка_200518!$C$10:$N$53,8,FALSE)</f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</row>
    <row r="18" spans="1:28" ht="32.25" customHeight="1" x14ac:dyDescent="0.2">
      <c r="A18" s="239" t="s">
        <v>155</v>
      </c>
      <c r="B18" s="240" t="s">
        <v>187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</row>
    <row r="19" spans="1:28" ht="33.75" customHeight="1" x14ac:dyDescent="0.2">
      <c r="A19" s="239" t="s">
        <v>156</v>
      </c>
      <c r="B19" s="240" t="s">
        <v>188</v>
      </c>
      <c r="C19" s="247"/>
      <c r="D19" s="242"/>
      <c r="E19" s="243"/>
      <c r="F19" s="245" t="s">
        <v>111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7"/>
    </row>
    <row r="20" spans="1:28" ht="22.5" customHeight="1" x14ac:dyDescent="0.2">
      <c r="A20" s="239" t="s">
        <v>157</v>
      </c>
      <c r="B20" s="240" t="s">
        <v>131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</row>
    <row r="21" spans="1:28" ht="29.25" customHeight="1" x14ac:dyDescent="0.2">
      <c r="A21" s="239" t="s">
        <v>210</v>
      </c>
      <c r="B21" s="240" t="s">
        <v>175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</row>
    <row r="22" spans="1:28" ht="21.95" customHeight="1" thickBot="1" x14ac:dyDescent="0.25">
      <c r="A22" s="252" t="s">
        <v>211</v>
      </c>
      <c r="B22" s="253" t="s">
        <v>199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</row>
    <row r="23" spans="1:28" ht="21.95" customHeight="1" thickBot="1" x14ac:dyDescent="0.25">
      <c r="A23" s="548" t="s">
        <v>112</v>
      </c>
      <c r="B23" s="549"/>
      <c r="C23" s="549"/>
      <c r="D23" s="549"/>
      <c r="E23" s="549"/>
      <c r="F23" s="550"/>
      <c r="G23" s="256">
        <f>SUM(G15:G22)</f>
        <v>40.5</v>
      </c>
      <c r="H23" s="256">
        <f t="shared" ref="H23:Q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si="0"/>
        <v>12</v>
      </c>
      <c r="O23" s="256">
        <f t="shared" si="0"/>
        <v>12</v>
      </c>
      <c r="P23" s="256">
        <f t="shared" si="0"/>
        <v>12</v>
      </c>
      <c r="Q23" s="234">
        <f t="shared" si="0"/>
        <v>9</v>
      </c>
      <c r="R23" s="235">
        <f>SUM(R15:R20)</f>
        <v>0</v>
      </c>
      <c r="S23" s="234"/>
      <c r="T23" s="232"/>
      <c r="U23" s="232"/>
      <c r="V23" s="235"/>
    </row>
    <row r="24" spans="1:28" ht="21.95" customHeight="1" thickBot="1" x14ac:dyDescent="0.25">
      <c r="A24" s="557" t="s">
        <v>113</v>
      </c>
      <c r="B24" s="557"/>
      <c r="C24" s="557"/>
      <c r="D24" s="557"/>
      <c r="E24" s="557"/>
      <c r="F24" s="557"/>
      <c r="G24" s="558"/>
      <c r="H24" s="558"/>
      <c r="I24" s="558"/>
      <c r="J24" s="558"/>
      <c r="K24" s="558"/>
      <c r="L24" s="558"/>
      <c r="M24" s="558"/>
      <c r="N24" s="558"/>
      <c r="O24" s="558"/>
      <c r="P24" s="558"/>
      <c r="Q24" s="558"/>
      <c r="R24" s="558"/>
      <c r="S24" s="558"/>
      <c r="T24" s="558"/>
      <c r="U24" s="558"/>
      <c r="V24" s="558"/>
    </row>
    <row r="25" spans="1:28" ht="21.95" customHeight="1" x14ac:dyDescent="0.2">
      <c r="A25" s="236" t="s">
        <v>158</v>
      </c>
      <c r="B25" s="237" t="s">
        <v>159</v>
      </c>
      <c r="C25" s="217"/>
      <c r="D25" s="218" t="s">
        <v>111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5" customHeight="1" thickBot="1" x14ac:dyDescent="0.25">
      <c r="A26" s="252" t="s">
        <v>160</v>
      </c>
      <c r="B26" s="253" t="s">
        <v>26</v>
      </c>
      <c r="C26" s="225"/>
      <c r="D26" s="226" t="s">
        <v>128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5" customHeight="1" thickBot="1" x14ac:dyDescent="0.25">
      <c r="A27" s="548" t="s">
        <v>114</v>
      </c>
      <c r="B27" s="549"/>
      <c r="C27" s="549"/>
      <c r="D27" s="549"/>
      <c r="E27" s="549"/>
      <c r="F27" s="559"/>
      <c r="G27" s="256">
        <f>SUM(G25:G26)</f>
        <v>10.5</v>
      </c>
      <c r="H27" s="266">
        <f t="shared" ref="H27:R27" si="1">SUM(H25:H26)</f>
        <v>315</v>
      </c>
      <c r="I27" s="266"/>
      <c r="J27" s="266"/>
      <c r="K27" s="266"/>
      <c r="L27" s="266"/>
      <c r="M27" s="267">
        <f t="shared" si="1"/>
        <v>315</v>
      </c>
      <c r="N27" s="256">
        <f t="shared" si="1"/>
        <v>0</v>
      </c>
      <c r="O27" s="266">
        <f t="shared" si="1"/>
        <v>0</v>
      </c>
      <c r="P27" s="267">
        <f t="shared" si="1"/>
        <v>0</v>
      </c>
      <c r="Q27" s="256">
        <f t="shared" si="1"/>
        <v>0</v>
      </c>
      <c r="R27" s="267">
        <f t="shared" si="1"/>
        <v>0</v>
      </c>
      <c r="S27" s="256"/>
      <c r="T27" s="266"/>
      <c r="U27" s="266"/>
      <c r="V27" s="267"/>
    </row>
    <row r="28" spans="1:28" ht="21.95" customHeight="1" thickBot="1" x14ac:dyDescent="0.25">
      <c r="A28" s="557" t="s">
        <v>132</v>
      </c>
      <c r="B28" s="557"/>
      <c r="C28" s="557"/>
      <c r="D28" s="557"/>
      <c r="E28" s="557"/>
      <c r="F28" s="557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558"/>
      <c r="T28" s="558"/>
      <c r="U28" s="558"/>
      <c r="V28" s="558"/>
    </row>
    <row r="29" spans="1:28" ht="21.95" customHeight="1" x14ac:dyDescent="0.2">
      <c r="A29" s="236" t="s">
        <v>161</v>
      </c>
      <c r="B29" s="237" t="s">
        <v>162</v>
      </c>
      <c r="C29" s="217"/>
      <c r="D29" s="222"/>
      <c r="E29" s="222"/>
      <c r="F29" s="219"/>
      <c r="G29" s="257" t="e">
        <f>VLOOKUP($B29,Семестровка_200518!$C$10:$N$53,3,FALSE)</f>
        <v>#N/A</v>
      </c>
      <c r="H29" s="242" t="e">
        <f>VLOOKUP($B29,Семестровка_200518!$C$10:$N$53,4,FALSE)</f>
        <v>#N/A</v>
      </c>
      <c r="I29" s="242"/>
      <c r="J29" s="242"/>
      <c r="K29" s="242"/>
      <c r="L29" s="242"/>
      <c r="M29" s="258" t="e">
        <f>VLOOKUP($B29,Семестровка_200518!$C$10:$N$53,9,FALSE)</f>
        <v>#N/A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5" customHeight="1" thickBot="1" x14ac:dyDescent="0.25">
      <c r="A30" s="252" t="s">
        <v>163</v>
      </c>
      <c r="B30" s="253" t="s">
        <v>182</v>
      </c>
      <c r="C30" s="225"/>
      <c r="D30" s="230"/>
      <c r="E30" s="230"/>
      <c r="F30" s="227"/>
      <c r="G30" s="268" t="e">
        <f>VLOOKUP($B30,Семестровка_200518!$C$10:$N$53,3,FALSE)</f>
        <v>#N/A</v>
      </c>
      <c r="H30" s="248" t="e">
        <f>VLOOKUP($B30,Семестровка_200518!$C$10:$N$53,4,FALSE)</f>
        <v>#N/A</v>
      </c>
      <c r="I30" s="248"/>
      <c r="J30" s="248"/>
      <c r="K30" s="248"/>
      <c r="L30" s="248"/>
      <c r="M30" s="269" t="e">
        <f>VLOOKUP($B30,Семестровка_200518!$C$10:$N$53,9,FALSE)</f>
        <v>#N/A</v>
      </c>
      <c r="N30" s="263"/>
      <c r="O30" s="264"/>
      <c r="P30" s="265"/>
      <c r="Q30" s="263"/>
      <c r="R30" s="265"/>
      <c r="S30" s="263"/>
      <c r="T30" s="264"/>
      <c r="U30" s="264"/>
      <c r="V30" s="265"/>
    </row>
    <row r="31" spans="1:28" ht="21.95" customHeight="1" thickBot="1" x14ac:dyDescent="0.25">
      <c r="A31" s="548" t="s">
        <v>115</v>
      </c>
      <c r="B31" s="549"/>
      <c r="C31" s="549"/>
      <c r="D31" s="549"/>
      <c r="E31" s="549"/>
      <c r="F31" s="550"/>
      <c r="G31" s="256" t="e">
        <f>SUM(G29:G30)</f>
        <v>#N/A</v>
      </c>
      <c r="H31" s="256" t="e">
        <f>SUM(H29:H30)</f>
        <v>#N/A</v>
      </c>
      <c r="I31" s="266"/>
      <c r="J31" s="266"/>
      <c r="K31" s="266"/>
      <c r="L31" s="266"/>
      <c r="M31" s="267" t="e">
        <f>SUM(M29:M30)</f>
        <v>#N/A</v>
      </c>
      <c r="N31" s="256">
        <v>0</v>
      </c>
      <c r="O31" s="266"/>
      <c r="P31" s="267">
        <v>0</v>
      </c>
      <c r="Q31" s="256">
        <v>0</v>
      </c>
      <c r="R31" s="267">
        <v>0</v>
      </c>
      <c r="S31" s="256"/>
      <c r="T31" s="266"/>
      <c r="U31" s="266"/>
      <c r="V31" s="267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5" customHeight="1" x14ac:dyDescent="0.2">
      <c r="A32" s="602" t="s">
        <v>116</v>
      </c>
      <c r="B32" s="602"/>
      <c r="C32" s="602"/>
      <c r="D32" s="602"/>
      <c r="E32" s="602"/>
      <c r="F32" s="602"/>
      <c r="G32" s="270" t="e">
        <f>SUM(G13+G23+G27+G31)</f>
        <v>#N/A</v>
      </c>
      <c r="H32" s="270" t="e">
        <f>SUM(H13+H23+H27+H31)</f>
        <v>#N/A</v>
      </c>
      <c r="I32" s="270">
        <f t="shared" ref="I32:R32" si="2">SUM(I13+I23+I27+I31)</f>
        <v>519</v>
      </c>
      <c r="J32" s="270">
        <f t="shared" si="2"/>
        <v>263</v>
      </c>
      <c r="K32" s="270">
        <f t="shared" si="2"/>
        <v>36</v>
      </c>
      <c r="L32" s="270">
        <f>SUM(L13+L23+L27+L31)</f>
        <v>220</v>
      </c>
      <c r="M32" s="270" t="e">
        <f>SUM(M13+M23+M27+M31)</f>
        <v>#N/A</v>
      </c>
      <c r="N32" s="270">
        <f t="shared" si="2"/>
        <v>16</v>
      </c>
      <c r="O32" s="270">
        <f t="shared" si="2"/>
        <v>12</v>
      </c>
      <c r="P32" s="270">
        <f t="shared" si="2"/>
        <v>12</v>
      </c>
      <c r="Q32" s="270">
        <f t="shared" si="2"/>
        <v>9</v>
      </c>
      <c r="R32" s="270">
        <f t="shared" si="2"/>
        <v>0</v>
      </c>
      <c r="S32" s="271"/>
      <c r="T32" s="270"/>
      <c r="U32" s="270"/>
      <c r="V32" s="272"/>
    </row>
    <row r="33" spans="1:28" ht="21.95" customHeight="1" x14ac:dyDescent="0.2">
      <c r="A33" s="603" t="s">
        <v>117</v>
      </c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4"/>
      <c r="AB33" s="133"/>
    </row>
    <row r="34" spans="1:28" ht="21.95" customHeight="1" thickBot="1" x14ac:dyDescent="0.25">
      <c r="A34" s="546" t="s">
        <v>164</v>
      </c>
      <c r="B34" s="546"/>
      <c r="C34" s="546"/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6"/>
      <c r="O34" s="546"/>
      <c r="P34" s="546"/>
      <c r="Q34" s="546"/>
      <c r="R34" s="546"/>
      <c r="S34" s="546"/>
      <c r="T34" s="546"/>
      <c r="U34" s="546"/>
      <c r="V34" s="546"/>
      <c r="AB34" s="133"/>
    </row>
    <row r="35" spans="1:28" ht="21.95" customHeight="1" thickBot="1" x14ac:dyDescent="0.25">
      <c r="A35" s="600" t="s">
        <v>220</v>
      </c>
      <c r="B35" s="601"/>
      <c r="C35" s="273"/>
      <c r="D35" s="274">
        <v>1</v>
      </c>
      <c r="E35" s="274"/>
      <c r="F35" s="275"/>
      <c r="G35" s="276">
        <v>3</v>
      </c>
      <c r="H35" s="274">
        <v>90</v>
      </c>
      <c r="I35" s="277">
        <f>J35+L35</f>
        <v>30</v>
      </c>
      <c r="J35" s="277">
        <v>15</v>
      </c>
      <c r="K35" s="277"/>
      <c r="L35" s="277">
        <v>15</v>
      </c>
      <c r="M35" s="278">
        <f>H35-I35</f>
        <v>60</v>
      </c>
      <c r="N35" s="276">
        <v>2</v>
      </c>
      <c r="O35" s="274"/>
      <c r="P35" s="275"/>
      <c r="Q35" s="276"/>
      <c r="R35" s="279"/>
      <c r="S35" s="276"/>
      <c r="T35" s="274"/>
      <c r="U35" s="274"/>
      <c r="V35" s="275"/>
      <c r="AB35" s="133"/>
    </row>
    <row r="36" spans="1:28" ht="21.95" customHeight="1" x14ac:dyDescent="0.2">
      <c r="A36" s="236" t="s">
        <v>165</v>
      </c>
      <c r="B36" s="219" t="s">
        <v>63</v>
      </c>
      <c r="C36" s="280"/>
      <c r="D36" s="281">
        <v>1</v>
      </c>
      <c r="E36" s="222"/>
      <c r="F36" s="219"/>
      <c r="G36" s="220">
        <f>VLOOKUP($B36,Семестровка_200518!$C$10:$N$53,3,FALSE)</f>
        <v>3</v>
      </c>
      <c r="H36" s="218">
        <f>VLOOKUP($B36,Семестровка_200518!$C$10:$N$53,4,FALSE)</f>
        <v>90</v>
      </c>
      <c r="I36" s="218">
        <f>VLOOKUP($B36,Семестровка_200518!$C$10:$N$53,5,FALSE)</f>
        <v>30</v>
      </c>
      <c r="J36" s="218">
        <f>VLOOKUP($B36,Семестровка_200518!$C$10:$N$53,6,FALSE)</f>
        <v>15</v>
      </c>
      <c r="K36" s="218"/>
      <c r="L36" s="218">
        <f>VLOOKUP($B36,Семестровка_200518!$C$10:$N$53,8,FALSE)</f>
        <v>15</v>
      </c>
      <c r="M36" s="221">
        <f>VLOOKUP($B36,Семестровка_200518!$C$10:$N$53,9,FALSE)</f>
        <v>60</v>
      </c>
      <c r="N36" s="220">
        <f>I36/N7</f>
        <v>2</v>
      </c>
      <c r="O36" s="218"/>
      <c r="P36" s="221"/>
      <c r="Q36" s="28"/>
      <c r="R36" s="282"/>
      <c r="S36" s="217"/>
      <c r="T36" s="222"/>
      <c r="U36" s="222"/>
      <c r="V36" s="219"/>
      <c r="AB36" s="133"/>
    </row>
    <row r="37" spans="1:28" ht="27" customHeight="1" x14ac:dyDescent="0.2">
      <c r="A37" s="239" t="s">
        <v>167</v>
      </c>
      <c r="B37" s="244" t="s">
        <v>173</v>
      </c>
      <c r="C37" s="247"/>
      <c r="D37" s="248">
        <v>1</v>
      </c>
      <c r="E37" s="243"/>
      <c r="F37" s="244"/>
      <c r="G37" s="241">
        <v>3</v>
      </c>
      <c r="H37" s="242">
        <v>90</v>
      </c>
      <c r="I37" s="242">
        <f>SUM(J37:L37)</f>
        <v>30</v>
      </c>
      <c r="J37" s="242">
        <v>15</v>
      </c>
      <c r="K37" s="242"/>
      <c r="L37" s="242">
        <v>15</v>
      </c>
      <c r="M37" s="245">
        <f>H37-I37</f>
        <v>60</v>
      </c>
      <c r="N37" s="241">
        <f>I37/N7</f>
        <v>2</v>
      </c>
      <c r="O37" s="242"/>
      <c r="P37" s="245"/>
      <c r="Q37" s="247"/>
      <c r="R37" s="244"/>
      <c r="S37" s="247"/>
      <c r="T37" s="243"/>
      <c r="U37" s="243"/>
      <c r="V37" s="244"/>
      <c r="W37" s="125"/>
      <c r="X37" s="125"/>
      <c r="Y37" s="125"/>
      <c r="AB37" s="133"/>
    </row>
    <row r="38" spans="1:28" ht="21.95" customHeight="1" thickBot="1" x14ac:dyDescent="0.25">
      <c r="A38" s="252" t="s">
        <v>212</v>
      </c>
      <c r="B38" s="227" t="s">
        <v>141</v>
      </c>
      <c r="C38" s="225"/>
      <c r="D38" s="226">
        <v>1</v>
      </c>
      <c r="E38" s="230"/>
      <c r="F38" s="227"/>
      <c r="G38" s="228">
        <v>3</v>
      </c>
      <c r="H38" s="226">
        <v>90</v>
      </c>
      <c r="I38" s="226"/>
      <c r="J38" s="226"/>
      <c r="K38" s="226"/>
      <c r="L38" s="226"/>
      <c r="M38" s="229"/>
      <c r="N38" s="228"/>
      <c r="O38" s="226"/>
      <c r="P38" s="229"/>
      <c r="Q38" s="225"/>
      <c r="R38" s="227"/>
      <c r="S38" s="225"/>
      <c r="T38" s="230"/>
      <c r="U38" s="230"/>
      <c r="V38" s="227"/>
      <c r="W38" s="125"/>
      <c r="X38" s="125"/>
      <c r="Y38" s="125"/>
      <c r="AB38" s="133"/>
    </row>
    <row r="39" spans="1:28" ht="21.95" customHeight="1" thickBot="1" x14ac:dyDescent="0.25">
      <c r="A39" s="605" t="s">
        <v>118</v>
      </c>
      <c r="B39" s="606"/>
      <c r="C39" s="606"/>
      <c r="D39" s="606"/>
      <c r="E39" s="606"/>
      <c r="F39" s="607"/>
      <c r="G39" s="283">
        <v>3</v>
      </c>
      <c r="H39" s="284">
        <v>90</v>
      </c>
      <c r="I39" s="284">
        <f>SUM(J39:L39)</f>
        <v>30</v>
      </c>
      <c r="J39" s="284">
        <v>15</v>
      </c>
      <c r="K39" s="284"/>
      <c r="L39" s="284">
        <v>15</v>
      </c>
      <c r="M39" s="285">
        <f>H39-I39</f>
        <v>60</v>
      </c>
      <c r="N39" s="286">
        <v>2</v>
      </c>
      <c r="O39" s="287">
        <f>SUM(O36:O38)</f>
        <v>0</v>
      </c>
      <c r="P39" s="288">
        <f>SUM(P36:P38)</f>
        <v>0</v>
      </c>
      <c r="Q39" s="289">
        <f>SUM(Q36:Q38)</f>
        <v>0</v>
      </c>
      <c r="R39" s="290">
        <f>SUM(R36:R38)</f>
        <v>0</v>
      </c>
      <c r="S39" s="291"/>
      <c r="T39" s="292"/>
      <c r="U39" s="292"/>
      <c r="V39" s="293"/>
      <c r="W39" s="125"/>
      <c r="X39" s="125"/>
      <c r="Y39" s="125"/>
      <c r="AB39" s="133"/>
    </row>
    <row r="40" spans="1:28" ht="21.95" customHeight="1" x14ac:dyDescent="0.2">
      <c r="A40" s="294"/>
      <c r="B40" s="188" t="s">
        <v>221</v>
      </c>
      <c r="C40" s="189"/>
      <c r="D40" s="189"/>
      <c r="E40" s="189"/>
      <c r="F40" s="189"/>
      <c r="G40" s="166"/>
      <c r="H40" s="167"/>
      <c r="I40" s="167"/>
      <c r="J40" s="167"/>
      <c r="K40" s="167"/>
      <c r="L40" s="167"/>
      <c r="M40" s="167"/>
      <c r="N40" s="167" t="s">
        <v>222</v>
      </c>
      <c r="O40" s="167" t="s">
        <v>222</v>
      </c>
      <c r="P40" s="167" t="s">
        <v>222</v>
      </c>
      <c r="Q40" s="294"/>
      <c r="R40" s="294"/>
      <c r="S40" s="295"/>
      <c r="T40" s="295"/>
      <c r="U40" s="295"/>
      <c r="V40" s="295"/>
      <c r="W40" s="125"/>
      <c r="X40" s="125"/>
      <c r="Y40" s="125"/>
      <c r="AB40" s="133"/>
    </row>
    <row r="41" spans="1:28" ht="21.95" customHeight="1" thickBot="1" x14ac:dyDescent="0.25">
      <c r="A41" s="296"/>
      <c r="B41" s="171" t="s">
        <v>223</v>
      </c>
      <c r="C41" s="168"/>
      <c r="D41" s="168"/>
      <c r="E41" s="168"/>
      <c r="F41" s="168"/>
      <c r="G41" s="169"/>
      <c r="H41" s="170"/>
      <c r="I41" s="170"/>
      <c r="J41" s="170"/>
      <c r="K41" s="170"/>
      <c r="L41" s="170"/>
      <c r="M41" s="170"/>
      <c r="N41" s="170"/>
      <c r="O41" s="170"/>
      <c r="P41" s="170"/>
      <c r="Q41" s="296"/>
      <c r="R41" s="296"/>
      <c r="S41" s="297"/>
      <c r="T41" s="297"/>
      <c r="U41" s="297"/>
      <c r="V41" s="297"/>
      <c r="W41" s="125"/>
      <c r="X41" s="125"/>
      <c r="Y41" s="125"/>
      <c r="AB41" s="133"/>
    </row>
    <row r="42" spans="1:28" ht="21.95" customHeight="1" thickBot="1" x14ac:dyDescent="0.25">
      <c r="A42" s="557" t="s">
        <v>168</v>
      </c>
      <c r="B42" s="557"/>
      <c r="C42" s="557"/>
      <c r="D42" s="557"/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557"/>
      <c r="P42" s="557"/>
      <c r="Q42" s="557"/>
      <c r="R42" s="557"/>
      <c r="S42" s="557"/>
      <c r="T42" s="557"/>
      <c r="U42" s="557"/>
      <c r="V42" s="608"/>
      <c r="AB42" s="134"/>
    </row>
    <row r="43" spans="1:28" ht="33" customHeight="1" x14ac:dyDescent="0.2">
      <c r="A43" s="623" t="s">
        <v>224</v>
      </c>
      <c r="B43" s="624"/>
      <c r="C43" s="176"/>
      <c r="D43" s="173">
        <v>1</v>
      </c>
      <c r="E43" s="173"/>
      <c r="F43" s="180"/>
      <c r="G43" s="176">
        <v>4</v>
      </c>
      <c r="H43" s="173">
        <v>120</v>
      </c>
      <c r="I43" s="368">
        <v>45</v>
      </c>
      <c r="J43" s="368"/>
      <c r="K43" s="368"/>
      <c r="L43" s="368"/>
      <c r="M43" s="185">
        <v>75</v>
      </c>
      <c r="N43" s="179">
        <v>3</v>
      </c>
      <c r="O43" s="173"/>
      <c r="P43" s="185"/>
      <c r="Q43" s="179"/>
      <c r="R43" s="221"/>
      <c r="S43" s="298"/>
      <c r="T43" s="218"/>
      <c r="U43" s="218"/>
      <c r="V43" s="221"/>
      <c r="AB43" s="134"/>
    </row>
    <row r="44" spans="1:28" ht="31.5" customHeight="1" x14ac:dyDescent="0.2">
      <c r="A44" s="625" t="s">
        <v>225</v>
      </c>
      <c r="B44" s="626"/>
      <c r="C44" s="177"/>
      <c r="D44" s="172" t="s">
        <v>226</v>
      </c>
      <c r="E44" s="172"/>
      <c r="F44" s="182"/>
      <c r="G44" s="177">
        <v>8</v>
      </c>
      <c r="H44" s="172">
        <v>240</v>
      </c>
      <c r="I44" s="369">
        <v>108</v>
      </c>
      <c r="J44" s="369"/>
      <c r="K44" s="369"/>
      <c r="L44" s="369"/>
      <c r="M44" s="186">
        <f>H44-I44</f>
        <v>132</v>
      </c>
      <c r="N44" s="181"/>
      <c r="O44" s="172">
        <v>6</v>
      </c>
      <c r="P44" s="186">
        <v>6</v>
      </c>
      <c r="Q44" s="181"/>
      <c r="R44" s="245"/>
      <c r="S44" s="257"/>
      <c r="T44" s="242"/>
      <c r="U44" s="242"/>
      <c r="V44" s="245"/>
      <c r="AB44" s="134"/>
    </row>
    <row r="45" spans="1:28" ht="31.5" customHeight="1" thickBot="1" x14ac:dyDescent="0.25">
      <c r="A45" s="627" t="s">
        <v>233</v>
      </c>
      <c r="B45" s="628"/>
      <c r="C45" s="178"/>
      <c r="D45" s="175" t="s">
        <v>227</v>
      </c>
      <c r="E45" s="174"/>
      <c r="F45" s="184"/>
      <c r="G45" s="178">
        <v>8</v>
      </c>
      <c r="H45" s="174">
        <v>240</v>
      </c>
      <c r="I45" s="370">
        <v>84</v>
      </c>
      <c r="J45" s="370"/>
      <c r="K45" s="370"/>
      <c r="L45" s="370"/>
      <c r="M45" s="187">
        <f>H45-I45</f>
        <v>156</v>
      </c>
      <c r="N45" s="183"/>
      <c r="O45" s="174"/>
      <c r="P45" s="187"/>
      <c r="Q45" s="183">
        <v>12</v>
      </c>
      <c r="R45" s="229"/>
      <c r="S45" s="268"/>
      <c r="T45" s="226"/>
      <c r="U45" s="226"/>
      <c r="V45" s="229"/>
      <c r="AB45" s="134"/>
    </row>
    <row r="46" spans="1:28" ht="27" customHeight="1" x14ac:dyDescent="0.2">
      <c r="A46" s="299" t="s">
        <v>169</v>
      </c>
      <c r="B46" s="300" t="s">
        <v>189</v>
      </c>
      <c r="C46" s="217"/>
      <c r="D46" s="218">
        <v>1</v>
      </c>
      <c r="E46" s="222"/>
      <c r="F46" s="219"/>
      <c r="G46" s="220">
        <v>4</v>
      </c>
      <c r="H46" s="218">
        <v>120</v>
      </c>
      <c r="I46" s="218">
        <f>SUM(J46:L46)</f>
        <v>45</v>
      </c>
      <c r="J46" s="218">
        <v>30</v>
      </c>
      <c r="K46" s="218"/>
      <c r="L46" s="218">
        <v>15</v>
      </c>
      <c r="M46" s="221">
        <f>H46-I46</f>
        <v>75</v>
      </c>
      <c r="N46" s="301">
        <f>I46/$N$7</f>
        <v>3</v>
      </c>
      <c r="O46" s="302"/>
      <c r="P46" s="303"/>
      <c r="Q46" s="301"/>
      <c r="R46" s="303"/>
      <c r="S46" s="301"/>
      <c r="T46" s="302"/>
      <c r="U46" s="302"/>
      <c r="V46" s="303"/>
      <c r="AB46" s="134"/>
    </row>
    <row r="47" spans="1:28" ht="21.95" customHeight="1" x14ac:dyDescent="0.2">
      <c r="A47" s="304" t="s">
        <v>171</v>
      </c>
      <c r="B47" s="305" t="s">
        <v>170</v>
      </c>
      <c r="C47" s="241"/>
      <c r="D47" s="242">
        <v>1</v>
      </c>
      <c r="E47" s="19"/>
      <c r="F47" s="35"/>
      <c r="G47" s="241">
        <f>VLOOKUP($B47,Семестровка_200518!$C$10:$N$53,3,FALSE)</f>
        <v>4</v>
      </c>
      <c r="H47" s="242">
        <f>VLOOKUP($B47,Семестровка_200518!$C$10:$N$53,4,FALSE)</f>
        <v>120</v>
      </c>
      <c r="I47" s="242">
        <f>SUM(J47:L47)</f>
        <v>45</v>
      </c>
      <c r="J47" s="242">
        <v>30</v>
      </c>
      <c r="K47" s="242">
        <f>VLOOKUP($B47,Семестровка_200518!$C$10:$N$53,7,FALSE)</f>
        <v>0</v>
      </c>
      <c r="L47" s="242">
        <v>15</v>
      </c>
      <c r="M47" s="245">
        <f>H47-I47</f>
        <v>75</v>
      </c>
      <c r="N47" s="241">
        <f>I47/$N$7</f>
        <v>3</v>
      </c>
      <c r="O47" s="19"/>
      <c r="P47" s="244"/>
      <c r="Q47" s="241"/>
      <c r="R47" s="244"/>
      <c r="S47" s="34"/>
      <c r="T47" s="243"/>
      <c r="U47" s="19"/>
      <c r="V47" s="244"/>
      <c r="AB47" s="134"/>
    </row>
    <row r="48" spans="1:28" ht="21.95" customHeight="1" x14ac:dyDescent="0.2">
      <c r="A48" s="304" t="s">
        <v>174</v>
      </c>
      <c r="B48" s="305" t="s">
        <v>234</v>
      </c>
      <c r="C48" s="241"/>
      <c r="D48" s="242">
        <v>1</v>
      </c>
      <c r="E48" s="19"/>
      <c r="F48" s="35"/>
      <c r="G48" s="241">
        <v>4</v>
      </c>
      <c r="H48" s="242">
        <v>120</v>
      </c>
      <c r="I48" s="242"/>
      <c r="J48" s="242"/>
      <c r="K48" s="242"/>
      <c r="L48" s="242"/>
      <c r="M48" s="245"/>
      <c r="N48" s="241"/>
      <c r="O48" s="19"/>
      <c r="P48" s="244"/>
      <c r="Q48" s="241"/>
      <c r="R48" s="244"/>
      <c r="S48" s="34"/>
      <c r="T48" s="243"/>
      <c r="U48" s="19"/>
      <c r="V48" s="244"/>
      <c r="AB48" s="134"/>
    </row>
    <row r="49" spans="1:29" ht="21.95" customHeight="1" x14ac:dyDescent="0.2">
      <c r="A49" s="304" t="s">
        <v>177</v>
      </c>
      <c r="B49" s="305" t="s">
        <v>166</v>
      </c>
      <c r="C49" s="247"/>
      <c r="D49" s="242">
        <v>2</v>
      </c>
      <c r="E49" s="243"/>
      <c r="F49" s="244"/>
      <c r="G49" s="241">
        <f>VLOOKUP($B49,Семестровка_200518!$C$10:$N$53,3,FALSE)</f>
        <v>4</v>
      </c>
      <c r="H49" s="242">
        <f>VLOOKUP($B49,Семестровка_200518!$C$10:$N$53,4,FALSE)</f>
        <v>120</v>
      </c>
      <c r="I49" s="242">
        <f>VLOOKUP($B49,Семестровка_200518!$C$10:$N$53,5,FALSE)</f>
        <v>54</v>
      </c>
      <c r="J49" s="242">
        <f>VLOOKUP($B49,Семестровка_200518!$C$10:$N$53,6,FALSE)</f>
        <v>36</v>
      </c>
      <c r="K49" s="242">
        <f>VLOOKUP($B49,Семестровка_200518!$C$10:$N$53,7,FALSE)</f>
        <v>0</v>
      </c>
      <c r="L49" s="242">
        <f>VLOOKUP($B49,Семестровка_200518!$C$10:$N$53,8,FALSE)</f>
        <v>18</v>
      </c>
      <c r="M49" s="245">
        <f>VLOOKUP($B49,Семестровка_200518!$C$10:$N$53,9,FALSE)</f>
        <v>66</v>
      </c>
      <c r="N49" s="241"/>
      <c r="O49" s="242">
        <f>I49/2/O7</f>
        <v>3</v>
      </c>
      <c r="P49" s="245">
        <f>I49/2/P7</f>
        <v>3</v>
      </c>
      <c r="Q49" s="241"/>
      <c r="R49" s="244"/>
      <c r="S49" s="34"/>
      <c r="T49" s="243"/>
      <c r="U49" s="19"/>
      <c r="V49" s="244"/>
      <c r="AB49" s="134"/>
    </row>
    <row r="50" spans="1:29" ht="21.95" customHeight="1" x14ac:dyDescent="0.2">
      <c r="A50" s="304" t="s">
        <v>213</v>
      </c>
      <c r="B50" s="305" t="s">
        <v>197</v>
      </c>
      <c r="C50" s="247"/>
      <c r="D50" s="242">
        <v>2</v>
      </c>
      <c r="E50" s="243"/>
      <c r="F50" s="244"/>
      <c r="G50" s="241">
        <f>VLOOKUP($B37,Семестровка_200518!$C$10:$N$53,3,FALSE)</f>
        <v>4</v>
      </c>
      <c r="H50" s="242">
        <f>VLOOKUP($B37,Семестровка_200518!$C$10:$N$53,4,FALSE)</f>
        <v>120</v>
      </c>
      <c r="I50" s="242">
        <f>VLOOKUP($B37,Семестровка_200518!$C$10:$N$53,5,FALSE)</f>
        <v>54</v>
      </c>
      <c r="J50" s="242">
        <f>VLOOKUP($B37,Семестровка_200518!$C$10:$N$53,6,FALSE)</f>
        <v>36</v>
      </c>
      <c r="K50" s="242">
        <f>VLOOKUP($B37,Семестровка_200518!$C$10:$N$53,7,FALSE)</f>
        <v>0</v>
      </c>
      <c r="L50" s="242">
        <f>VLOOKUP($B37,Семестровка_200518!$C$10:$N$53,8,FALSE)</f>
        <v>18</v>
      </c>
      <c r="M50" s="245">
        <f>VLOOKUP($B37,Семестровка_200518!$C$10:$N$53,9,FALSE)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/>
    </row>
    <row r="51" spans="1:29" ht="21.95" customHeight="1" x14ac:dyDescent="0.2">
      <c r="A51" s="304" t="s">
        <v>214</v>
      </c>
      <c r="B51" s="305" t="s">
        <v>172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f>J51+L51</f>
        <v>54</v>
      </c>
      <c r="J51" s="242">
        <v>36</v>
      </c>
      <c r="K51" s="242"/>
      <c r="L51" s="242">
        <v>18</v>
      </c>
      <c r="M51" s="245">
        <f>H51-I51</f>
        <v>66</v>
      </c>
      <c r="N51" s="247"/>
      <c r="O51" s="242">
        <f>I51/2/O7</f>
        <v>3</v>
      </c>
      <c r="P51" s="245">
        <f>I51/2/P7</f>
        <v>3</v>
      </c>
      <c r="Q51" s="247"/>
      <c r="R51" s="244"/>
      <c r="S51" s="247"/>
      <c r="T51" s="243"/>
      <c r="U51" s="243"/>
      <c r="V51" s="244"/>
      <c r="AB51" s="133"/>
    </row>
    <row r="52" spans="1:29" ht="21.95" customHeight="1" x14ac:dyDescent="0.2">
      <c r="A52" s="304" t="s">
        <v>215</v>
      </c>
      <c r="B52" s="305" t="s">
        <v>231</v>
      </c>
      <c r="C52" s="247"/>
      <c r="D52" s="242">
        <v>2</v>
      </c>
      <c r="E52" s="243"/>
      <c r="F52" s="244"/>
      <c r="G52" s="241">
        <v>4</v>
      </c>
      <c r="H52" s="242">
        <v>120</v>
      </c>
      <c r="I52" s="242"/>
      <c r="J52" s="242"/>
      <c r="K52" s="242"/>
      <c r="L52" s="242"/>
      <c r="M52" s="245"/>
      <c r="N52" s="247"/>
      <c r="O52" s="242"/>
      <c r="P52" s="245"/>
      <c r="Q52" s="247"/>
      <c r="R52" s="244"/>
      <c r="S52" s="247"/>
      <c r="T52" s="243"/>
      <c r="U52" s="243"/>
      <c r="V52" s="244"/>
      <c r="AB52" s="133"/>
    </row>
    <row r="53" spans="1:29" ht="21.95" customHeight="1" x14ac:dyDescent="0.2">
      <c r="A53" s="304" t="s">
        <v>216</v>
      </c>
      <c r="B53" s="305" t="s">
        <v>176</v>
      </c>
      <c r="C53" s="241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>
        <v>0</v>
      </c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/>
    </row>
    <row r="54" spans="1:29" ht="21.95" customHeight="1" x14ac:dyDescent="0.2">
      <c r="A54" s="304" t="s">
        <v>228</v>
      </c>
      <c r="B54" s="305" t="s">
        <v>198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>
        <v>28</v>
      </c>
      <c r="L54" s="242">
        <v>0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/>
    </row>
    <row r="55" spans="1:29" ht="21.95" customHeight="1" x14ac:dyDescent="0.2">
      <c r="A55" s="304" t="s">
        <v>229</v>
      </c>
      <c r="B55" s="305" t="s">
        <v>130</v>
      </c>
      <c r="C55" s="247"/>
      <c r="D55" s="242">
        <v>3</v>
      </c>
      <c r="E55" s="306"/>
      <c r="F55" s="244"/>
      <c r="G55" s="241">
        <v>4</v>
      </c>
      <c r="H55" s="242">
        <v>120</v>
      </c>
      <c r="I55" s="242">
        <v>42</v>
      </c>
      <c r="J55" s="242">
        <v>14</v>
      </c>
      <c r="K55" s="242"/>
      <c r="L55" s="242">
        <v>28</v>
      </c>
      <c r="M55" s="245">
        <v>78</v>
      </c>
      <c r="N55" s="247"/>
      <c r="O55" s="243"/>
      <c r="P55" s="244"/>
      <c r="Q55" s="241">
        <f>I55/Q7</f>
        <v>6</v>
      </c>
      <c r="R55" s="244"/>
      <c r="S55" s="247"/>
      <c r="T55" s="243"/>
      <c r="U55" s="243"/>
      <c r="V55" s="244"/>
      <c r="AB55" s="133"/>
      <c r="AC55" s="118"/>
    </row>
    <row r="56" spans="1:29" s="164" customFormat="1" ht="21.95" customHeight="1" thickBot="1" x14ac:dyDescent="0.25">
      <c r="A56" s="304" t="s">
        <v>230</v>
      </c>
      <c r="B56" s="307" t="s">
        <v>231</v>
      </c>
      <c r="C56" s="308"/>
      <c r="D56" s="226" t="s">
        <v>232</v>
      </c>
      <c r="E56" s="309"/>
      <c r="F56" s="310"/>
      <c r="G56" s="228">
        <v>4</v>
      </c>
      <c r="H56" s="228">
        <v>120</v>
      </c>
      <c r="I56" s="311"/>
      <c r="J56" s="311"/>
      <c r="K56" s="311"/>
      <c r="L56" s="311"/>
      <c r="M56" s="312"/>
      <c r="N56" s="313"/>
      <c r="O56" s="314"/>
      <c r="P56" s="315"/>
      <c r="Q56" s="316"/>
      <c r="R56" s="317"/>
      <c r="S56" s="318"/>
      <c r="T56" s="319"/>
      <c r="U56" s="319"/>
      <c r="V56" s="317"/>
      <c r="AB56" s="165"/>
    </row>
    <row r="57" spans="1:29" ht="21.95" customHeight="1" thickBot="1" x14ac:dyDescent="0.25">
      <c r="A57" s="597" t="s">
        <v>179</v>
      </c>
      <c r="B57" s="598"/>
      <c r="C57" s="598"/>
      <c r="D57" s="598"/>
      <c r="E57" s="598"/>
      <c r="F57" s="599"/>
      <c r="G57" s="320">
        <f>SUM(G46+G49+G50+G53+G55)</f>
        <v>20</v>
      </c>
      <c r="H57" s="320">
        <f t="shared" ref="H57:Q57" si="3">SUM(H46+H49+H50+H53+H55)</f>
        <v>600</v>
      </c>
      <c r="I57" s="320">
        <f>SUM(I46+I49+I50+I53+I55)</f>
        <v>237</v>
      </c>
      <c r="J57" s="320">
        <f t="shared" si="3"/>
        <v>130</v>
      </c>
      <c r="K57" s="320">
        <f>SUM(K46+K49+K50+K53+K55)</f>
        <v>28</v>
      </c>
      <c r="L57" s="320">
        <f t="shared" si="3"/>
        <v>79</v>
      </c>
      <c r="M57" s="320">
        <f t="shared" si="3"/>
        <v>363</v>
      </c>
      <c r="N57" s="320">
        <f t="shared" si="3"/>
        <v>3</v>
      </c>
      <c r="O57" s="320">
        <f t="shared" si="3"/>
        <v>6</v>
      </c>
      <c r="P57" s="320">
        <f t="shared" si="3"/>
        <v>6</v>
      </c>
      <c r="Q57" s="321">
        <f t="shared" si="3"/>
        <v>12</v>
      </c>
      <c r="R57" s="322"/>
      <c r="S57" s="323"/>
      <c r="T57" s="324"/>
      <c r="U57" s="324"/>
      <c r="V57" s="325"/>
    </row>
    <row r="58" spans="1:29" ht="21.95" customHeight="1" thickTop="1" thickBot="1" x14ac:dyDescent="0.25">
      <c r="A58" s="594" t="s">
        <v>119</v>
      </c>
      <c r="B58" s="595"/>
      <c r="C58" s="595"/>
      <c r="D58" s="595"/>
      <c r="E58" s="595"/>
      <c r="F58" s="596"/>
      <c r="G58" s="326">
        <f t="shared" ref="G58:Q58" si="4">G39+G57</f>
        <v>23</v>
      </c>
      <c r="H58" s="327">
        <f t="shared" si="4"/>
        <v>690</v>
      </c>
      <c r="I58" s="327">
        <f>I39+I57</f>
        <v>267</v>
      </c>
      <c r="J58" s="327">
        <f t="shared" si="4"/>
        <v>145</v>
      </c>
      <c r="K58" s="327">
        <f t="shared" si="4"/>
        <v>28</v>
      </c>
      <c r="L58" s="327">
        <f t="shared" si="4"/>
        <v>94</v>
      </c>
      <c r="M58" s="328">
        <f t="shared" si="4"/>
        <v>423</v>
      </c>
      <c r="N58" s="329">
        <f t="shared" si="4"/>
        <v>5</v>
      </c>
      <c r="O58" s="329">
        <f t="shared" si="4"/>
        <v>6</v>
      </c>
      <c r="P58" s="329">
        <f t="shared" si="4"/>
        <v>6</v>
      </c>
      <c r="Q58" s="330">
        <f t="shared" si="4"/>
        <v>12</v>
      </c>
      <c r="R58" s="331"/>
      <c r="S58" s="329"/>
      <c r="T58" s="327"/>
      <c r="U58" s="327"/>
      <c r="V58" s="328"/>
      <c r="Y58" s="126">
        <v>22</v>
      </c>
      <c r="Z58" s="126">
        <v>22</v>
      </c>
      <c r="AA58" s="126">
        <v>22</v>
      </c>
    </row>
    <row r="59" spans="1:29" ht="21.95" customHeight="1" thickTop="1" thickBot="1" x14ac:dyDescent="0.25">
      <c r="A59" s="616" t="s">
        <v>120</v>
      </c>
      <c r="B59" s="617"/>
      <c r="C59" s="617"/>
      <c r="D59" s="617"/>
      <c r="E59" s="617"/>
      <c r="F59" s="618"/>
      <c r="G59" s="332" t="e">
        <f>G13+G23+G27+G31+G39+G57</f>
        <v>#N/A</v>
      </c>
      <c r="H59" s="333" t="e">
        <f t="shared" ref="H59:M59" si="5">H32+H58</f>
        <v>#N/A</v>
      </c>
      <c r="I59" s="333">
        <f t="shared" si="5"/>
        <v>786</v>
      </c>
      <c r="J59" s="333">
        <f t="shared" si="5"/>
        <v>408</v>
      </c>
      <c r="K59" s="333">
        <f t="shared" si="5"/>
        <v>64</v>
      </c>
      <c r="L59" s="333">
        <f t="shared" si="5"/>
        <v>314</v>
      </c>
      <c r="M59" s="333" t="e">
        <f t="shared" si="5"/>
        <v>#N/A</v>
      </c>
      <c r="N59" s="334">
        <f>N58+N32</f>
        <v>21</v>
      </c>
      <c r="O59" s="335">
        <f>O13+O23+O27+O31+O39+O57</f>
        <v>18</v>
      </c>
      <c r="P59" s="335">
        <f>P13+P23+P27+P31+P39+P57</f>
        <v>18</v>
      </c>
      <c r="Q59" s="336">
        <f>Q13+Q23+Q27+Q31+Q39+Q57</f>
        <v>21</v>
      </c>
      <c r="R59" s="336"/>
      <c r="S59" s="334"/>
      <c r="T59" s="333"/>
      <c r="U59" s="333"/>
      <c r="V59" s="335"/>
      <c r="Y59" s="127">
        <f t="shared" ref="Y59:AA59" si="6">Y58</f>
        <v>22</v>
      </c>
      <c r="Z59" s="127">
        <f t="shared" si="6"/>
        <v>22</v>
      </c>
      <c r="AA59" s="127">
        <f t="shared" si="6"/>
        <v>22</v>
      </c>
    </row>
    <row r="60" spans="1:29" ht="21.95" customHeight="1" thickTop="1" x14ac:dyDescent="0.2">
      <c r="A60" s="592" t="s">
        <v>32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3"/>
      <c r="N60" s="337">
        <f>N59</f>
        <v>21</v>
      </c>
      <c r="O60" s="302">
        <f t="shared" ref="O60:Q60" si="7">O59</f>
        <v>18</v>
      </c>
      <c r="P60" s="338">
        <f t="shared" si="7"/>
        <v>18</v>
      </c>
      <c r="Q60" s="339">
        <f t="shared" si="7"/>
        <v>21</v>
      </c>
      <c r="R60" s="340"/>
      <c r="S60" s="341"/>
      <c r="T60" s="302"/>
      <c r="U60" s="302"/>
      <c r="V60" s="302"/>
      <c r="AB60" s="133"/>
    </row>
    <row r="61" spans="1:29" ht="21.95" customHeight="1" x14ac:dyDescent="0.2">
      <c r="A61" s="584" t="s">
        <v>180</v>
      </c>
      <c r="B61" s="584"/>
      <c r="C61" s="584"/>
      <c r="D61" s="584"/>
      <c r="E61" s="584"/>
      <c r="F61" s="584"/>
      <c r="G61" s="584"/>
      <c r="H61" s="584"/>
      <c r="I61" s="584"/>
      <c r="J61" s="584"/>
      <c r="K61" s="584"/>
      <c r="L61" s="584"/>
      <c r="M61" s="586"/>
      <c r="N61" s="257">
        <v>2</v>
      </c>
      <c r="O61" s="243"/>
      <c r="P61" s="258">
        <v>3</v>
      </c>
      <c r="Q61" s="342">
        <v>1</v>
      </c>
      <c r="R61" s="342"/>
      <c r="S61" s="257"/>
      <c r="T61" s="242"/>
      <c r="U61" s="242"/>
      <c r="V61" s="242"/>
      <c r="AB61" s="133"/>
    </row>
    <row r="62" spans="1:29" ht="21.95" customHeight="1" x14ac:dyDescent="0.2">
      <c r="A62" s="584" t="s">
        <v>121</v>
      </c>
      <c r="B62" s="584"/>
      <c r="C62" s="584"/>
      <c r="D62" s="584"/>
      <c r="E62" s="584"/>
      <c r="F62" s="584"/>
      <c r="G62" s="584"/>
      <c r="H62" s="584"/>
      <c r="I62" s="584"/>
      <c r="J62" s="584"/>
      <c r="K62" s="584"/>
      <c r="L62" s="584"/>
      <c r="M62" s="585"/>
      <c r="N62" s="343">
        <v>5</v>
      </c>
      <c r="O62" s="243"/>
      <c r="P62" s="258">
        <v>3</v>
      </c>
      <c r="Q62" s="342">
        <v>2</v>
      </c>
      <c r="R62" s="342"/>
      <c r="S62" s="257"/>
      <c r="T62" s="242"/>
      <c r="U62" s="242"/>
      <c r="V62" s="242"/>
      <c r="AB62" s="133"/>
    </row>
    <row r="63" spans="1:29" ht="21.95" customHeight="1" x14ac:dyDescent="0.2">
      <c r="A63" s="584" t="s">
        <v>122</v>
      </c>
      <c r="B63" s="584"/>
      <c r="C63" s="584"/>
      <c r="D63" s="584"/>
      <c r="E63" s="584"/>
      <c r="F63" s="584"/>
      <c r="G63" s="584"/>
      <c r="H63" s="584"/>
      <c r="I63" s="584"/>
      <c r="J63" s="584"/>
      <c r="K63" s="584"/>
      <c r="L63" s="584"/>
      <c r="M63" s="586"/>
      <c r="N63" s="259"/>
      <c r="O63" s="243"/>
      <c r="P63" s="344"/>
      <c r="Q63" s="345"/>
      <c r="R63" s="345"/>
      <c r="S63" s="259"/>
      <c r="T63" s="243"/>
      <c r="U63" s="243"/>
      <c r="V63" s="243"/>
      <c r="AB63" s="133"/>
    </row>
    <row r="64" spans="1:29" ht="21.95" customHeight="1" thickBot="1" x14ac:dyDescent="0.25">
      <c r="A64" s="584" t="s">
        <v>181</v>
      </c>
      <c r="B64" s="584"/>
      <c r="C64" s="584"/>
      <c r="D64" s="584"/>
      <c r="E64" s="584"/>
      <c r="F64" s="584"/>
      <c r="G64" s="584"/>
      <c r="H64" s="584"/>
      <c r="I64" s="584"/>
      <c r="J64" s="584"/>
      <c r="K64" s="584"/>
      <c r="L64" s="584"/>
      <c r="M64" s="585"/>
      <c r="N64" s="346"/>
      <c r="O64" s="347"/>
      <c r="P64" s="348">
        <v>1</v>
      </c>
      <c r="Q64" s="349"/>
      <c r="R64" s="349"/>
      <c r="S64" s="350"/>
      <c r="T64" s="347"/>
      <c r="U64" s="347"/>
      <c r="V64" s="347"/>
      <c r="W64" s="119">
        <f>SUM(N64:V64)</f>
        <v>1</v>
      </c>
      <c r="AB64" s="133"/>
    </row>
    <row r="65" spans="1:28" ht="21.95" customHeight="1" thickTop="1" thickBot="1" x14ac:dyDescent="0.25">
      <c r="A65" s="619" t="s">
        <v>123</v>
      </c>
      <c r="B65" s="619"/>
      <c r="C65" s="619"/>
      <c r="D65" s="619"/>
      <c r="E65" s="619"/>
      <c r="F65" s="619"/>
      <c r="G65" s="619"/>
      <c r="H65" s="619"/>
      <c r="I65" s="619"/>
      <c r="J65" s="619"/>
      <c r="K65" s="619"/>
      <c r="L65" s="619"/>
      <c r="M65" s="620"/>
      <c r="N65" s="609" t="s">
        <v>124</v>
      </c>
      <c r="O65" s="610"/>
      <c r="P65" s="611"/>
      <c r="Q65" s="612" t="e">
        <f>G32/G59</f>
        <v>#N/A</v>
      </c>
      <c r="R65" s="613"/>
      <c r="S65" s="614" t="s">
        <v>83</v>
      </c>
      <c r="T65" s="557"/>
      <c r="U65" s="615" t="e">
        <f>G58/G59</f>
        <v>#N/A</v>
      </c>
      <c r="V65" s="615"/>
      <c r="AB65" s="133"/>
    </row>
    <row r="66" spans="1:28" ht="38.25" customHeight="1" thickBot="1" x14ac:dyDescent="0.25">
      <c r="A66" s="351">
        <v>1</v>
      </c>
      <c r="B66" s="352" t="s">
        <v>140</v>
      </c>
      <c r="C66" s="353">
        <v>2</v>
      </c>
      <c r="D66" s="353">
        <v>1</v>
      </c>
      <c r="E66" s="353"/>
      <c r="F66" s="354"/>
      <c r="G66" s="353">
        <v>6</v>
      </c>
      <c r="H66" s="355">
        <v>180</v>
      </c>
      <c r="I66" s="356">
        <v>99</v>
      </c>
      <c r="J66" s="353"/>
      <c r="K66" s="353"/>
      <c r="L66" s="356">
        <v>99</v>
      </c>
      <c r="M66" s="357">
        <v>81</v>
      </c>
      <c r="N66" s="356">
        <v>3</v>
      </c>
      <c r="O66" s="356">
        <v>3</v>
      </c>
      <c r="P66" s="357">
        <v>3</v>
      </c>
      <c r="Q66" s="358"/>
      <c r="R66" s="359"/>
      <c r="S66" s="360"/>
      <c r="T66" s="361"/>
      <c r="U66" s="361"/>
      <c r="V66" s="362"/>
      <c r="AB66" s="133"/>
    </row>
    <row r="67" spans="1:28" ht="18.75" customHeight="1" x14ac:dyDescent="0.2">
      <c r="A67" s="363"/>
      <c r="B67" s="364"/>
      <c r="C67" s="364"/>
      <c r="D67" s="363"/>
      <c r="E67" s="364"/>
      <c r="F67" s="364"/>
      <c r="G67" s="364"/>
      <c r="H67" s="364"/>
      <c r="I67" s="364"/>
      <c r="J67" s="364"/>
      <c r="K67" s="364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20.25" customHeight="1" x14ac:dyDescent="0.25">
      <c r="A68" s="363"/>
      <c r="B68" s="364" t="s">
        <v>183</v>
      </c>
      <c r="C68" s="364"/>
      <c r="D68" s="365"/>
      <c r="E68" s="366"/>
      <c r="F68" s="366"/>
      <c r="G68" s="366"/>
      <c r="H68" s="364"/>
      <c r="I68" s="364"/>
      <c r="J68" s="367"/>
      <c r="K68" s="364" t="s">
        <v>184</v>
      </c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">
      <c r="A69" s="363"/>
      <c r="B69" s="364"/>
      <c r="C69" s="364"/>
      <c r="D69" s="363"/>
      <c r="E69" s="364"/>
      <c r="F69" s="364"/>
      <c r="G69" s="364"/>
      <c r="H69" s="364"/>
      <c r="I69" s="364"/>
      <c r="J69" s="364"/>
      <c r="K69" s="364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21.95" customHeight="1" x14ac:dyDescent="0.25">
      <c r="A70" s="363"/>
      <c r="B70" s="364" t="s">
        <v>134</v>
      </c>
      <c r="C70" s="1"/>
      <c r="D70" s="365"/>
      <c r="E70" s="365"/>
      <c r="F70" s="365"/>
      <c r="G70" s="365"/>
      <c r="H70" s="1"/>
      <c r="I70" s="542" t="s">
        <v>142</v>
      </c>
      <c r="J70" s="543"/>
      <c r="K70" s="54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2.75" customHeight="1" x14ac:dyDescent="0.2">
      <c r="A71" s="363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21.95" customHeight="1" x14ac:dyDescent="0.2">
      <c r="A72" s="363"/>
      <c r="B72" s="364" t="s">
        <v>217</v>
      </c>
      <c r="C72" s="364"/>
      <c r="D72" s="621"/>
      <c r="E72" s="621"/>
      <c r="F72" s="622"/>
      <c r="G72" s="622"/>
      <c r="H72" s="364"/>
      <c r="I72" s="542" t="s">
        <v>218</v>
      </c>
      <c r="J72" s="543"/>
      <c r="K72" s="54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15.75" x14ac:dyDescent="0.2">
      <c r="A73" s="363"/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21.95" customHeight="1" x14ac:dyDescent="0.2">
      <c r="A74" s="363"/>
      <c r="B74" s="364" t="s">
        <v>135</v>
      </c>
      <c r="C74" s="364"/>
      <c r="D74" s="621"/>
      <c r="E74" s="621"/>
      <c r="F74" s="622"/>
      <c r="G74" s="622"/>
      <c r="H74" s="364"/>
      <c r="I74" s="542" t="s">
        <v>185</v>
      </c>
      <c r="J74" s="543"/>
      <c r="K74" s="543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85" s="114" customFormat="1" ht="20.100000000000001" customHeight="1" x14ac:dyDescent="0.2"/>
    <row r="86" s="114" customFormat="1" ht="20.100000000000001" customHeight="1" x14ac:dyDescent="0.2"/>
    <row r="87" s="114" customFormat="1" ht="20.100000000000001" customHeight="1" x14ac:dyDescent="0.2"/>
    <row r="88" s="114" customFormat="1" ht="20.100000000000001" customHeight="1" x14ac:dyDescent="0.2"/>
    <row r="89" s="114" customFormat="1" ht="20.100000000000001" customHeight="1" x14ac:dyDescent="0.2"/>
    <row r="90" s="114" customFormat="1" ht="20.100000000000001" customHeight="1" x14ac:dyDescent="0.2"/>
    <row r="91" s="114" customFormat="1" ht="20.100000000000001" customHeight="1" x14ac:dyDescent="0.2"/>
    <row r="92" s="114" customFormat="1" ht="20.100000000000001" customHeight="1" x14ac:dyDescent="0.2"/>
    <row r="93" s="114" customFormat="1" ht="20.100000000000001" customHeight="1" x14ac:dyDescent="0.2"/>
    <row r="94" s="114" customFormat="1" ht="20.100000000000001" customHeight="1" x14ac:dyDescent="0.2"/>
    <row r="95" s="114" customFormat="1" ht="20.100000000000001" customHeight="1" x14ac:dyDescent="0.2"/>
    <row r="96" s="114" customFormat="1" ht="20.100000000000001" customHeight="1" x14ac:dyDescent="0.2"/>
    <row r="97" s="114" customFormat="1" ht="20.100000000000001" customHeight="1" x14ac:dyDescent="0.2"/>
    <row r="98" s="114" customFormat="1" ht="20.100000000000001" customHeight="1" x14ac:dyDescent="0.2"/>
    <row r="99" s="114" customFormat="1" ht="20.100000000000001" customHeight="1" x14ac:dyDescent="0.2"/>
    <row r="100" s="114" customFormat="1" ht="20.100000000000001" customHeight="1" x14ac:dyDescent="0.2"/>
    <row r="101" s="114" customFormat="1" ht="20.100000000000001" customHeight="1" x14ac:dyDescent="0.2"/>
    <row r="102" s="114" customFormat="1" ht="20.100000000000001" customHeight="1" x14ac:dyDescent="0.2"/>
    <row r="103" s="114" customFormat="1" ht="20.100000000000001" customHeight="1" x14ac:dyDescent="0.2"/>
    <row r="104" s="114" customFormat="1" ht="20.100000000000001" customHeight="1" x14ac:dyDescent="0.2"/>
    <row r="105" s="114" customFormat="1" ht="20.100000000000001" customHeight="1" x14ac:dyDescent="0.2"/>
    <row r="106" s="114" customFormat="1" ht="20.100000000000001" customHeight="1" x14ac:dyDescent="0.2"/>
    <row r="107" s="114" customFormat="1" ht="20.100000000000001" customHeight="1" x14ac:dyDescent="0.2"/>
    <row r="108" s="114" customFormat="1" ht="20.100000000000001" customHeight="1" x14ac:dyDescent="0.2"/>
    <row r="109" s="114" customFormat="1" ht="20.100000000000001" customHeight="1" x14ac:dyDescent="0.2"/>
    <row r="110" s="114" customFormat="1" ht="20.100000000000001" customHeight="1" x14ac:dyDescent="0.2"/>
    <row r="111" s="114" customFormat="1" ht="20.100000000000001" customHeight="1" x14ac:dyDescent="0.2"/>
    <row r="112" s="114" customFormat="1" ht="20.100000000000001" customHeight="1" x14ac:dyDescent="0.2"/>
    <row r="113" s="114" customFormat="1" ht="20.100000000000001" customHeight="1" x14ac:dyDescent="0.2"/>
    <row r="114" s="114" customFormat="1" ht="20.100000000000001" customHeight="1" x14ac:dyDescent="0.2"/>
    <row r="115" s="114" customFormat="1" ht="20.100000000000001" customHeight="1" x14ac:dyDescent="0.2"/>
    <row r="116" s="114" customFormat="1" ht="20.100000000000001" customHeight="1" x14ac:dyDescent="0.2"/>
    <row r="117" s="114" customFormat="1" ht="20.100000000000001" customHeight="1" x14ac:dyDescent="0.2"/>
    <row r="118" s="114" customFormat="1" ht="20.100000000000001" customHeight="1" x14ac:dyDescent="0.2"/>
    <row r="119" s="114" customFormat="1" ht="20.100000000000001" customHeight="1" x14ac:dyDescent="0.2"/>
    <row r="120" s="114" customFormat="1" ht="20.100000000000001" customHeight="1" x14ac:dyDescent="0.2"/>
    <row r="121" s="114" customFormat="1" ht="20.100000000000001" customHeight="1" x14ac:dyDescent="0.2"/>
    <row r="122" s="114" customFormat="1" ht="20.100000000000001" customHeight="1" x14ac:dyDescent="0.2"/>
    <row r="123" s="114" customFormat="1" ht="20.100000000000001" customHeight="1" x14ac:dyDescent="0.2"/>
    <row r="124" s="114" customFormat="1" ht="20.100000000000001" customHeight="1" x14ac:dyDescent="0.2"/>
    <row r="125" s="114" customFormat="1" ht="20.100000000000001" customHeight="1" x14ac:dyDescent="0.2"/>
    <row r="126" s="114" customFormat="1" ht="20.100000000000001" customHeight="1" x14ac:dyDescent="0.2"/>
    <row r="127" s="114" customFormat="1" ht="20.100000000000001" customHeight="1" x14ac:dyDescent="0.2"/>
    <row r="128" s="114" customFormat="1" ht="20.100000000000001" customHeight="1" x14ac:dyDescent="0.2"/>
    <row r="129" s="114" customFormat="1" ht="20.100000000000001" customHeight="1" x14ac:dyDescent="0.2"/>
    <row r="130" s="114" customFormat="1" ht="20.100000000000001" customHeight="1" x14ac:dyDescent="0.2"/>
    <row r="131" s="114" customFormat="1" ht="20.100000000000001" customHeight="1" x14ac:dyDescent="0.2"/>
    <row r="132" s="114" customFormat="1" ht="20.100000000000001" customHeight="1" x14ac:dyDescent="0.2"/>
    <row r="133" s="114" customFormat="1" ht="20.100000000000001" customHeight="1" x14ac:dyDescent="0.2"/>
    <row r="134" s="114" customFormat="1" ht="20.100000000000001" customHeight="1" x14ac:dyDescent="0.2"/>
    <row r="135" s="114" customFormat="1" ht="20.100000000000001" customHeight="1" x14ac:dyDescent="0.2"/>
    <row r="136" s="114" customFormat="1" ht="20.100000000000001" customHeight="1" x14ac:dyDescent="0.2"/>
    <row r="137" s="114" customFormat="1" ht="20.100000000000001" customHeight="1" x14ac:dyDescent="0.2"/>
    <row r="138" s="114" customFormat="1" ht="20.100000000000001" customHeight="1" x14ac:dyDescent="0.2"/>
    <row r="139" s="114" customFormat="1" ht="20.100000000000001" customHeight="1" x14ac:dyDescent="0.2"/>
    <row r="140" s="114" customFormat="1" ht="20.100000000000001" customHeight="1" x14ac:dyDescent="0.2"/>
    <row r="141" s="114" customFormat="1" ht="20.100000000000001" customHeight="1" x14ac:dyDescent="0.2"/>
    <row r="142" s="114" customFormat="1" ht="20.100000000000001" customHeight="1" x14ac:dyDescent="0.2"/>
    <row r="143" s="114" customFormat="1" ht="20.100000000000001" customHeight="1" x14ac:dyDescent="0.2"/>
    <row r="144" s="114" customFormat="1" ht="20.100000000000001" customHeight="1" x14ac:dyDescent="0.2"/>
    <row r="145" s="114" customFormat="1" ht="20.100000000000001" customHeight="1" x14ac:dyDescent="0.2"/>
    <row r="146" s="114" customFormat="1" ht="20.100000000000001" customHeight="1" x14ac:dyDescent="0.2"/>
    <row r="147" s="114" customFormat="1" ht="20.100000000000001" customHeight="1" x14ac:dyDescent="0.2"/>
    <row r="148" s="114" customFormat="1" ht="20.100000000000001" customHeight="1" x14ac:dyDescent="0.2"/>
    <row r="149" s="114" customFormat="1" ht="20.100000000000001" customHeight="1" x14ac:dyDescent="0.2"/>
    <row r="150" s="114" customFormat="1" ht="20.100000000000001" customHeight="1" x14ac:dyDescent="0.2"/>
    <row r="151" s="114" customFormat="1" ht="20.100000000000001" customHeight="1" x14ac:dyDescent="0.2"/>
    <row r="152" s="114" customFormat="1" ht="20.100000000000001" customHeight="1" x14ac:dyDescent="0.2"/>
    <row r="153" s="114" customFormat="1" ht="20.100000000000001" customHeight="1" x14ac:dyDescent="0.2"/>
    <row r="154" s="114" customFormat="1" ht="20.100000000000001" customHeight="1" x14ac:dyDescent="0.2"/>
    <row r="155" s="114" customFormat="1" ht="20.100000000000001" customHeight="1" x14ac:dyDescent="0.2"/>
    <row r="156" s="114" customFormat="1" ht="20.100000000000001" customHeight="1" x14ac:dyDescent="0.2"/>
    <row r="157" s="114" customFormat="1" ht="20.100000000000001" customHeight="1" x14ac:dyDescent="0.2"/>
    <row r="158" s="114" customFormat="1" ht="20.100000000000001" customHeight="1" x14ac:dyDescent="0.2"/>
    <row r="159" s="114" customFormat="1" ht="20.100000000000001" customHeight="1" x14ac:dyDescent="0.2"/>
    <row r="160" s="114" customFormat="1" ht="20.100000000000001" customHeight="1" x14ac:dyDescent="0.2"/>
    <row r="161" s="114" customFormat="1" ht="20.100000000000001" customHeight="1" x14ac:dyDescent="0.2"/>
    <row r="162" s="114" customFormat="1" ht="20.100000000000001" customHeight="1" x14ac:dyDescent="0.2"/>
    <row r="163" s="114" customFormat="1" ht="20.100000000000001" customHeight="1" x14ac:dyDescent="0.2"/>
    <row r="164" s="114" customFormat="1" ht="20.100000000000001" customHeight="1" x14ac:dyDescent="0.2"/>
    <row r="165" s="114" customFormat="1" ht="20.100000000000001" customHeight="1" x14ac:dyDescent="0.2"/>
    <row r="166" s="114" customFormat="1" ht="20.100000000000001" customHeight="1" x14ac:dyDescent="0.2"/>
    <row r="167" s="114" customFormat="1" ht="20.100000000000001" customHeight="1" x14ac:dyDescent="0.2"/>
    <row r="168" s="114" customFormat="1" ht="20.100000000000001" customHeight="1" x14ac:dyDescent="0.2"/>
    <row r="169" s="114" customFormat="1" ht="20.100000000000001" customHeight="1" x14ac:dyDescent="0.2"/>
    <row r="170" s="114" customFormat="1" ht="20.100000000000001" customHeight="1" x14ac:dyDescent="0.2"/>
    <row r="171" s="114" customFormat="1" ht="20.100000000000001" customHeight="1" x14ac:dyDescent="0.2"/>
    <row r="172" s="114" customFormat="1" ht="20.100000000000001" customHeight="1" x14ac:dyDescent="0.2"/>
    <row r="173" s="114" customFormat="1" ht="20.100000000000001" customHeight="1" x14ac:dyDescent="0.2"/>
    <row r="174" s="114" customFormat="1" ht="20.100000000000001" customHeight="1" x14ac:dyDescent="0.2"/>
    <row r="175" s="114" customFormat="1" ht="20.100000000000001" customHeight="1" x14ac:dyDescent="0.2"/>
    <row r="176" s="114" customFormat="1" ht="20.100000000000001" customHeight="1" x14ac:dyDescent="0.2"/>
    <row r="177" s="114" customFormat="1" ht="20.100000000000001" customHeight="1" x14ac:dyDescent="0.2"/>
    <row r="178" s="114" customFormat="1" ht="20.100000000000001" customHeight="1" x14ac:dyDescent="0.2"/>
    <row r="179" s="114" customFormat="1" ht="20.100000000000001" customHeight="1" x14ac:dyDescent="0.2"/>
    <row r="180" s="114" customFormat="1" ht="20.100000000000001" customHeight="1" x14ac:dyDescent="0.2"/>
    <row r="181" s="114" customFormat="1" ht="20.100000000000001" customHeight="1" x14ac:dyDescent="0.2"/>
    <row r="182" s="114" customFormat="1" ht="20.100000000000001" customHeight="1" x14ac:dyDescent="0.2"/>
    <row r="183" s="114" customFormat="1" ht="20.100000000000001" customHeight="1" x14ac:dyDescent="0.2"/>
    <row r="184" s="114" customFormat="1" ht="20.100000000000001" customHeight="1" x14ac:dyDescent="0.2"/>
    <row r="185" s="114" customFormat="1" ht="20.100000000000001" customHeight="1" x14ac:dyDescent="0.2"/>
    <row r="186" s="114" customFormat="1" ht="20.100000000000001" customHeight="1" x14ac:dyDescent="0.2"/>
    <row r="188" s="114" customFormat="1" ht="20.100000000000001" customHeight="1" x14ac:dyDescent="0.2"/>
    <row r="189" s="114" customFormat="1" ht="20.100000000000001" customHeight="1" x14ac:dyDescent="0.2"/>
    <row r="190" s="114" customFormat="1" ht="20.100000000000001" customHeight="1" x14ac:dyDescent="0.2"/>
    <row r="191" s="114" customFormat="1" ht="20.100000000000001" customHeight="1" x14ac:dyDescent="0.2"/>
    <row r="192" s="114" customFormat="1" ht="20.100000000000001" customHeight="1" x14ac:dyDescent="0.2"/>
  </sheetData>
  <sheetProtection selectLockedCells="1" selectUnlockedCells="1"/>
  <mergeCells count="60">
    <mergeCell ref="I70:K70"/>
    <mergeCell ref="D72:G72"/>
    <mergeCell ref="I72:K72"/>
    <mergeCell ref="D74:G74"/>
    <mergeCell ref="I74:K74"/>
    <mergeCell ref="U65:V65"/>
    <mergeCell ref="A58:F58"/>
    <mergeCell ref="A59:F59"/>
    <mergeCell ref="A60:M60"/>
    <mergeCell ref="A61:M61"/>
    <mergeCell ref="A62:M62"/>
    <mergeCell ref="A63:M63"/>
    <mergeCell ref="A64:M64"/>
    <mergeCell ref="A65:M65"/>
    <mergeCell ref="N65:P65"/>
    <mergeCell ref="Q65:R65"/>
    <mergeCell ref="S65:T65"/>
    <mergeCell ref="A57:F57"/>
    <mergeCell ref="A28:V28"/>
    <mergeCell ref="A31:F31"/>
    <mergeCell ref="A32:F32"/>
    <mergeCell ref="A33:V33"/>
    <mergeCell ref="A34:V34"/>
    <mergeCell ref="A35:B35"/>
    <mergeCell ref="A39:F39"/>
    <mergeCell ref="A42:V42"/>
    <mergeCell ref="A43:B43"/>
    <mergeCell ref="A44:B44"/>
    <mergeCell ref="A45:B45"/>
    <mergeCell ref="A10:V10"/>
    <mergeCell ref="A13:B13"/>
    <mergeCell ref="A14:V14"/>
    <mergeCell ref="A23:F23"/>
    <mergeCell ref="A24:V24"/>
    <mergeCell ref="A27:F27"/>
    <mergeCell ref="N4:P4"/>
    <mergeCell ref="Q4:R4"/>
    <mergeCell ref="S4:T4"/>
    <mergeCell ref="U4:V4"/>
    <mergeCell ref="N6:R6"/>
    <mergeCell ref="A9:V9"/>
    <mergeCell ref="H3:H7"/>
    <mergeCell ref="I3:L3"/>
    <mergeCell ref="M3:M6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2"/>
  <sheetViews>
    <sheetView view="pageBreakPreview" topLeftCell="A3" zoomScale="90" zoomScaleNormal="110" zoomScaleSheetLayoutView="90" workbookViewId="0">
      <selection activeCell="L15" sqref="L15"/>
    </sheetView>
  </sheetViews>
  <sheetFormatPr defaultColWidth="9.140625" defaultRowHeight="12.75" x14ac:dyDescent="0.2"/>
  <cols>
    <col min="1" max="1" width="3.5703125" style="51" customWidth="1"/>
    <col min="2" max="2" width="5.5703125" style="51" customWidth="1"/>
    <col min="3" max="3" width="28.7109375" style="51" hidden="1" customWidth="1"/>
    <col min="4" max="4" width="64.85546875" style="49" customWidth="1"/>
    <col min="5" max="6" width="7.5703125" style="52" customWidth="1"/>
    <col min="7" max="7" width="6.28515625" style="52" customWidth="1"/>
    <col min="8" max="8" width="5.7109375" style="52" customWidth="1"/>
    <col min="9" max="9" width="6.5703125" style="52" customWidth="1"/>
    <col min="10" max="10" width="6.42578125" style="52" customWidth="1"/>
    <col min="11" max="11" width="8.140625" style="52" customWidth="1"/>
    <col min="12" max="12" width="9.42578125" style="52" customWidth="1"/>
    <col min="13" max="13" width="5.7109375" style="51" customWidth="1"/>
    <col min="14" max="14" width="9.42578125" style="52" customWidth="1"/>
    <col min="15" max="15" width="12.7109375" style="49" customWidth="1"/>
    <col min="16" max="16384" width="9.140625" style="48"/>
  </cols>
  <sheetData>
    <row r="1" spans="1:15" x14ac:dyDescent="0.2">
      <c r="D1" s="638" t="s">
        <v>127</v>
      </c>
      <c r="E1" s="638"/>
      <c r="F1" s="638"/>
      <c r="G1" s="638"/>
      <c r="H1" s="638"/>
      <c r="I1" s="638"/>
      <c r="J1" s="638"/>
      <c r="K1" s="638"/>
      <c r="L1" s="638"/>
      <c r="M1" s="638"/>
      <c r="N1" s="638"/>
    </row>
    <row r="2" spans="1:15" ht="13.5" thickBot="1" x14ac:dyDescent="0.25">
      <c r="D2" s="49" t="s">
        <v>75</v>
      </c>
    </row>
    <row r="3" spans="1:15" ht="13.5" thickBot="1" x14ac:dyDescent="0.25">
      <c r="D3" s="639" t="s">
        <v>74</v>
      </c>
      <c r="E3" s="642" t="s">
        <v>66</v>
      </c>
      <c r="F3" s="645" t="s">
        <v>51</v>
      </c>
      <c r="G3" s="646"/>
      <c r="H3" s="646"/>
      <c r="I3" s="646"/>
      <c r="J3" s="646"/>
      <c r="K3" s="647"/>
      <c r="L3" s="642" t="s">
        <v>76</v>
      </c>
      <c r="M3" s="642" t="s">
        <v>77</v>
      </c>
      <c r="N3" s="648" t="s">
        <v>86</v>
      </c>
    </row>
    <row r="4" spans="1:15" ht="14.25" thickTop="1" thickBot="1" x14ac:dyDescent="0.25">
      <c r="D4" s="640"/>
      <c r="E4" s="643"/>
      <c r="F4" s="651" t="s">
        <v>28</v>
      </c>
      <c r="G4" s="654" t="s">
        <v>52</v>
      </c>
      <c r="H4" s="655"/>
      <c r="I4" s="655"/>
      <c r="J4" s="656"/>
      <c r="K4" s="657" t="s">
        <v>102</v>
      </c>
      <c r="L4" s="643"/>
      <c r="M4" s="643"/>
      <c r="N4" s="649"/>
    </row>
    <row r="5" spans="1:15" ht="14.25" thickTop="1" thickBot="1" x14ac:dyDescent="0.25">
      <c r="D5" s="640"/>
      <c r="E5" s="643"/>
      <c r="F5" s="652"/>
      <c r="G5" s="651" t="s">
        <v>53</v>
      </c>
      <c r="H5" s="662" t="s">
        <v>55</v>
      </c>
      <c r="I5" s="663"/>
      <c r="J5" s="664"/>
      <c r="K5" s="658"/>
      <c r="L5" s="643"/>
      <c r="M5" s="643"/>
      <c r="N5" s="649"/>
    </row>
    <row r="6" spans="1:15" ht="19.5" customHeight="1" thickTop="1" x14ac:dyDescent="0.2">
      <c r="D6" s="640"/>
      <c r="E6" s="643"/>
      <c r="F6" s="652"/>
      <c r="G6" s="660"/>
      <c r="H6" s="651" t="s">
        <v>99</v>
      </c>
      <c r="I6" s="651" t="s">
        <v>100</v>
      </c>
      <c r="J6" s="688" t="s">
        <v>101</v>
      </c>
      <c r="K6" s="658"/>
      <c r="L6" s="643"/>
      <c r="M6" s="643"/>
      <c r="N6" s="649"/>
    </row>
    <row r="7" spans="1:15" hidden="1" x14ac:dyDescent="0.2">
      <c r="D7" s="640"/>
      <c r="E7" s="643"/>
      <c r="F7" s="652"/>
      <c r="G7" s="660"/>
      <c r="H7" s="643"/>
      <c r="I7" s="643"/>
      <c r="J7" s="689"/>
      <c r="K7" s="658"/>
      <c r="L7" s="643"/>
      <c r="M7" s="643"/>
      <c r="N7" s="649"/>
    </row>
    <row r="8" spans="1:15" hidden="1" x14ac:dyDescent="0.2">
      <c r="D8" s="640"/>
      <c r="E8" s="643"/>
      <c r="F8" s="652"/>
      <c r="G8" s="660"/>
      <c r="H8" s="643"/>
      <c r="I8" s="643"/>
      <c r="J8" s="689"/>
      <c r="K8" s="658"/>
      <c r="L8" s="643"/>
      <c r="M8" s="643"/>
      <c r="N8" s="649"/>
    </row>
    <row r="9" spans="1:15" ht="14.25" customHeight="1" thickBot="1" x14ac:dyDescent="0.25">
      <c r="D9" s="641"/>
      <c r="E9" s="644"/>
      <c r="F9" s="653"/>
      <c r="G9" s="661"/>
      <c r="H9" s="644"/>
      <c r="I9" s="644"/>
      <c r="J9" s="690"/>
      <c r="K9" s="659"/>
      <c r="L9" s="644"/>
      <c r="M9" s="644"/>
      <c r="N9" s="650"/>
    </row>
    <row r="10" spans="1:15" ht="20.100000000000001" customHeight="1" x14ac:dyDescent="0.2">
      <c r="A10" s="51" t="s">
        <v>17</v>
      </c>
      <c r="B10" s="51" t="s">
        <v>81</v>
      </c>
      <c r="C10" s="71" t="str">
        <f>D10</f>
        <v>Право соціального забезпечення</v>
      </c>
      <c r="D10" s="376" t="s">
        <v>145</v>
      </c>
      <c r="E10" s="62">
        <v>5</v>
      </c>
      <c r="F10" s="72">
        <f>E10*30</f>
        <v>150</v>
      </c>
      <c r="G10" s="72">
        <f>H10+I10+J10</f>
        <v>60</v>
      </c>
      <c r="H10" s="72">
        <v>30</v>
      </c>
      <c r="I10" s="72"/>
      <c r="J10" s="72">
        <v>30</v>
      </c>
      <c r="K10" s="72">
        <f>F10-G10</f>
        <v>90</v>
      </c>
      <c r="L10" s="72">
        <f>G10/15</f>
        <v>4</v>
      </c>
      <c r="M10" s="72" t="s">
        <v>87</v>
      </c>
      <c r="N10" s="67">
        <f>G10/F10*100</f>
        <v>40</v>
      </c>
      <c r="O10" s="49" t="s">
        <v>129</v>
      </c>
    </row>
    <row r="11" spans="1:15" ht="29.25" customHeight="1" x14ac:dyDescent="0.2">
      <c r="A11" s="51" t="s">
        <v>87</v>
      </c>
      <c r="B11" s="51" t="s">
        <v>81</v>
      </c>
      <c r="C11" s="71" t="str">
        <f t="shared" ref="C11:C15" si="0">D11</f>
        <v>Ділове та академічне письмо іноземною мовою</v>
      </c>
      <c r="D11" s="70" t="s">
        <v>204</v>
      </c>
      <c r="E11" s="63">
        <v>3</v>
      </c>
      <c r="F11" s="65">
        <f t="shared" ref="F11:F14" si="1">E11*30</f>
        <v>90</v>
      </c>
      <c r="G11" s="65">
        <f t="shared" ref="G11:G14" si="2">H11+I11+J11</f>
        <v>30</v>
      </c>
      <c r="H11" s="65">
        <v>15</v>
      </c>
      <c r="I11" s="65"/>
      <c r="J11" s="65">
        <v>15</v>
      </c>
      <c r="K11" s="65">
        <f t="shared" ref="K11:K14" si="3">F11-G11</f>
        <v>60</v>
      </c>
      <c r="L11" s="65">
        <f t="shared" ref="L11:L16" si="4">G11/15</f>
        <v>2</v>
      </c>
      <c r="M11" s="65" t="s">
        <v>87</v>
      </c>
      <c r="N11" s="68">
        <f t="shared" ref="N11:N14" si="5">G11/F11*100</f>
        <v>33.333333333333329</v>
      </c>
      <c r="O11" s="49" t="s">
        <v>129</v>
      </c>
    </row>
    <row r="12" spans="1:15" ht="20.100000000000001" customHeight="1" x14ac:dyDescent="0.2">
      <c r="A12" s="51" t="s">
        <v>17</v>
      </c>
      <c r="B12" s="51" t="s">
        <v>81</v>
      </c>
      <c r="C12" s="71" t="str">
        <f t="shared" si="0"/>
        <v>Державна політика соціального захисту та соціального забезпечення</v>
      </c>
      <c r="D12" s="155" t="s">
        <v>133</v>
      </c>
      <c r="E12" s="63">
        <v>6</v>
      </c>
      <c r="F12" s="65">
        <f t="shared" si="1"/>
        <v>180</v>
      </c>
      <c r="G12" s="65">
        <f t="shared" si="2"/>
        <v>60</v>
      </c>
      <c r="H12" s="65">
        <v>30</v>
      </c>
      <c r="I12" s="65"/>
      <c r="J12" s="65">
        <v>30</v>
      </c>
      <c r="K12" s="65">
        <f t="shared" si="3"/>
        <v>120</v>
      </c>
      <c r="L12" s="65">
        <f t="shared" si="4"/>
        <v>4</v>
      </c>
      <c r="M12" s="65" t="s">
        <v>207</v>
      </c>
      <c r="N12" s="68">
        <f t="shared" si="5"/>
        <v>33.333333333333329</v>
      </c>
      <c r="O12" s="49" t="s">
        <v>129</v>
      </c>
    </row>
    <row r="13" spans="1:15" ht="20.100000000000001" customHeight="1" x14ac:dyDescent="0.2">
      <c r="A13" s="51" t="s">
        <v>17</v>
      </c>
      <c r="B13" s="51" t="s">
        <v>81</v>
      </c>
      <c r="C13" s="71" t="str">
        <f t="shared" si="0"/>
        <v>Економіка соціального забезпечення</v>
      </c>
      <c r="D13" s="155" t="s">
        <v>146</v>
      </c>
      <c r="E13" s="63">
        <v>6</v>
      </c>
      <c r="F13" s="65">
        <f t="shared" si="1"/>
        <v>180</v>
      </c>
      <c r="G13" s="65">
        <f t="shared" si="2"/>
        <v>60</v>
      </c>
      <c r="H13" s="65">
        <v>30</v>
      </c>
      <c r="I13" s="65"/>
      <c r="J13" s="65">
        <v>30</v>
      </c>
      <c r="K13" s="65">
        <f t="shared" si="3"/>
        <v>120</v>
      </c>
      <c r="L13" s="65">
        <f t="shared" si="4"/>
        <v>4</v>
      </c>
      <c r="M13" s="65" t="s">
        <v>207</v>
      </c>
      <c r="N13" s="68">
        <f t="shared" si="5"/>
        <v>33.333333333333329</v>
      </c>
      <c r="O13" s="49" t="s">
        <v>129</v>
      </c>
    </row>
    <row r="14" spans="1:15" ht="36" customHeight="1" x14ac:dyDescent="0.2">
      <c r="A14" s="51" t="s">
        <v>17</v>
      </c>
      <c r="B14" s="51" t="s">
        <v>82</v>
      </c>
      <c r="C14" s="113" t="s">
        <v>63</v>
      </c>
      <c r="D14" s="158" t="s">
        <v>205</v>
      </c>
      <c r="E14" s="63">
        <v>3</v>
      </c>
      <c r="F14" s="65">
        <f t="shared" si="1"/>
        <v>90</v>
      </c>
      <c r="G14" s="65">
        <f t="shared" si="2"/>
        <v>30</v>
      </c>
      <c r="H14" s="65">
        <v>15</v>
      </c>
      <c r="I14" s="65"/>
      <c r="J14" s="65">
        <v>15</v>
      </c>
      <c r="K14" s="65">
        <f t="shared" si="3"/>
        <v>60</v>
      </c>
      <c r="L14" s="65">
        <f t="shared" si="4"/>
        <v>2</v>
      </c>
      <c r="M14" s="65" t="s">
        <v>87</v>
      </c>
      <c r="N14" s="68">
        <f t="shared" si="5"/>
        <v>33.333333333333329</v>
      </c>
      <c r="O14" s="49" t="s">
        <v>129</v>
      </c>
    </row>
    <row r="15" spans="1:15" ht="20.100000000000001" customHeight="1" x14ac:dyDescent="0.2">
      <c r="A15" s="51" t="s">
        <v>87</v>
      </c>
      <c r="B15" s="51" t="s">
        <v>81</v>
      </c>
      <c r="C15" s="71" t="str">
        <f t="shared" si="0"/>
        <v>Методологія наукових досліджень у професійній сфері</v>
      </c>
      <c r="D15" s="70" t="s">
        <v>203</v>
      </c>
      <c r="E15" s="63">
        <v>3</v>
      </c>
      <c r="F15" s="65">
        <f>E15*30</f>
        <v>90</v>
      </c>
      <c r="G15" s="65">
        <f>H15+I15+J15</f>
        <v>30</v>
      </c>
      <c r="H15" s="65">
        <v>15</v>
      </c>
      <c r="I15" s="65"/>
      <c r="J15" s="65">
        <v>15</v>
      </c>
      <c r="K15" s="65">
        <f>F15-G15</f>
        <v>60</v>
      </c>
      <c r="L15" s="65">
        <f t="shared" si="4"/>
        <v>2</v>
      </c>
      <c r="M15" s="65" t="s">
        <v>87</v>
      </c>
      <c r="N15" s="68">
        <f>G15/F15*100</f>
        <v>33.333333333333329</v>
      </c>
      <c r="O15" s="49" t="s">
        <v>129</v>
      </c>
    </row>
    <row r="16" spans="1:15" ht="32.25" customHeight="1" thickBot="1" x14ac:dyDescent="0.25">
      <c r="D16" s="158" t="s">
        <v>206</v>
      </c>
      <c r="E16" s="64">
        <v>4</v>
      </c>
      <c r="F16" s="66">
        <f>E16*30</f>
        <v>120</v>
      </c>
      <c r="G16" s="65">
        <f>H16+I16+J16</f>
        <v>45</v>
      </c>
      <c r="H16" s="65">
        <v>30</v>
      </c>
      <c r="I16" s="66"/>
      <c r="J16" s="65">
        <v>15</v>
      </c>
      <c r="K16" s="65">
        <f>F16-G16</f>
        <v>75</v>
      </c>
      <c r="L16" s="65">
        <f t="shared" si="4"/>
        <v>3</v>
      </c>
      <c r="M16" s="69" t="s">
        <v>87</v>
      </c>
      <c r="N16" s="68">
        <f>G16/F16*100</f>
        <v>37.5</v>
      </c>
    </row>
    <row r="17" spans="1:15" ht="20.100000000000001" customHeight="1" thickTop="1" thickBot="1" x14ac:dyDescent="0.25">
      <c r="D17" s="108" t="s">
        <v>24</v>
      </c>
      <c r="E17" s="112">
        <f t="shared" ref="E17:L17" si="6">SUM(E10:E16)</f>
        <v>30</v>
      </c>
      <c r="F17" s="110">
        <f t="shared" si="6"/>
        <v>900</v>
      </c>
      <c r="G17" s="110">
        <f t="shared" si="6"/>
        <v>315</v>
      </c>
      <c r="H17" s="110">
        <f t="shared" si="6"/>
        <v>165</v>
      </c>
      <c r="I17" s="110">
        <f t="shared" si="6"/>
        <v>0</v>
      </c>
      <c r="J17" s="110">
        <f t="shared" si="6"/>
        <v>150</v>
      </c>
      <c r="K17" s="110">
        <f t="shared" si="6"/>
        <v>585</v>
      </c>
      <c r="L17" s="110">
        <f t="shared" si="6"/>
        <v>21</v>
      </c>
      <c r="M17" s="111"/>
      <c r="N17" s="111"/>
    </row>
    <row r="18" spans="1:15" ht="13.5" thickTop="1" x14ac:dyDescent="0.2">
      <c r="D18" s="50" t="s">
        <v>78</v>
      </c>
      <c r="E18" s="53">
        <f>30-E17</f>
        <v>0</v>
      </c>
      <c r="F18" s="53"/>
      <c r="G18" s="53"/>
      <c r="H18" s="53"/>
      <c r="I18" s="53"/>
      <c r="J18" s="53"/>
      <c r="K18" s="53"/>
      <c r="L18" s="53"/>
      <c r="M18" s="53"/>
    </row>
    <row r="20" spans="1:15" ht="13.5" thickBot="1" x14ac:dyDescent="0.25">
      <c r="D20" s="49" t="s">
        <v>98</v>
      </c>
    </row>
    <row r="21" spans="1:15" ht="14.25" thickTop="1" thickBot="1" x14ac:dyDescent="0.25">
      <c r="D21" s="629" t="s">
        <v>74</v>
      </c>
      <c r="E21" s="632" t="s">
        <v>66</v>
      </c>
      <c r="F21" s="635" t="s">
        <v>51</v>
      </c>
      <c r="G21" s="636"/>
      <c r="H21" s="636"/>
      <c r="I21" s="636"/>
      <c r="J21" s="636"/>
      <c r="K21" s="637"/>
      <c r="L21" s="632" t="s">
        <v>76</v>
      </c>
      <c r="M21" s="632" t="s">
        <v>77</v>
      </c>
      <c r="N21" s="678" t="s">
        <v>86</v>
      </c>
    </row>
    <row r="22" spans="1:15" ht="13.5" thickBot="1" x14ac:dyDescent="0.25">
      <c r="D22" s="630"/>
      <c r="E22" s="633"/>
      <c r="F22" s="633" t="s">
        <v>28</v>
      </c>
      <c r="G22" s="667" t="s">
        <v>52</v>
      </c>
      <c r="H22" s="668"/>
      <c r="I22" s="668"/>
      <c r="J22" s="669"/>
      <c r="K22" s="633" t="s">
        <v>102</v>
      </c>
      <c r="L22" s="633"/>
      <c r="M22" s="633"/>
      <c r="N22" s="679"/>
    </row>
    <row r="23" spans="1:15" ht="13.5" thickBot="1" x14ac:dyDescent="0.25">
      <c r="D23" s="630"/>
      <c r="E23" s="633"/>
      <c r="F23" s="665"/>
      <c r="G23" s="633" t="s">
        <v>53</v>
      </c>
      <c r="H23" s="672" t="s">
        <v>55</v>
      </c>
      <c r="I23" s="673"/>
      <c r="J23" s="674"/>
      <c r="K23" s="665"/>
      <c r="L23" s="633"/>
      <c r="M23" s="633"/>
      <c r="N23" s="679"/>
    </row>
    <row r="24" spans="1:15" ht="23.25" customHeight="1" thickBot="1" x14ac:dyDescent="0.25">
      <c r="D24" s="630"/>
      <c r="E24" s="633"/>
      <c r="F24" s="665"/>
      <c r="G24" s="670"/>
      <c r="H24" s="633" t="s">
        <v>99</v>
      </c>
      <c r="I24" s="633" t="s">
        <v>100</v>
      </c>
      <c r="J24" s="633" t="s">
        <v>101</v>
      </c>
      <c r="K24" s="665"/>
      <c r="L24" s="633"/>
      <c r="M24" s="633"/>
      <c r="N24" s="679"/>
    </row>
    <row r="25" spans="1:15" ht="13.5" hidden="1" thickBot="1" x14ac:dyDescent="0.25">
      <c r="D25" s="630"/>
      <c r="E25" s="633"/>
      <c r="F25" s="665"/>
      <c r="G25" s="670"/>
      <c r="H25" s="633"/>
      <c r="I25" s="633"/>
      <c r="J25" s="633"/>
      <c r="K25" s="665"/>
      <c r="L25" s="633"/>
      <c r="M25" s="633"/>
      <c r="N25" s="679"/>
    </row>
    <row r="26" spans="1:15" ht="13.5" hidden="1" thickBot="1" x14ac:dyDescent="0.25">
      <c r="D26" s="630"/>
      <c r="E26" s="633"/>
      <c r="F26" s="665"/>
      <c r="G26" s="670"/>
      <c r="H26" s="633"/>
      <c r="I26" s="633"/>
      <c r="J26" s="633"/>
      <c r="K26" s="665"/>
      <c r="L26" s="633"/>
      <c r="M26" s="633"/>
      <c r="N26" s="679"/>
    </row>
    <row r="27" spans="1:15" ht="13.5" hidden="1" thickBot="1" x14ac:dyDescent="0.25">
      <c r="D27" s="631"/>
      <c r="E27" s="634"/>
      <c r="F27" s="666"/>
      <c r="G27" s="671"/>
      <c r="H27" s="634"/>
      <c r="I27" s="634"/>
      <c r="J27" s="634"/>
      <c r="K27" s="666"/>
      <c r="L27" s="634"/>
      <c r="M27" s="634"/>
      <c r="N27" s="680"/>
    </row>
    <row r="28" spans="1:15" ht="27" thickTop="1" thickBot="1" x14ac:dyDescent="0.25">
      <c r="A28" s="51" t="s">
        <v>87</v>
      </c>
      <c r="B28" s="73" t="s">
        <v>82</v>
      </c>
      <c r="C28" s="113" t="s">
        <v>166</v>
      </c>
      <c r="D28" s="160" t="s">
        <v>237</v>
      </c>
      <c r="E28" s="76">
        <v>4</v>
      </c>
      <c r="F28" s="78">
        <f>E28*30</f>
        <v>120</v>
      </c>
      <c r="G28" s="78">
        <f>H28+I28+J28</f>
        <v>54</v>
      </c>
      <c r="H28" s="78">
        <v>36</v>
      </c>
      <c r="I28" s="78"/>
      <c r="J28" s="78">
        <v>18</v>
      </c>
      <c r="K28" s="78">
        <f>F28-G28</f>
        <v>66</v>
      </c>
      <c r="L28" s="78">
        <f>G28/18</f>
        <v>3</v>
      </c>
      <c r="M28" s="78" t="s">
        <v>87</v>
      </c>
      <c r="N28" s="82">
        <f>G28/F28*100</f>
        <v>45</v>
      </c>
      <c r="O28" s="49" t="s">
        <v>129</v>
      </c>
    </row>
    <row r="29" spans="1:15" ht="39" thickBot="1" x14ac:dyDescent="0.25">
      <c r="A29" s="51" t="s">
        <v>17</v>
      </c>
      <c r="B29" s="73" t="s">
        <v>81</v>
      </c>
      <c r="C29" s="71" t="str">
        <f t="shared" ref="C29:C34" si="7">D29</f>
        <v>Програми і проєкти соціального захисту та соціального забезпечення</v>
      </c>
      <c r="D29" s="156" t="s">
        <v>187</v>
      </c>
      <c r="E29" s="77">
        <v>6</v>
      </c>
      <c r="F29" s="79">
        <f t="shared" ref="F29:F34" si="8">E29*30</f>
        <v>180</v>
      </c>
      <c r="G29" s="79">
        <f t="shared" ref="G29:G34" si="9">H29+I29+J29</f>
        <v>72</v>
      </c>
      <c r="H29" s="81">
        <v>36</v>
      </c>
      <c r="I29" s="81"/>
      <c r="J29" s="81">
        <v>36</v>
      </c>
      <c r="K29" s="79">
        <f t="shared" ref="K29:K33" si="10">F29-G29</f>
        <v>108</v>
      </c>
      <c r="L29" s="79">
        <f t="shared" ref="L29:L34" si="11">G29/18</f>
        <v>4</v>
      </c>
      <c r="M29" s="79" t="s">
        <v>207</v>
      </c>
      <c r="N29" s="74">
        <f t="shared" ref="N29:N34" si="12">G29/F29*100</f>
        <v>40</v>
      </c>
      <c r="O29" s="49" t="s">
        <v>129</v>
      </c>
    </row>
    <row r="30" spans="1:15" ht="39" thickBot="1" x14ac:dyDescent="0.25">
      <c r="A30" s="51" t="s">
        <v>17</v>
      </c>
      <c r="B30" s="73" t="s">
        <v>81</v>
      </c>
      <c r="C30" s="71" t="str">
        <f t="shared" si="7"/>
        <v>Курсова робота "Програми і проєкти соціального захисту та соціального забезпечення"</v>
      </c>
      <c r="D30" s="156" t="s">
        <v>188</v>
      </c>
      <c r="E30" s="77">
        <v>1.5</v>
      </c>
      <c r="F30" s="79">
        <f t="shared" si="8"/>
        <v>45</v>
      </c>
      <c r="G30" s="79">
        <f t="shared" si="9"/>
        <v>0</v>
      </c>
      <c r="H30" s="79"/>
      <c r="I30" s="79"/>
      <c r="J30" s="79">
        <v>0</v>
      </c>
      <c r="K30" s="79">
        <f t="shared" si="10"/>
        <v>45</v>
      </c>
      <c r="L30" s="79">
        <f t="shared" si="11"/>
        <v>0</v>
      </c>
      <c r="M30" s="79" t="s">
        <v>84</v>
      </c>
      <c r="N30" s="74">
        <f t="shared" si="12"/>
        <v>0</v>
      </c>
      <c r="O30" s="49" t="s">
        <v>129</v>
      </c>
    </row>
    <row r="31" spans="1:15" ht="26.25" thickBot="1" x14ac:dyDescent="0.25">
      <c r="A31" s="51" t="s">
        <v>17</v>
      </c>
      <c r="B31" s="73" t="s">
        <v>82</v>
      </c>
      <c r="C31" s="113" t="s">
        <v>173</v>
      </c>
      <c r="D31" s="161" t="s">
        <v>238</v>
      </c>
      <c r="E31" s="77">
        <v>4</v>
      </c>
      <c r="F31" s="79">
        <f t="shared" si="8"/>
        <v>120</v>
      </c>
      <c r="G31" s="79">
        <f t="shared" si="9"/>
        <v>54</v>
      </c>
      <c r="H31" s="79">
        <v>36</v>
      </c>
      <c r="I31" s="81"/>
      <c r="J31" s="79">
        <v>18</v>
      </c>
      <c r="K31" s="79">
        <f t="shared" si="10"/>
        <v>66</v>
      </c>
      <c r="L31" s="79">
        <f t="shared" si="11"/>
        <v>3</v>
      </c>
      <c r="M31" s="79" t="s">
        <v>87</v>
      </c>
      <c r="N31" s="74">
        <f t="shared" si="12"/>
        <v>45</v>
      </c>
      <c r="O31" s="49" t="s">
        <v>129</v>
      </c>
    </row>
    <row r="32" spans="1:15" ht="39" thickBot="1" x14ac:dyDescent="0.25">
      <c r="A32" s="51" t="s">
        <v>17</v>
      </c>
      <c r="B32" s="73" t="s">
        <v>82</v>
      </c>
      <c r="C32" s="113" t="s">
        <v>175</v>
      </c>
      <c r="D32" s="159" t="s">
        <v>239</v>
      </c>
      <c r="E32" s="77">
        <v>5</v>
      </c>
      <c r="F32" s="79">
        <f t="shared" si="8"/>
        <v>150</v>
      </c>
      <c r="G32" s="79">
        <f t="shared" si="9"/>
        <v>72</v>
      </c>
      <c r="H32" s="79">
        <v>36</v>
      </c>
      <c r="I32" s="79">
        <v>36</v>
      </c>
      <c r="J32" s="79"/>
      <c r="K32" s="79">
        <f t="shared" si="10"/>
        <v>78</v>
      </c>
      <c r="L32" s="79">
        <f t="shared" si="11"/>
        <v>4</v>
      </c>
      <c r="M32" s="79" t="s">
        <v>207</v>
      </c>
      <c r="N32" s="74">
        <f t="shared" si="12"/>
        <v>48</v>
      </c>
      <c r="O32" s="49" t="s">
        <v>129</v>
      </c>
    </row>
    <row r="33" spans="1:15" ht="15.75" thickBot="1" x14ac:dyDescent="0.3">
      <c r="B33" s="73"/>
      <c r="C33" s="113"/>
      <c r="D33" s="157" t="s">
        <v>200</v>
      </c>
      <c r="E33" s="84">
        <v>5</v>
      </c>
      <c r="F33" s="85">
        <f t="shared" si="8"/>
        <v>150</v>
      </c>
      <c r="G33" s="79">
        <f t="shared" si="9"/>
        <v>72</v>
      </c>
      <c r="H33" s="85">
        <v>36</v>
      </c>
      <c r="I33" s="85"/>
      <c r="J33" s="85">
        <v>36</v>
      </c>
      <c r="K33" s="79">
        <f t="shared" si="10"/>
        <v>78</v>
      </c>
      <c r="L33" s="79">
        <f t="shared" si="11"/>
        <v>4</v>
      </c>
      <c r="M33" s="85" t="s">
        <v>207</v>
      </c>
      <c r="N33" s="74">
        <f t="shared" si="12"/>
        <v>48</v>
      </c>
    </row>
    <row r="34" spans="1:15" ht="26.25" thickBot="1" x14ac:dyDescent="0.25">
      <c r="A34" s="51" t="s">
        <v>17</v>
      </c>
      <c r="B34" s="73" t="s">
        <v>81</v>
      </c>
      <c r="C34" s="71" t="str">
        <f t="shared" si="7"/>
        <v>Організаційно-професійна практика</v>
      </c>
      <c r="D34" s="83" t="s">
        <v>159</v>
      </c>
      <c r="E34" s="84">
        <v>4.5</v>
      </c>
      <c r="F34" s="85">
        <f t="shared" si="8"/>
        <v>135</v>
      </c>
      <c r="G34" s="79">
        <f t="shared" si="9"/>
        <v>0</v>
      </c>
      <c r="H34" s="85"/>
      <c r="I34" s="85"/>
      <c r="J34" s="85"/>
      <c r="K34" s="85">
        <v>135</v>
      </c>
      <c r="L34" s="79">
        <f t="shared" si="11"/>
        <v>0</v>
      </c>
      <c r="M34" s="85" t="s">
        <v>84</v>
      </c>
      <c r="N34" s="74">
        <f t="shared" si="12"/>
        <v>0</v>
      </c>
      <c r="O34" s="49" t="s">
        <v>129</v>
      </c>
    </row>
    <row r="35" spans="1:15" ht="14.25" thickTop="1" thickBot="1" x14ac:dyDescent="0.25">
      <c r="B35" s="73"/>
      <c r="C35" s="73"/>
      <c r="D35" s="108" t="s">
        <v>24</v>
      </c>
      <c r="E35" s="109">
        <f>SUM(E28:E34)</f>
        <v>30</v>
      </c>
      <c r="F35" s="110">
        <f>SUM(F28:F34)</f>
        <v>900</v>
      </c>
      <c r="G35" s="110">
        <f t="shared" ref="G35:L35" si="13">SUM(G28:G34)</f>
        <v>324</v>
      </c>
      <c r="H35" s="110">
        <f t="shared" si="13"/>
        <v>180</v>
      </c>
      <c r="I35" s="110">
        <f t="shared" si="13"/>
        <v>36</v>
      </c>
      <c r="J35" s="110">
        <f t="shared" si="13"/>
        <v>108</v>
      </c>
      <c r="K35" s="110">
        <f t="shared" si="13"/>
        <v>576</v>
      </c>
      <c r="L35" s="110">
        <f t="shared" si="13"/>
        <v>18</v>
      </c>
      <c r="M35" s="110"/>
      <c r="N35" s="111"/>
    </row>
    <row r="36" spans="1:15" ht="13.5" thickTop="1" x14ac:dyDescent="0.2">
      <c r="D36" s="50" t="s">
        <v>78</v>
      </c>
      <c r="E36" s="53">
        <f>30-E35</f>
        <v>0</v>
      </c>
    </row>
    <row r="37" spans="1:15" x14ac:dyDescent="0.2">
      <c r="D37" s="50"/>
      <c r="E37" s="53"/>
    </row>
    <row r="38" spans="1:15" x14ac:dyDescent="0.2">
      <c r="D38" s="50"/>
      <c r="E38" s="53"/>
    </row>
    <row r="39" spans="1:15" ht="13.5" thickBot="1" x14ac:dyDescent="0.25">
      <c r="D39" s="49" t="s">
        <v>79</v>
      </c>
    </row>
    <row r="40" spans="1:15" ht="14.25" thickTop="1" thickBot="1" x14ac:dyDescent="0.25">
      <c r="D40" s="629" t="s">
        <v>74</v>
      </c>
      <c r="E40" s="632" t="s">
        <v>66</v>
      </c>
      <c r="F40" s="675" t="s">
        <v>51</v>
      </c>
      <c r="G40" s="676"/>
      <c r="H40" s="676"/>
      <c r="I40" s="676"/>
      <c r="J40" s="676"/>
      <c r="K40" s="677"/>
      <c r="L40" s="632" t="s">
        <v>76</v>
      </c>
      <c r="M40" s="678" t="s">
        <v>77</v>
      </c>
      <c r="N40" s="678" t="s">
        <v>86</v>
      </c>
    </row>
    <row r="41" spans="1:15" ht="14.25" thickTop="1" thickBot="1" x14ac:dyDescent="0.25">
      <c r="D41" s="630"/>
      <c r="E41" s="633"/>
      <c r="F41" s="632" t="s">
        <v>28</v>
      </c>
      <c r="G41" s="681" t="s">
        <v>52</v>
      </c>
      <c r="H41" s="682"/>
      <c r="I41" s="682"/>
      <c r="J41" s="683"/>
      <c r="K41" s="678" t="s">
        <v>54</v>
      </c>
      <c r="L41" s="633"/>
      <c r="M41" s="679"/>
      <c r="N41" s="679"/>
    </row>
    <row r="42" spans="1:15" ht="14.25" thickTop="1" thickBot="1" x14ac:dyDescent="0.25">
      <c r="D42" s="630"/>
      <c r="E42" s="633"/>
      <c r="F42" s="665"/>
      <c r="G42" s="678" t="s">
        <v>53</v>
      </c>
      <c r="H42" s="691" t="s">
        <v>55</v>
      </c>
      <c r="I42" s="692"/>
      <c r="J42" s="693"/>
      <c r="K42" s="684"/>
      <c r="L42" s="633"/>
      <c r="M42" s="679"/>
      <c r="N42" s="679"/>
    </row>
    <row r="43" spans="1:15" ht="15.75" customHeight="1" thickBot="1" x14ac:dyDescent="0.25">
      <c r="D43" s="630"/>
      <c r="E43" s="633"/>
      <c r="F43" s="665"/>
      <c r="G43" s="686"/>
      <c r="H43" s="694" t="s">
        <v>99</v>
      </c>
      <c r="I43" s="697" t="s">
        <v>100</v>
      </c>
      <c r="J43" s="700" t="s">
        <v>101</v>
      </c>
      <c r="K43" s="684"/>
      <c r="L43" s="633"/>
      <c r="M43" s="679"/>
      <c r="N43" s="679"/>
    </row>
    <row r="44" spans="1:15" ht="13.5" thickBot="1" x14ac:dyDescent="0.25">
      <c r="D44" s="630"/>
      <c r="E44" s="633"/>
      <c r="F44" s="665"/>
      <c r="G44" s="686"/>
      <c r="H44" s="695"/>
      <c r="I44" s="698"/>
      <c r="J44" s="679"/>
      <c r="K44" s="684"/>
      <c r="L44" s="633"/>
      <c r="M44" s="679"/>
      <c r="N44" s="679"/>
    </row>
    <row r="45" spans="1:15" ht="13.5" thickBot="1" x14ac:dyDescent="0.25">
      <c r="D45" s="630"/>
      <c r="E45" s="633"/>
      <c r="F45" s="665"/>
      <c r="G45" s="686"/>
      <c r="H45" s="695"/>
      <c r="I45" s="698"/>
      <c r="J45" s="679"/>
      <c r="K45" s="684"/>
      <c r="L45" s="633"/>
      <c r="M45" s="679"/>
      <c r="N45" s="679"/>
    </row>
    <row r="46" spans="1:15" ht="13.5" thickBot="1" x14ac:dyDescent="0.25">
      <c r="D46" s="631"/>
      <c r="E46" s="634"/>
      <c r="F46" s="666"/>
      <c r="G46" s="687"/>
      <c r="H46" s="696"/>
      <c r="I46" s="699"/>
      <c r="J46" s="680"/>
      <c r="K46" s="685"/>
      <c r="L46" s="634"/>
      <c r="M46" s="680"/>
      <c r="N46" s="680"/>
    </row>
    <row r="47" spans="1:15" ht="14.25" thickTop="1" thickBot="1" x14ac:dyDescent="0.25">
      <c r="A47" s="51" t="s">
        <v>17</v>
      </c>
      <c r="B47" s="73" t="s">
        <v>81</v>
      </c>
      <c r="C47" s="71" t="str">
        <f t="shared" ref="C47:C51" si="14">D47</f>
        <v>Переддипломна практика</v>
      </c>
      <c r="D47" s="86" t="s">
        <v>26</v>
      </c>
      <c r="E47" s="76">
        <v>6</v>
      </c>
      <c r="F47" s="78">
        <f>E47*30</f>
        <v>180</v>
      </c>
      <c r="G47" s="96">
        <f>H47+I47+J47</f>
        <v>0</v>
      </c>
      <c r="H47" s="88"/>
      <c r="I47" s="100"/>
      <c r="J47" s="101"/>
      <c r="K47" s="96">
        <f>F47-G47</f>
        <v>180</v>
      </c>
      <c r="L47" s="78">
        <f>G47/7</f>
        <v>0</v>
      </c>
      <c r="M47" s="96" t="s">
        <v>84</v>
      </c>
      <c r="N47" s="93">
        <f>G47/F47*100</f>
        <v>0</v>
      </c>
      <c r="O47" s="49" t="s">
        <v>129</v>
      </c>
    </row>
    <row r="48" spans="1:15" ht="13.5" thickBot="1" x14ac:dyDescent="0.25">
      <c r="A48" s="51" t="s">
        <v>17</v>
      </c>
      <c r="B48" s="73" t="s">
        <v>81</v>
      </c>
      <c r="C48" s="71" t="str">
        <f t="shared" si="14"/>
        <v>Кваліфікаційна робота магістра</v>
      </c>
      <c r="D48" s="87" t="s">
        <v>241</v>
      </c>
      <c r="E48" s="77">
        <v>10</v>
      </c>
      <c r="F48" s="79">
        <v>300</v>
      </c>
      <c r="G48" s="97">
        <f t="shared" ref="G48:G52" si="15">H48+I48+J48</f>
        <v>0</v>
      </c>
      <c r="H48" s="75"/>
      <c r="I48" s="91"/>
      <c r="J48" s="97"/>
      <c r="K48" s="97">
        <f t="shared" ref="K48" si="16">F48-G48</f>
        <v>300</v>
      </c>
      <c r="L48" s="81">
        <f t="shared" ref="L48" si="17">G48/15</f>
        <v>0</v>
      </c>
      <c r="M48" s="97"/>
      <c r="N48" s="94">
        <f t="shared" ref="N48:N52" si="18">G48/F48*100</f>
        <v>0</v>
      </c>
      <c r="O48" s="49" t="s">
        <v>129</v>
      </c>
    </row>
    <row r="49" spans="1:15" ht="13.5" thickBot="1" x14ac:dyDescent="0.25">
      <c r="A49" s="51" t="s">
        <v>17</v>
      </c>
      <c r="B49" s="73" t="s">
        <v>81</v>
      </c>
      <c r="C49" s="71">
        <f t="shared" si="14"/>
        <v>0</v>
      </c>
      <c r="D49" s="87"/>
      <c r="E49" s="77"/>
      <c r="F49" s="79"/>
      <c r="G49" s="97"/>
      <c r="H49" s="75"/>
      <c r="I49" s="91"/>
      <c r="J49" s="97"/>
      <c r="K49" s="97"/>
      <c r="L49" s="81"/>
      <c r="M49" s="97"/>
      <c r="N49" s="94"/>
      <c r="O49" s="49" t="s">
        <v>129</v>
      </c>
    </row>
    <row r="50" spans="1:15" ht="26.25" thickBot="1" x14ac:dyDescent="0.25">
      <c r="A50" s="51" t="s">
        <v>17</v>
      </c>
      <c r="B50" s="73" t="s">
        <v>82</v>
      </c>
      <c r="C50" s="113" t="s">
        <v>170</v>
      </c>
      <c r="D50" s="161" t="s">
        <v>240</v>
      </c>
      <c r="E50" s="77">
        <v>4</v>
      </c>
      <c r="F50" s="79">
        <f t="shared" ref="F50:F52" si="19">E50*30</f>
        <v>120</v>
      </c>
      <c r="G50" s="97">
        <f>H50+I50+J50</f>
        <v>42</v>
      </c>
      <c r="H50" s="80">
        <v>14</v>
      </c>
      <c r="I50" s="131"/>
      <c r="J50" s="132">
        <v>28</v>
      </c>
      <c r="K50" s="97">
        <f>F50-G50</f>
        <v>78</v>
      </c>
      <c r="L50" s="77">
        <f>G50/7</f>
        <v>6</v>
      </c>
      <c r="M50" s="97" t="s">
        <v>87</v>
      </c>
      <c r="N50" s="94">
        <f>G50/F50*100</f>
        <v>35</v>
      </c>
      <c r="O50" s="49" t="s">
        <v>129</v>
      </c>
    </row>
    <row r="51" spans="1:15" ht="26.25" customHeight="1" thickBot="1" x14ac:dyDescent="0.25">
      <c r="A51" s="51" t="s">
        <v>17</v>
      </c>
      <c r="B51" s="73" t="s">
        <v>81</v>
      </c>
      <c r="C51" s="71" t="str">
        <f t="shared" si="14"/>
        <v xml:space="preserve"> Інновації системи управління соціальними закладами</v>
      </c>
      <c r="D51" s="156" t="s">
        <v>199</v>
      </c>
      <c r="E51" s="77">
        <v>6</v>
      </c>
      <c r="F51" s="79">
        <f t="shared" si="19"/>
        <v>180</v>
      </c>
      <c r="G51" s="97">
        <f t="shared" si="15"/>
        <v>63</v>
      </c>
      <c r="H51" s="75">
        <v>35</v>
      </c>
      <c r="I51" s="91"/>
      <c r="J51" s="97">
        <v>28</v>
      </c>
      <c r="K51" s="97">
        <f t="shared" ref="K51:K52" si="20">F51-G51</f>
        <v>117</v>
      </c>
      <c r="L51" s="81">
        <f>G51/7</f>
        <v>9</v>
      </c>
      <c r="M51" s="97" t="s">
        <v>85</v>
      </c>
      <c r="N51" s="94">
        <f t="shared" si="18"/>
        <v>35</v>
      </c>
      <c r="O51" s="49" t="s">
        <v>129</v>
      </c>
    </row>
    <row r="52" spans="1:15" ht="26.25" thickBot="1" x14ac:dyDescent="0.25">
      <c r="A52" s="51" t="s">
        <v>17</v>
      </c>
      <c r="B52" s="73" t="s">
        <v>82</v>
      </c>
      <c r="C52" s="113" t="s">
        <v>178</v>
      </c>
      <c r="D52" s="162" t="s">
        <v>208</v>
      </c>
      <c r="E52" s="90">
        <v>4</v>
      </c>
      <c r="F52" s="102">
        <f t="shared" si="19"/>
        <v>120</v>
      </c>
      <c r="G52" s="98">
        <f t="shared" si="15"/>
        <v>42</v>
      </c>
      <c r="H52" s="89">
        <v>14</v>
      </c>
      <c r="I52" s="92">
        <v>28</v>
      </c>
      <c r="J52" s="98"/>
      <c r="K52" s="98">
        <f t="shared" si="20"/>
        <v>78</v>
      </c>
      <c r="L52" s="99">
        <f>G52/7</f>
        <v>6</v>
      </c>
      <c r="M52" s="98" t="s">
        <v>87</v>
      </c>
      <c r="N52" s="95">
        <f t="shared" si="18"/>
        <v>35</v>
      </c>
      <c r="O52" s="49" t="s">
        <v>129</v>
      </c>
    </row>
    <row r="53" spans="1:15" ht="14.25" thickTop="1" thickBot="1" x14ac:dyDescent="0.25">
      <c r="B53" s="73"/>
      <c r="C53" s="73"/>
      <c r="D53" s="103" t="s">
        <v>24</v>
      </c>
      <c r="E53" s="104">
        <f>SUM(E47:E52)</f>
        <v>30</v>
      </c>
      <c r="F53" s="104">
        <f t="shared" ref="F53:L53" si="21">SUM(F47:F52)</f>
        <v>900</v>
      </c>
      <c r="G53" s="105">
        <f t="shared" si="21"/>
        <v>147</v>
      </c>
      <c r="H53" s="106">
        <f t="shared" si="21"/>
        <v>63</v>
      </c>
      <c r="I53" s="107">
        <f t="shared" si="21"/>
        <v>28</v>
      </c>
      <c r="J53" s="105">
        <f t="shared" si="21"/>
        <v>56</v>
      </c>
      <c r="K53" s="105">
        <f t="shared" si="21"/>
        <v>753</v>
      </c>
      <c r="L53" s="104">
        <f t="shared" si="21"/>
        <v>21</v>
      </c>
      <c r="M53" s="105"/>
      <c r="N53" s="105"/>
    </row>
    <row r="54" spans="1:15" ht="13.5" thickTop="1" x14ac:dyDescent="0.2">
      <c r="D54" s="50" t="s">
        <v>78</v>
      </c>
      <c r="E54" s="53">
        <f>30-E53</f>
        <v>0</v>
      </c>
    </row>
    <row r="56" spans="1:15" x14ac:dyDescent="0.2">
      <c r="D56" s="50"/>
      <c r="E56" s="53"/>
    </row>
    <row r="57" spans="1:15" x14ac:dyDescent="0.2">
      <c r="D57" s="50"/>
      <c r="E57" s="53"/>
    </row>
    <row r="58" spans="1:15" x14ac:dyDescent="0.2">
      <c r="D58" s="49" t="s">
        <v>24</v>
      </c>
      <c r="E58" s="53">
        <f>E53+E35+E17</f>
        <v>90</v>
      </c>
      <c r="F58" s="53">
        <f>F53+F35+F17</f>
        <v>2700</v>
      </c>
      <c r="G58" s="54"/>
      <c r="H58" s="54"/>
      <c r="I58" s="55"/>
      <c r="J58" s="55"/>
      <c r="K58" s="55"/>
      <c r="L58" s="55"/>
      <c r="M58" s="55"/>
    </row>
    <row r="59" spans="1:15" x14ac:dyDescent="0.2">
      <c r="B59" s="51" t="s">
        <v>81</v>
      </c>
      <c r="D59" s="49" t="s">
        <v>80</v>
      </c>
      <c r="E59" s="56">
        <f>SUMIF($B$10:$B$53,B59,$E$10:$E$53)</f>
        <v>57</v>
      </c>
      <c r="F59" s="51">
        <f>E59*30</f>
        <v>1710</v>
      </c>
      <c r="G59" s="56">
        <f>F59/$F$58*100</f>
        <v>63.333333333333329</v>
      </c>
      <c r="H59" s="51"/>
      <c r="L59" s="57"/>
      <c r="M59" s="57"/>
      <c r="N59" s="58"/>
    </row>
    <row r="60" spans="1:15" x14ac:dyDescent="0.2">
      <c r="B60" s="51" t="s">
        <v>82</v>
      </c>
      <c r="D60" s="49" t="s">
        <v>83</v>
      </c>
      <c r="E60" s="56">
        <f>SUMIF($B$10:$B$53,B60,$E$10:$E$53)</f>
        <v>24</v>
      </c>
      <c r="F60" s="51">
        <f t="shared" ref="F60:F67" si="22">E60*30</f>
        <v>720</v>
      </c>
      <c r="G60" s="56">
        <f t="shared" ref="G60:G66" si="23">F60/$F$58*100</f>
        <v>26.666666666666668</v>
      </c>
      <c r="H60" s="51"/>
      <c r="L60" s="57"/>
      <c r="M60" s="57"/>
      <c r="N60" s="58"/>
    </row>
    <row r="61" spans="1:15" x14ac:dyDescent="0.2">
      <c r="E61" s="51"/>
      <c r="F61" s="51"/>
      <c r="G61" s="51"/>
      <c r="H61" s="51"/>
      <c r="L61" s="57"/>
      <c r="M61" s="57"/>
      <c r="N61" s="58"/>
    </row>
    <row r="62" spans="1:15" x14ac:dyDescent="0.2">
      <c r="D62" s="49" t="s">
        <v>88</v>
      </c>
      <c r="E62" s="59">
        <f>E63+E64</f>
        <v>10</v>
      </c>
      <c r="F62" s="51"/>
      <c r="G62" s="51"/>
      <c r="H62" s="51"/>
      <c r="L62" s="57"/>
      <c r="M62" s="57"/>
      <c r="N62" s="58"/>
    </row>
    <row r="63" spans="1:15" x14ac:dyDescent="0.2">
      <c r="A63" s="51" t="s">
        <v>87</v>
      </c>
      <c r="B63" s="51" t="s">
        <v>81</v>
      </c>
      <c r="D63" s="49" t="s">
        <v>80</v>
      </c>
      <c r="E63" s="51">
        <f>SUMIFS($E$3:$E$53,$A$3:$A$53,A63,$B$3:$B$53,B63)</f>
        <v>6</v>
      </c>
      <c r="F63" s="51">
        <f t="shared" si="22"/>
        <v>180</v>
      </c>
      <c r="G63" s="56">
        <f t="shared" si="23"/>
        <v>6.666666666666667</v>
      </c>
      <c r="H63" s="51"/>
      <c r="L63" s="57"/>
      <c r="M63" s="57"/>
      <c r="N63" s="58"/>
    </row>
    <row r="64" spans="1:15" x14ac:dyDescent="0.2">
      <c r="A64" s="51" t="s">
        <v>87</v>
      </c>
      <c r="B64" s="51" t="s">
        <v>82</v>
      </c>
      <c r="D64" s="49" t="s">
        <v>83</v>
      </c>
      <c r="E64" s="51">
        <f>SUMIFS($E$3:$E$53,$A$3:$A$53,A64,$B$3:$B$53,B64)</f>
        <v>4</v>
      </c>
      <c r="F64" s="51">
        <f t="shared" si="22"/>
        <v>120</v>
      </c>
      <c r="G64" s="56">
        <f>F64/$F$58*100</f>
        <v>4.4444444444444446</v>
      </c>
      <c r="H64" s="51">
        <f>E64/E62*100</f>
        <v>40</v>
      </c>
      <c r="L64" s="57"/>
      <c r="M64" s="60"/>
      <c r="N64" s="58"/>
    </row>
    <row r="65" spans="1:14" x14ac:dyDescent="0.2">
      <c r="D65" s="49" t="s">
        <v>89</v>
      </c>
      <c r="E65" s="59">
        <f>E66+E67</f>
        <v>71</v>
      </c>
      <c r="F65" s="51"/>
      <c r="G65" s="51"/>
      <c r="H65" s="51"/>
      <c r="L65" s="57"/>
      <c r="M65" s="57"/>
      <c r="N65" s="57"/>
    </row>
    <row r="66" spans="1:14" x14ac:dyDescent="0.2">
      <c r="A66" s="51" t="s">
        <v>17</v>
      </c>
      <c r="B66" s="51" t="s">
        <v>81</v>
      </c>
      <c r="D66" s="49" t="s">
        <v>80</v>
      </c>
      <c r="E66" s="51">
        <f>SUMIFS($E$3:$E$53,$A$3:$A$53,A66,$B$3:$B$53,B66)</f>
        <v>51</v>
      </c>
      <c r="F66" s="51">
        <f t="shared" si="22"/>
        <v>1530</v>
      </c>
      <c r="G66" s="56">
        <f t="shared" si="23"/>
        <v>56.666666666666664</v>
      </c>
      <c r="H66" s="51"/>
      <c r="L66" s="638"/>
      <c r="M66" s="638"/>
      <c r="N66" s="638"/>
    </row>
    <row r="67" spans="1:14" x14ac:dyDescent="0.2">
      <c r="A67" s="51" t="s">
        <v>17</v>
      </c>
      <c r="B67" s="51" t="s">
        <v>82</v>
      </c>
      <c r="D67" s="49" t="s">
        <v>83</v>
      </c>
      <c r="E67" s="51">
        <f>SUMIFS($E$3:$E$53,$A$3:$A$53,A67,$B$3:$B$53,B67)</f>
        <v>20</v>
      </c>
      <c r="F67" s="51">
        <f t="shared" si="22"/>
        <v>600</v>
      </c>
      <c r="G67" s="56">
        <f>F67/$F$58*100</f>
        <v>22.222222222222221</v>
      </c>
      <c r="H67" s="51">
        <f>E67/E65*100</f>
        <v>28.169014084507044</v>
      </c>
      <c r="L67" s="57"/>
      <c r="M67" s="57"/>
      <c r="N67" s="58"/>
    </row>
    <row r="68" spans="1:14" x14ac:dyDescent="0.2">
      <c r="L68" s="57"/>
      <c r="M68" s="57"/>
      <c r="N68" s="58"/>
    </row>
    <row r="69" spans="1:14" x14ac:dyDescent="0.2">
      <c r="L69" s="57"/>
      <c r="M69" s="57"/>
      <c r="N69" s="58"/>
    </row>
    <row r="70" spans="1:14" x14ac:dyDescent="0.2">
      <c r="L70" s="57"/>
      <c r="M70" s="57"/>
      <c r="N70" s="58"/>
    </row>
    <row r="71" spans="1:14" x14ac:dyDescent="0.2">
      <c r="L71" s="61"/>
      <c r="M71" s="57"/>
      <c r="N71" s="58"/>
    </row>
    <row r="72" spans="1:14" x14ac:dyDescent="0.2">
      <c r="L72" s="57"/>
      <c r="M72" s="57"/>
      <c r="N72" s="58"/>
    </row>
  </sheetData>
  <mergeCells count="44">
    <mergeCell ref="L66:N66"/>
    <mergeCell ref="H42:J42"/>
    <mergeCell ref="H43:H46"/>
    <mergeCell ref="I43:I46"/>
    <mergeCell ref="J43:J46"/>
    <mergeCell ref="N40:N46"/>
    <mergeCell ref="N21:N27"/>
    <mergeCell ref="H6:H9"/>
    <mergeCell ref="I6:I9"/>
    <mergeCell ref="J6:J9"/>
    <mergeCell ref="L21:L27"/>
    <mergeCell ref="M21:M27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F22:F27"/>
    <mergeCell ref="G22:J22"/>
    <mergeCell ref="K22:K27"/>
    <mergeCell ref="G23:G27"/>
    <mergeCell ref="H23:J23"/>
    <mergeCell ref="H24:H27"/>
    <mergeCell ref="I24:I27"/>
    <mergeCell ref="D21:D27"/>
    <mergeCell ref="E21:E27"/>
    <mergeCell ref="F21:K21"/>
    <mergeCell ref="J24:J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бюджет</vt:lpstr>
      <vt:lpstr>титулка 232</vt:lpstr>
      <vt:lpstr>План 232 _2022_после правки</vt:lpstr>
      <vt:lpstr>План 232 _2021 (копия, правка)</vt:lpstr>
      <vt:lpstr>Семестровка_200518</vt:lpstr>
      <vt:lpstr>'План 232 _2021 (копия, правка)'!Заголовки_для_печати</vt:lpstr>
      <vt:lpstr>'План 232 _2022_после правки'!Заголовки_для_печати</vt:lpstr>
      <vt:lpstr>бюджет!Область_печати</vt:lpstr>
      <vt:lpstr>'План 232 _2021 (копия, правка)'!Область_печати</vt:lpstr>
      <vt:lpstr>'План 232 _2022_после правки'!Область_печати</vt:lpstr>
      <vt:lpstr>'титулка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2021-04-03T19:27:27Z</cp:lastPrinted>
  <dcterms:created xsi:type="dcterms:W3CDTF">2011-02-06T10:49:14Z</dcterms:created>
  <dcterms:modified xsi:type="dcterms:W3CDTF">2024-06-26T11:00:53Z</dcterms:modified>
</cp:coreProperties>
</file>