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51\бакалавр\"/>
    </mc:Choice>
  </mc:AlternateContent>
  <bookViews>
    <workbookView xWindow="0" yWindow="0" windowWidth="28800" windowHeight="11865"/>
  </bookViews>
  <sheets>
    <sheet name="Тітул 051" sheetId="2" r:id="rId1"/>
    <sheet name="План 051 денне" sheetId="3" r:id="rId2"/>
    <sheet name="семестровка 2020" sheetId="1" state="hidden" r:id="rId3"/>
    <sheet name="семестровка (2)" sheetId="5" state="hidden" r:id="rId4"/>
    <sheet name="табл. відповідності" sheetId="6" state="hidden" r:id="rId5"/>
  </sheets>
  <definedNames>
    <definedName name="_xlnm._FilterDatabase" localSheetId="1" hidden="1">'План 051 денне'!$W$1:$W$168</definedName>
    <definedName name="_xlnm.Print_Area" localSheetId="1">'План 051 денне'!$A$1:$AN$168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62913"/>
</workbook>
</file>

<file path=xl/calcChain.xml><?xml version="1.0" encoding="utf-8"?>
<calcChain xmlns="http://schemas.openxmlformats.org/spreadsheetml/2006/main">
  <c r="AU86" i="3" l="1"/>
  <c r="AU87" i="3"/>
  <c r="AU88" i="3"/>
  <c r="AU89" i="3"/>
  <c r="AU90" i="3"/>
  <c r="AU91" i="3"/>
  <c r="AU92" i="3"/>
  <c r="AU93" i="3"/>
  <c r="AU94" i="3"/>
  <c r="AU95" i="3"/>
  <c r="AU96" i="3"/>
  <c r="AU97" i="3"/>
  <c r="AU98" i="3"/>
  <c r="AU99" i="3"/>
  <c r="AU100" i="3"/>
  <c r="AU101" i="3"/>
  <c r="AU102" i="3"/>
  <c r="AU103" i="3"/>
  <c r="AU104" i="3"/>
  <c r="AU105" i="3"/>
  <c r="AU106" i="3"/>
  <c r="AU107" i="3"/>
  <c r="AU108" i="3"/>
  <c r="AU109" i="3"/>
  <c r="AU110" i="3"/>
  <c r="AU111" i="3"/>
  <c r="AU112" i="3"/>
  <c r="AU116" i="3"/>
  <c r="AU53" i="3"/>
  <c r="AU54" i="3"/>
  <c r="AU55" i="3"/>
  <c r="AU56" i="3"/>
  <c r="AU57" i="3"/>
  <c r="AU58" i="3"/>
  <c r="AU59" i="3"/>
  <c r="AU60" i="3"/>
  <c r="AU61" i="3"/>
  <c r="AU62" i="3"/>
  <c r="AU64" i="3"/>
  <c r="AU65" i="3"/>
  <c r="AU66" i="3"/>
  <c r="AU67" i="3"/>
  <c r="AU68" i="3"/>
  <c r="AU69" i="3"/>
  <c r="AU70" i="3"/>
  <c r="AU71" i="3"/>
  <c r="AU72" i="3"/>
  <c r="AU73" i="3"/>
  <c r="AU76" i="3"/>
  <c r="AU77" i="3"/>
  <c r="AU78" i="3"/>
  <c r="AU79" i="3"/>
  <c r="AU80" i="3"/>
  <c r="AU81" i="3"/>
  <c r="AU82" i="3"/>
  <c r="AU83" i="3"/>
  <c r="AU84" i="3"/>
  <c r="AU85" i="3"/>
  <c r="AU44" i="3"/>
  <c r="AU45" i="3"/>
  <c r="AU46" i="3"/>
  <c r="AU48" i="3"/>
  <c r="AU49" i="3"/>
  <c r="AU50" i="3"/>
  <c r="AU51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8" i="3"/>
  <c r="AU12" i="3"/>
  <c r="I114" i="3" l="1"/>
  <c r="AU114" i="3" s="1"/>
  <c r="I115" i="3"/>
  <c r="AU115" i="3" s="1"/>
  <c r="I113" i="3"/>
  <c r="AU113" i="3" s="1"/>
  <c r="M115" i="3" l="1"/>
  <c r="J117" i="3"/>
  <c r="I43" i="3"/>
  <c r="H50" i="3"/>
  <c r="I49" i="3"/>
  <c r="H49" i="3"/>
  <c r="M49" i="3" s="1"/>
  <c r="M48" i="3" s="1"/>
  <c r="I45" i="3"/>
  <c r="H42" i="3"/>
  <c r="I38" i="3"/>
  <c r="H38" i="3"/>
  <c r="M38" i="3" s="1"/>
  <c r="I35" i="3"/>
  <c r="H35" i="3"/>
  <c r="H34" i="3"/>
  <c r="I34" i="3"/>
  <c r="G117" i="3"/>
  <c r="H89" i="3"/>
  <c r="H112" i="3"/>
  <c r="I105" i="3"/>
  <c r="I102" i="3"/>
  <c r="I101" i="3"/>
  <c r="I100" i="3"/>
  <c r="H101" i="3"/>
  <c r="M101" i="3" s="1"/>
  <c r="I98" i="3"/>
  <c r="I97" i="3"/>
  <c r="M34" i="3" l="1"/>
  <c r="M35" i="3"/>
  <c r="H116" i="3" l="1"/>
  <c r="H103" i="3"/>
  <c r="H90" i="3"/>
  <c r="H91" i="3"/>
  <c r="H92" i="3"/>
  <c r="H93" i="3"/>
  <c r="H88" i="3"/>
  <c r="H117" i="3" l="1"/>
  <c r="H70" i="3"/>
  <c r="H67" i="3"/>
  <c r="H68" i="3"/>
  <c r="H69" i="3"/>
  <c r="H66" i="3"/>
  <c r="L71" i="3"/>
  <c r="F151" i="5"/>
  <c r="K151" i="5" s="1"/>
  <c r="E151" i="5"/>
  <c r="H100" i="3"/>
  <c r="M100" i="3" s="1"/>
  <c r="H102" i="3"/>
  <c r="M102" i="3" s="1"/>
  <c r="H98" i="3"/>
  <c r="M98" i="3" s="1"/>
  <c r="H97" i="3"/>
  <c r="M97" i="3" s="1"/>
  <c r="M151" i="5" l="1"/>
  <c r="J151" i="5"/>
  <c r="H110" i="3" l="1"/>
  <c r="H113" i="3"/>
  <c r="M113" i="3" s="1"/>
  <c r="I108" i="3"/>
  <c r="H108" i="3"/>
  <c r="H105" i="3"/>
  <c r="M105" i="3" s="1"/>
  <c r="M108" i="3" l="1"/>
  <c r="H115" i="3"/>
  <c r="I14" i="3"/>
  <c r="Q14" i="3" s="1"/>
  <c r="E73" i="5"/>
  <c r="F73" i="5"/>
  <c r="K73" i="5" s="1"/>
  <c r="W86" i="3"/>
  <c r="T86" i="3"/>
  <c r="P86" i="3"/>
  <c r="O86" i="3"/>
  <c r="N86" i="3"/>
  <c r="X86" i="3"/>
  <c r="K86" i="3"/>
  <c r="H27" i="3"/>
  <c r="I27" i="3"/>
  <c r="AU27" i="3" s="1"/>
  <c r="I139" i="3"/>
  <c r="H139" i="3"/>
  <c r="I138" i="3"/>
  <c r="H138" i="3"/>
  <c r="I137" i="3"/>
  <c r="H137" i="3"/>
  <c r="I136" i="3"/>
  <c r="H136" i="3"/>
  <c r="L135" i="3"/>
  <c r="K135" i="3"/>
  <c r="J135" i="3"/>
  <c r="G135" i="3"/>
  <c r="J73" i="5" l="1"/>
  <c r="M73" i="5"/>
  <c r="M137" i="3"/>
  <c r="M139" i="3"/>
  <c r="M27" i="3"/>
  <c r="I135" i="3"/>
  <c r="M138" i="3"/>
  <c r="M136" i="3"/>
  <c r="H135" i="3"/>
  <c r="H85" i="3"/>
  <c r="H82" i="3"/>
  <c r="H79" i="3"/>
  <c r="H76" i="3"/>
  <c r="AI117" i="3"/>
  <c r="AL117" i="3"/>
  <c r="AO117" i="3"/>
  <c r="AQ114" i="3"/>
  <c r="AQ111" i="3"/>
  <c r="AQ109" i="3"/>
  <c r="AQ107" i="3"/>
  <c r="AQ104" i="3"/>
  <c r="AQ94" i="3"/>
  <c r="AP114" i="3"/>
  <c r="AP109" i="3"/>
  <c r="AP104" i="3"/>
  <c r="AP94" i="3"/>
  <c r="AN114" i="3"/>
  <c r="AN111" i="3"/>
  <c r="AN109" i="3"/>
  <c r="AN107" i="3"/>
  <c r="AN94" i="3"/>
  <c r="AM111" i="3"/>
  <c r="AM109" i="3"/>
  <c r="AM107" i="3"/>
  <c r="AM104" i="3"/>
  <c r="AK114" i="3"/>
  <c r="AK111" i="3"/>
  <c r="AK109" i="3"/>
  <c r="AK107" i="3"/>
  <c r="AK104" i="3"/>
  <c r="AK94" i="3"/>
  <c r="AJ114" i="3"/>
  <c r="AJ111" i="3"/>
  <c r="AJ109" i="3"/>
  <c r="AJ107" i="3"/>
  <c r="AJ104" i="3"/>
  <c r="AJ94" i="3"/>
  <c r="AH114" i="3"/>
  <c r="AH111" i="3"/>
  <c r="AH109" i="3"/>
  <c r="AH107" i="3"/>
  <c r="AH104" i="3"/>
  <c r="AH94" i="3"/>
  <c r="AG104" i="3"/>
  <c r="AG107" i="3"/>
  <c r="AG109" i="3"/>
  <c r="AG111" i="3"/>
  <c r="AG114" i="3"/>
  <c r="AG94" i="3"/>
  <c r="M135" i="3" l="1"/>
  <c r="AQ117" i="3"/>
  <c r="AG117" i="3"/>
  <c r="AH117" i="3"/>
  <c r="AK117" i="3"/>
  <c r="AI86" i="3"/>
  <c r="AL86" i="3"/>
  <c r="AO86" i="3"/>
  <c r="Y86" i="3"/>
  <c r="Z86" i="3"/>
  <c r="AA86" i="3"/>
  <c r="AB86" i="3"/>
  <c r="AC86" i="3"/>
  <c r="I84" i="3"/>
  <c r="I81" i="3"/>
  <c r="H81" i="3"/>
  <c r="I78" i="3"/>
  <c r="H78" i="3"/>
  <c r="D75" i="3"/>
  <c r="D72" i="3"/>
  <c r="AQ83" i="3"/>
  <c r="AQ80" i="3"/>
  <c r="AQ77" i="3"/>
  <c r="AQ74" i="3"/>
  <c r="AQ71" i="3"/>
  <c r="AP83" i="3"/>
  <c r="AP80" i="3"/>
  <c r="AP77" i="3"/>
  <c r="AP74" i="3"/>
  <c r="AP71" i="3"/>
  <c r="AN83" i="3"/>
  <c r="AN77" i="3"/>
  <c r="AN74" i="3"/>
  <c r="AN71" i="3"/>
  <c r="AM83" i="3"/>
  <c r="AM80" i="3"/>
  <c r="AM77" i="3"/>
  <c r="AM74" i="3"/>
  <c r="AM71" i="3"/>
  <c r="AK83" i="3"/>
  <c r="AK80" i="3"/>
  <c r="AK77" i="3"/>
  <c r="AK71" i="3"/>
  <c r="AJ83" i="3"/>
  <c r="AJ80" i="3"/>
  <c r="AJ77" i="3"/>
  <c r="AJ74" i="3"/>
  <c r="AH83" i="3"/>
  <c r="AH80" i="3"/>
  <c r="AH77" i="3"/>
  <c r="AH74" i="3"/>
  <c r="AH71" i="3"/>
  <c r="AG74" i="3"/>
  <c r="AG77" i="3"/>
  <c r="AG80" i="3"/>
  <c r="AG83" i="3"/>
  <c r="AG71" i="3"/>
  <c r="O52" i="3"/>
  <c r="P52" i="3"/>
  <c r="N52" i="3"/>
  <c r="AK33" i="3"/>
  <c r="AI52" i="3"/>
  <c r="AL52" i="3"/>
  <c r="AO52" i="3"/>
  <c r="AQ48" i="3"/>
  <c r="AQ47" i="3"/>
  <c r="AQ46" i="3"/>
  <c r="AQ45" i="3"/>
  <c r="AQ44" i="3"/>
  <c r="AQ43" i="3"/>
  <c r="AQ41" i="3"/>
  <c r="AQ40" i="3"/>
  <c r="AQ39" i="3"/>
  <c r="AQ38" i="3"/>
  <c r="AQ37" i="3"/>
  <c r="AQ36" i="3"/>
  <c r="AQ33" i="3"/>
  <c r="AQ32" i="3"/>
  <c r="AQ31" i="3"/>
  <c r="AP51" i="3"/>
  <c r="AP46" i="3"/>
  <c r="AP45" i="3"/>
  <c r="AP44" i="3"/>
  <c r="AP43" i="3"/>
  <c r="AP41" i="3"/>
  <c r="AP40" i="3"/>
  <c r="AP39" i="3"/>
  <c r="AP38" i="3"/>
  <c r="AP37" i="3"/>
  <c r="AP36" i="3"/>
  <c r="AP33" i="3"/>
  <c r="AP32" i="3"/>
  <c r="AP31" i="3"/>
  <c r="AN51" i="3"/>
  <c r="AN48" i="3"/>
  <c r="AN47" i="3"/>
  <c r="AN46" i="3"/>
  <c r="AN45" i="3"/>
  <c r="AN43" i="3"/>
  <c r="AN40" i="3"/>
  <c r="AN39" i="3"/>
  <c r="AN38" i="3"/>
  <c r="AN37" i="3"/>
  <c r="AN36" i="3"/>
  <c r="AN33" i="3"/>
  <c r="AN32" i="3"/>
  <c r="AN31" i="3"/>
  <c r="AM51" i="3"/>
  <c r="AM48" i="3"/>
  <c r="AM47" i="3"/>
  <c r="AM45" i="3"/>
  <c r="AM44" i="3"/>
  <c r="AM41" i="3"/>
  <c r="AM40" i="3"/>
  <c r="AM39" i="3"/>
  <c r="AM38" i="3"/>
  <c r="AM37" i="3"/>
  <c r="AM36" i="3"/>
  <c r="AM33" i="3"/>
  <c r="AM32" i="3"/>
  <c r="AM31" i="3"/>
  <c r="AK51" i="3"/>
  <c r="AK48" i="3"/>
  <c r="AK47" i="3"/>
  <c r="AK46" i="3"/>
  <c r="AK45" i="3"/>
  <c r="AK44" i="3"/>
  <c r="AK43" i="3"/>
  <c r="AK41" i="3"/>
  <c r="AK40" i="3"/>
  <c r="AK39" i="3"/>
  <c r="AK37" i="3"/>
  <c r="AK32" i="3"/>
  <c r="AK31" i="3"/>
  <c r="AJ51" i="3"/>
  <c r="AJ48" i="3"/>
  <c r="AJ47" i="3"/>
  <c r="AJ46" i="3"/>
  <c r="AJ45" i="3"/>
  <c r="AJ44" i="3"/>
  <c r="AJ43" i="3"/>
  <c r="AJ41" i="3"/>
  <c r="AJ39" i="3"/>
  <c r="AJ38" i="3"/>
  <c r="AJ37" i="3"/>
  <c r="AJ36" i="3"/>
  <c r="AJ33" i="3"/>
  <c r="AJ32" i="3"/>
  <c r="AJ31" i="3"/>
  <c r="AH51" i="3"/>
  <c r="AH48" i="3"/>
  <c r="AH47" i="3"/>
  <c r="AH46" i="3"/>
  <c r="AH45" i="3"/>
  <c r="AH44" i="3"/>
  <c r="AH43" i="3"/>
  <c r="AH41" i="3"/>
  <c r="AH40" i="3"/>
  <c r="AH39" i="3"/>
  <c r="AH38" i="3"/>
  <c r="AH37" i="3"/>
  <c r="AH36" i="3"/>
  <c r="AH33" i="3"/>
  <c r="AH32" i="3"/>
  <c r="AH31" i="3"/>
  <c r="AG32" i="3"/>
  <c r="AG33" i="3"/>
  <c r="AG36" i="3"/>
  <c r="AG37" i="3"/>
  <c r="AG38" i="3"/>
  <c r="AG39" i="3"/>
  <c r="AG40" i="3"/>
  <c r="AG41" i="3"/>
  <c r="AG43" i="3"/>
  <c r="AG44" i="3"/>
  <c r="AG45" i="3"/>
  <c r="AG46" i="3"/>
  <c r="AG47" i="3"/>
  <c r="AG48" i="3"/>
  <c r="AG51" i="3"/>
  <c r="AG31" i="3"/>
  <c r="AI29" i="3"/>
  <c r="AL29" i="3"/>
  <c r="AO29" i="3"/>
  <c r="AP11" i="3"/>
  <c r="AM11" i="3"/>
  <c r="AQ28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28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8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28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8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8" i="3"/>
  <c r="AH26" i="3"/>
  <c r="AH24" i="3"/>
  <c r="AH23" i="3"/>
  <c r="AH22" i="3"/>
  <c r="AH21" i="3"/>
  <c r="AH17" i="3"/>
  <c r="AH16" i="3"/>
  <c r="AH15" i="3"/>
  <c r="AH14" i="3"/>
  <c r="AH12" i="3"/>
  <c r="AH11" i="3"/>
  <c r="AG13" i="3"/>
  <c r="AG14" i="3"/>
  <c r="AG15" i="3"/>
  <c r="AG18" i="3"/>
  <c r="AG19" i="3"/>
  <c r="AG20" i="3"/>
  <c r="AG22" i="3"/>
  <c r="AG25" i="3"/>
  <c r="AG26" i="3"/>
  <c r="AG28" i="3"/>
  <c r="AG11" i="3"/>
  <c r="AL144" i="3" l="1"/>
  <c r="AF94" i="3"/>
  <c r="AK130" i="3" s="1"/>
  <c r="AO144" i="3"/>
  <c r="AI144" i="3"/>
  <c r="M81" i="3"/>
  <c r="AN29" i="3"/>
  <c r="AH52" i="3"/>
  <c r="M78" i="3"/>
  <c r="AQ29" i="3"/>
  <c r="AG52" i="3"/>
  <c r="AG86" i="3"/>
  <c r="AH86" i="3"/>
  <c r="AF31" i="3" l="1"/>
  <c r="AH130" i="3" s="1"/>
  <c r="AF61" i="3"/>
  <c r="AJ130" i="3" s="1"/>
  <c r="M134" i="3" l="1"/>
  <c r="I133" i="3"/>
  <c r="H133" i="3"/>
  <c r="I132" i="3"/>
  <c r="I131" i="3" s="1"/>
  <c r="H132" i="3"/>
  <c r="L131" i="3"/>
  <c r="J131" i="3"/>
  <c r="G131" i="3"/>
  <c r="M132" i="3" l="1"/>
  <c r="M133" i="3"/>
  <c r="H131" i="3"/>
  <c r="M131" i="3" l="1"/>
  <c r="AA151" i="6" l="1"/>
  <c r="X151" i="6"/>
  <c r="W151" i="6"/>
  <c r="V151" i="6"/>
  <c r="S151" i="6"/>
  <c r="U150" i="6"/>
  <c r="T150" i="6"/>
  <c r="Y150" i="6" s="1"/>
  <c r="U149" i="6"/>
  <c r="Z149" i="6" s="1"/>
  <c r="T149" i="6"/>
  <c r="U148" i="6"/>
  <c r="T148" i="6"/>
  <c r="U147" i="6"/>
  <c r="Z147" i="6" s="1"/>
  <c r="T147" i="6"/>
  <c r="U146" i="6"/>
  <c r="T146" i="6"/>
  <c r="U145" i="6"/>
  <c r="Z145" i="6" s="1"/>
  <c r="T145" i="6"/>
  <c r="U144" i="6"/>
  <c r="T144" i="6"/>
  <c r="U143" i="6"/>
  <c r="Z143" i="6" s="1"/>
  <c r="T143" i="6"/>
  <c r="AA133" i="6"/>
  <c r="X133" i="6"/>
  <c r="W133" i="6"/>
  <c r="V133" i="6"/>
  <c r="S133" i="6"/>
  <c r="U132" i="6"/>
  <c r="T132" i="6"/>
  <c r="U131" i="6"/>
  <c r="Z131" i="6" s="1"/>
  <c r="T131" i="6"/>
  <c r="U130" i="6"/>
  <c r="T130" i="6"/>
  <c r="Y130" i="6" s="1"/>
  <c r="U129" i="6"/>
  <c r="Z129" i="6" s="1"/>
  <c r="T129" i="6"/>
  <c r="U128" i="6"/>
  <c r="T128" i="6"/>
  <c r="U127" i="6"/>
  <c r="Z127" i="6" s="1"/>
  <c r="T127" i="6"/>
  <c r="U126" i="6"/>
  <c r="T126" i="6"/>
  <c r="T133" i="6" s="1"/>
  <c r="X113" i="6"/>
  <c r="W113" i="6"/>
  <c r="V113" i="6"/>
  <c r="S113" i="6"/>
  <c r="U112" i="6"/>
  <c r="T112" i="6"/>
  <c r="T111" i="6"/>
  <c r="Y111" i="6" s="1"/>
  <c r="U110" i="6"/>
  <c r="Z110" i="6" s="1"/>
  <c r="T110" i="6"/>
  <c r="U109" i="6"/>
  <c r="T109" i="6"/>
  <c r="U108" i="6"/>
  <c r="Z108" i="6" s="1"/>
  <c r="T108" i="6"/>
  <c r="U107" i="6"/>
  <c r="T107" i="6"/>
  <c r="U106" i="6"/>
  <c r="Z106" i="6" s="1"/>
  <c r="T106" i="6"/>
  <c r="AA96" i="6"/>
  <c r="X96" i="6"/>
  <c r="W96" i="6"/>
  <c r="V96" i="6"/>
  <c r="S96" i="6"/>
  <c r="U95" i="6"/>
  <c r="Z95" i="6" s="1"/>
  <c r="T95" i="6"/>
  <c r="U94" i="6"/>
  <c r="T94" i="6"/>
  <c r="Y94" i="6" s="1"/>
  <c r="U93" i="6"/>
  <c r="Z93" i="6" s="1"/>
  <c r="T93" i="6"/>
  <c r="U92" i="6"/>
  <c r="T92" i="6"/>
  <c r="Y92" i="6" s="1"/>
  <c r="U91" i="6"/>
  <c r="Z91" i="6" s="1"/>
  <c r="T91" i="6"/>
  <c r="U90" i="6"/>
  <c r="T90" i="6"/>
  <c r="Y90" i="6" s="1"/>
  <c r="U89" i="6"/>
  <c r="T89" i="6"/>
  <c r="X74" i="6"/>
  <c r="W74" i="6"/>
  <c r="V74" i="6"/>
  <c r="S74" i="6"/>
  <c r="U73" i="6"/>
  <c r="T73" i="6"/>
  <c r="Y73" i="6" s="1"/>
  <c r="U72" i="6"/>
  <c r="Z72" i="6" s="1"/>
  <c r="T72" i="6"/>
  <c r="U71" i="6"/>
  <c r="T71" i="6"/>
  <c r="U70" i="6"/>
  <c r="Z70" i="6" s="1"/>
  <c r="T70" i="6"/>
  <c r="U69" i="6"/>
  <c r="T69" i="6"/>
  <c r="U68" i="6"/>
  <c r="Z68" i="6" s="1"/>
  <c r="T68" i="6"/>
  <c r="U67" i="6"/>
  <c r="T67" i="6"/>
  <c r="U66" i="6"/>
  <c r="Z66" i="6" s="1"/>
  <c r="T66" i="6"/>
  <c r="U53" i="6"/>
  <c r="T53" i="6"/>
  <c r="U52" i="6"/>
  <c r="Z52" i="6" s="1"/>
  <c r="T52" i="6"/>
  <c r="U51" i="6"/>
  <c r="T51" i="6"/>
  <c r="U50" i="6"/>
  <c r="Z50" i="6" s="1"/>
  <c r="T50" i="6"/>
  <c r="U49" i="6"/>
  <c r="T49" i="6"/>
  <c r="U48" i="6"/>
  <c r="Z48" i="6" s="1"/>
  <c r="T48" i="6"/>
  <c r="X34" i="6"/>
  <c r="W34" i="6"/>
  <c r="V34" i="6"/>
  <c r="S34" i="6"/>
  <c r="S35" i="6" s="1"/>
  <c r="U32" i="6"/>
  <c r="T32" i="6"/>
  <c r="Y32" i="6" s="1"/>
  <c r="U31" i="6"/>
  <c r="Z31" i="6" s="1"/>
  <c r="T31" i="6"/>
  <c r="U30" i="6"/>
  <c r="T30" i="6"/>
  <c r="U29" i="6"/>
  <c r="Z29" i="6" s="1"/>
  <c r="T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U12" i="6"/>
  <c r="Z12" i="6" s="1"/>
  <c r="T12" i="6"/>
  <c r="AB12" i="6" s="1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G144" i="6"/>
  <c r="L144" i="6" s="1"/>
  <c r="F144" i="6"/>
  <c r="G143" i="6"/>
  <c r="L143" i="6" s="1"/>
  <c r="F143" i="6"/>
  <c r="M133" i="6"/>
  <c r="J133" i="6"/>
  <c r="I133" i="6"/>
  <c r="H133" i="6"/>
  <c r="E133" i="6"/>
  <c r="E134" i="6" s="1"/>
  <c r="G132" i="6"/>
  <c r="L132" i="6" s="1"/>
  <c r="F132" i="6"/>
  <c r="G131" i="6"/>
  <c r="F131" i="6"/>
  <c r="G130" i="6"/>
  <c r="L130" i="6" s="1"/>
  <c r="F130" i="6"/>
  <c r="G129" i="6"/>
  <c r="F129" i="6"/>
  <c r="G128" i="6"/>
  <c r="L128" i="6" s="1"/>
  <c r="F128" i="6"/>
  <c r="G127" i="6"/>
  <c r="F127" i="6"/>
  <c r="G126" i="6"/>
  <c r="F126" i="6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K92" i="6" s="1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F34" i="6"/>
  <c r="G33" i="6"/>
  <c r="L33" i="6" s="1"/>
  <c r="F33" i="6"/>
  <c r="G32" i="6"/>
  <c r="F32" i="6"/>
  <c r="G31" i="6"/>
  <c r="L31" i="6" s="1"/>
  <c r="F31" i="6"/>
  <c r="G30" i="6"/>
  <c r="F30" i="6"/>
  <c r="G29" i="6"/>
  <c r="L29" i="6" s="1"/>
  <c r="F29" i="6"/>
  <c r="G28" i="6"/>
  <c r="F28" i="6"/>
  <c r="G27" i="6"/>
  <c r="L27" i="6" s="1"/>
  <c r="F27" i="6"/>
  <c r="J17" i="6"/>
  <c r="I17" i="6"/>
  <c r="H17" i="6"/>
  <c r="E17" i="6"/>
  <c r="E18" i="6" s="1"/>
  <c r="G16" i="6"/>
  <c r="L16" i="6" s="1"/>
  <c r="F16" i="6"/>
  <c r="G15" i="6"/>
  <c r="F15" i="6"/>
  <c r="G14" i="6"/>
  <c r="L14" i="6" s="1"/>
  <c r="F14" i="6"/>
  <c r="G13" i="6"/>
  <c r="F13" i="6"/>
  <c r="G12" i="6"/>
  <c r="L12" i="6" s="1"/>
  <c r="F12" i="6"/>
  <c r="G11" i="6"/>
  <c r="F11" i="6"/>
  <c r="G10" i="6"/>
  <c r="F10" i="6"/>
  <c r="N32" i="6" l="1"/>
  <c r="N28" i="6"/>
  <c r="G17" i="6"/>
  <c r="N30" i="6"/>
  <c r="N34" i="6"/>
  <c r="Y30" i="6"/>
  <c r="Y51" i="6"/>
  <c r="F17" i="6"/>
  <c r="AB112" i="6"/>
  <c r="Y132" i="6"/>
  <c r="U96" i="6"/>
  <c r="AB107" i="6"/>
  <c r="AB109" i="6"/>
  <c r="AB126" i="6"/>
  <c r="AB128" i="6"/>
  <c r="AB130" i="6"/>
  <c r="F35" i="6"/>
  <c r="N127" i="6"/>
  <c r="N129" i="6"/>
  <c r="N131" i="6"/>
  <c r="F151" i="6"/>
  <c r="N11" i="6"/>
  <c r="N13" i="6"/>
  <c r="N15" i="6"/>
  <c r="N48" i="6"/>
  <c r="N50" i="6"/>
  <c r="N52" i="6"/>
  <c r="N54" i="6"/>
  <c r="K68" i="6"/>
  <c r="K72" i="6"/>
  <c r="F133" i="6"/>
  <c r="AB49" i="6"/>
  <c r="AB51" i="6"/>
  <c r="AB53" i="6"/>
  <c r="AB67" i="6"/>
  <c r="AB69" i="6"/>
  <c r="AB71" i="6"/>
  <c r="AB73" i="6"/>
  <c r="AB90" i="6"/>
  <c r="AB92" i="6"/>
  <c r="AB94" i="6"/>
  <c r="T113" i="6"/>
  <c r="AB131" i="6"/>
  <c r="AB144" i="6"/>
  <c r="AB146" i="6"/>
  <c r="AB148" i="6"/>
  <c r="AB150" i="6"/>
  <c r="K144" i="6"/>
  <c r="Y13" i="6"/>
  <c r="AB29" i="6"/>
  <c r="AB31" i="6"/>
  <c r="AB52" i="6"/>
  <c r="T74" i="6"/>
  <c r="AB72" i="6"/>
  <c r="T96" i="6"/>
  <c r="AB93" i="6"/>
  <c r="AB95" i="6"/>
  <c r="T151" i="6"/>
  <c r="AB149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AB145" i="6"/>
  <c r="Y146" i="6"/>
  <c r="AB147" i="6"/>
  <c r="Y148" i="6"/>
  <c r="Y143" i="6"/>
  <c r="AB143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Z90" i="6"/>
  <c r="Y91" i="6"/>
  <c r="Z92" i="6"/>
  <c r="Y93" i="6"/>
  <c r="Z94" i="6"/>
  <c r="Y95" i="6"/>
  <c r="Z89" i="6"/>
  <c r="Z96" i="6" s="1"/>
  <c r="Y66" i="6"/>
  <c r="AB66" i="6"/>
  <c r="Z67" i="6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K146" i="6"/>
  <c r="L146" i="6"/>
  <c r="K150" i="6"/>
  <c r="L150" i="6"/>
  <c r="G151" i="6"/>
  <c r="F155" i="6"/>
  <c r="E154" i="6"/>
  <c r="K89" i="6"/>
  <c r="L126" i="6"/>
  <c r="L80" i="3"/>
  <c r="J80" i="3"/>
  <c r="G80" i="3"/>
  <c r="H80" i="3" s="1"/>
  <c r="L46" i="3"/>
  <c r="J46" i="3"/>
  <c r="L77" i="3"/>
  <c r="I77" i="3" s="1"/>
  <c r="G46" i="3"/>
  <c r="H46" i="3" s="1"/>
  <c r="K51" i="3"/>
  <c r="K52" i="3" s="1"/>
  <c r="J51" i="3"/>
  <c r="AF58" i="3"/>
  <c r="AI133" i="3" s="1"/>
  <c r="L48" i="3"/>
  <c r="J48" i="3"/>
  <c r="L83" i="3"/>
  <c r="AP86" i="3"/>
  <c r="L104" i="3"/>
  <c r="L117" i="3" s="1"/>
  <c r="L44" i="3"/>
  <c r="J44" i="3"/>
  <c r="AF57" i="3"/>
  <c r="AI132" i="3" s="1"/>
  <c r="G94" i="3"/>
  <c r="L39" i="3"/>
  <c r="J39" i="3"/>
  <c r="G39" i="3"/>
  <c r="G33" i="3"/>
  <c r="L74" i="3"/>
  <c r="L75" i="3" s="1"/>
  <c r="AK29" i="3"/>
  <c r="AF56" i="3"/>
  <c r="AI131" i="3" s="1"/>
  <c r="J71" i="3"/>
  <c r="G71" i="3"/>
  <c r="L26" i="3"/>
  <c r="J26" i="3"/>
  <c r="H40" i="3"/>
  <c r="L18" i="3"/>
  <c r="J18" i="3"/>
  <c r="AF55" i="3"/>
  <c r="AI130" i="3" s="1"/>
  <c r="L20" i="3"/>
  <c r="J20" i="3"/>
  <c r="L25" i="3"/>
  <c r="J25" i="3"/>
  <c r="G25" i="3"/>
  <c r="K22" i="3"/>
  <c r="J22" i="3"/>
  <c r="G22" i="3"/>
  <c r="L19" i="3"/>
  <c r="H19" i="3"/>
  <c r="L13" i="3"/>
  <c r="G13" i="3"/>
  <c r="X29" i="3"/>
  <c r="R29" i="3"/>
  <c r="S29" i="3"/>
  <c r="U29" i="3"/>
  <c r="V29" i="3"/>
  <c r="K23" i="3"/>
  <c r="J23" i="3"/>
  <c r="G23" i="3"/>
  <c r="J24" i="3"/>
  <c r="G24" i="3"/>
  <c r="L21" i="3"/>
  <c r="J21" i="3"/>
  <c r="G21" i="3"/>
  <c r="G17" i="3"/>
  <c r="K96" i="6" l="1"/>
  <c r="L52" i="3"/>
  <c r="Z74" i="6"/>
  <c r="N133" i="6"/>
  <c r="N151" i="6"/>
  <c r="J52" i="3"/>
  <c r="I104" i="3"/>
  <c r="AB133" i="6"/>
  <c r="J86" i="3"/>
  <c r="AB151" i="6"/>
  <c r="L17" i="6"/>
  <c r="Y34" i="6"/>
  <c r="N96" i="6"/>
  <c r="AB96" i="6"/>
  <c r="G86" i="3"/>
  <c r="G118" i="3" s="1"/>
  <c r="L86" i="3"/>
  <c r="AJ117" i="3"/>
  <c r="AF95" i="3" s="1"/>
  <c r="AK131" i="3" s="1"/>
  <c r="L74" i="6"/>
  <c r="Z151" i="6"/>
  <c r="Y151" i="6"/>
  <c r="L151" i="6"/>
  <c r="Z113" i="6"/>
  <c r="AF59" i="3"/>
  <c r="AI134" i="3" s="1"/>
  <c r="J72" i="3"/>
  <c r="L72" i="3"/>
  <c r="H77" i="3"/>
  <c r="AM86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I80" i="3"/>
  <c r="M80" i="3" s="1"/>
  <c r="M77" i="3"/>
  <c r="I46" i="3"/>
  <c r="M46" i="3" s="1"/>
  <c r="I40" i="3"/>
  <c r="I19" i="3"/>
  <c r="M19" i="3" s="1"/>
  <c r="J29" i="3"/>
  <c r="K29" i="3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K107" i="1" l="1"/>
  <c r="M162" i="1"/>
  <c r="G154" i="6"/>
  <c r="G156" i="6"/>
  <c r="G155" i="6"/>
  <c r="G162" i="6"/>
  <c r="G161" i="6" s="1"/>
  <c r="J107" i="1"/>
  <c r="M107" i="1"/>
  <c r="J70" i="1"/>
  <c r="M70" i="1"/>
  <c r="K70" i="1"/>
  <c r="AN41" i="3" l="1"/>
  <c r="AM43" i="3"/>
  <c r="D166" i="5"/>
  <c r="E166" i="5" s="1"/>
  <c r="D165" i="5"/>
  <c r="E165" i="5" s="1"/>
  <c r="D163" i="5"/>
  <c r="E163" i="5" s="1"/>
  <c r="D162" i="5"/>
  <c r="E162" i="5" s="1"/>
  <c r="D159" i="5"/>
  <c r="E159" i="5" s="1"/>
  <c r="D158" i="5"/>
  <c r="E158" i="5" s="1"/>
  <c r="L154" i="5"/>
  <c r="I154" i="5"/>
  <c r="H154" i="5"/>
  <c r="G154" i="5"/>
  <c r="D154" i="5"/>
  <c r="D155" i="5" s="1"/>
  <c r="F152" i="5"/>
  <c r="K152" i="5" s="1"/>
  <c r="E152" i="5"/>
  <c r="F150" i="5"/>
  <c r="K150" i="5" s="1"/>
  <c r="E150" i="5"/>
  <c r="F149" i="5"/>
  <c r="K149" i="5" s="1"/>
  <c r="E149" i="5"/>
  <c r="F148" i="5"/>
  <c r="E148" i="5"/>
  <c r="F147" i="5"/>
  <c r="K147" i="5" s="1"/>
  <c r="E147" i="5"/>
  <c r="F146" i="5"/>
  <c r="E146" i="5"/>
  <c r="F145" i="5"/>
  <c r="K145" i="5" s="1"/>
  <c r="E145" i="5"/>
  <c r="L135" i="5"/>
  <c r="I135" i="5"/>
  <c r="H135" i="5"/>
  <c r="G135" i="5"/>
  <c r="D135" i="5"/>
  <c r="D136" i="5" s="1"/>
  <c r="F134" i="5"/>
  <c r="K134" i="5" s="1"/>
  <c r="E134" i="5"/>
  <c r="F132" i="5"/>
  <c r="E132" i="5"/>
  <c r="F131" i="5"/>
  <c r="K131" i="5" s="1"/>
  <c r="E131" i="5"/>
  <c r="F130" i="5"/>
  <c r="E130" i="5"/>
  <c r="F129" i="5"/>
  <c r="K129" i="5" s="1"/>
  <c r="E129" i="5"/>
  <c r="F128" i="5"/>
  <c r="E128" i="5"/>
  <c r="F127" i="5"/>
  <c r="E127" i="5"/>
  <c r="I114" i="5"/>
  <c r="H114" i="5"/>
  <c r="G114" i="5"/>
  <c r="D114" i="5"/>
  <c r="D115" i="5" s="1"/>
  <c r="F113" i="5"/>
  <c r="K113" i="5" s="1"/>
  <c r="E113" i="5"/>
  <c r="E112" i="5"/>
  <c r="J112" i="5" s="1"/>
  <c r="F111" i="5"/>
  <c r="E111" i="5"/>
  <c r="F110" i="5"/>
  <c r="K110" i="5" s="1"/>
  <c r="E110" i="5"/>
  <c r="F109" i="5"/>
  <c r="E109" i="5"/>
  <c r="F108" i="5"/>
  <c r="K108" i="5" s="1"/>
  <c r="E108" i="5"/>
  <c r="F107" i="5"/>
  <c r="E107" i="5"/>
  <c r="J107" i="5" s="1"/>
  <c r="L97" i="5"/>
  <c r="I97" i="5"/>
  <c r="H97" i="5"/>
  <c r="G97" i="5"/>
  <c r="D97" i="5"/>
  <c r="D98" i="5" s="1"/>
  <c r="F96" i="5"/>
  <c r="E96" i="5"/>
  <c r="F95" i="5"/>
  <c r="K95" i="5" s="1"/>
  <c r="E95" i="5"/>
  <c r="F94" i="5"/>
  <c r="E94" i="5"/>
  <c r="F93" i="5"/>
  <c r="K93" i="5" s="1"/>
  <c r="E93" i="5"/>
  <c r="F92" i="5"/>
  <c r="E92" i="5"/>
  <c r="F91" i="5"/>
  <c r="K91" i="5" s="1"/>
  <c r="E91" i="5"/>
  <c r="F90" i="5"/>
  <c r="E90" i="5"/>
  <c r="I75" i="5"/>
  <c r="H75" i="5"/>
  <c r="G75" i="5"/>
  <c r="D75" i="5"/>
  <c r="D76" i="5" s="1"/>
  <c r="F74" i="5"/>
  <c r="E74" i="5"/>
  <c r="F72" i="5"/>
  <c r="K72" i="5" s="1"/>
  <c r="E72" i="5"/>
  <c r="F71" i="5"/>
  <c r="E71" i="5"/>
  <c r="F70" i="5"/>
  <c r="K70" i="5" s="1"/>
  <c r="E70" i="5"/>
  <c r="F69" i="5"/>
  <c r="E69" i="5"/>
  <c r="F67" i="5"/>
  <c r="E67" i="5"/>
  <c r="F66" i="5"/>
  <c r="K66" i="5" s="1"/>
  <c r="E66" i="5"/>
  <c r="L56" i="5"/>
  <c r="I56" i="5"/>
  <c r="H56" i="5"/>
  <c r="G56" i="5"/>
  <c r="D56" i="5"/>
  <c r="D57" i="5" s="1"/>
  <c r="F55" i="5"/>
  <c r="K55" i="5" s="1"/>
  <c r="E55" i="5"/>
  <c r="F54" i="5"/>
  <c r="K54" i="5" s="1"/>
  <c r="E54" i="5"/>
  <c r="F53" i="5"/>
  <c r="E53" i="5"/>
  <c r="F52" i="5"/>
  <c r="K52" i="5" s="1"/>
  <c r="E52" i="5"/>
  <c r="F51" i="5"/>
  <c r="K51" i="5" s="1"/>
  <c r="E51" i="5"/>
  <c r="F50" i="5"/>
  <c r="K50" i="5" s="1"/>
  <c r="E50" i="5"/>
  <c r="F48" i="5"/>
  <c r="E48" i="5"/>
  <c r="I35" i="5"/>
  <c r="H35" i="5"/>
  <c r="G35" i="5"/>
  <c r="D35" i="5"/>
  <c r="D36" i="5" s="1"/>
  <c r="F34" i="5"/>
  <c r="K34" i="5" s="1"/>
  <c r="E34" i="5"/>
  <c r="F33" i="5"/>
  <c r="K33" i="5" s="1"/>
  <c r="E33" i="5"/>
  <c r="K32" i="5"/>
  <c r="E32" i="5"/>
  <c r="F31" i="5"/>
  <c r="K31" i="5" s="1"/>
  <c r="E31" i="5"/>
  <c r="F30" i="5"/>
  <c r="K30" i="5" s="1"/>
  <c r="E30" i="5"/>
  <c r="F29" i="5"/>
  <c r="E29" i="5"/>
  <c r="F27" i="5"/>
  <c r="E27" i="5"/>
  <c r="I17" i="5"/>
  <c r="H17" i="5"/>
  <c r="G17" i="5"/>
  <c r="D17" i="5"/>
  <c r="D18" i="5" s="1"/>
  <c r="F16" i="5"/>
  <c r="K16" i="5" s="1"/>
  <c r="E16" i="5"/>
  <c r="F15" i="5"/>
  <c r="K15" i="5" s="1"/>
  <c r="E15" i="5"/>
  <c r="F14" i="5"/>
  <c r="E14" i="5"/>
  <c r="F13" i="5"/>
  <c r="K13" i="5" s="1"/>
  <c r="E13" i="5"/>
  <c r="F12" i="5"/>
  <c r="E12" i="5"/>
  <c r="F10" i="5"/>
  <c r="E10" i="5"/>
  <c r="Y52" i="3"/>
  <c r="Z52" i="3"/>
  <c r="AA52" i="3"/>
  <c r="AB52" i="3"/>
  <c r="AC52" i="3"/>
  <c r="H45" i="3"/>
  <c r="I44" i="3"/>
  <c r="H44" i="3"/>
  <c r="I41" i="3"/>
  <c r="H41" i="3"/>
  <c r="H104" i="3"/>
  <c r="G131" i="1"/>
  <c r="H131" i="1"/>
  <c r="I131" i="1"/>
  <c r="L131" i="1"/>
  <c r="I47" i="3"/>
  <c r="AU47" i="3" s="1"/>
  <c r="H47" i="3"/>
  <c r="E75" i="5" l="1"/>
  <c r="E154" i="5"/>
  <c r="J109" i="5"/>
  <c r="M74" i="5"/>
  <c r="E97" i="5"/>
  <c r="E135" i="5"/>
  <c r="M71" i="5"/>
  <c r="E17" i="5"/>
  <c r="M108" i="5"/>
  <c r="M110" i="5"/>
  <c r="F135" i="5"/>
  <c r="F17" i="5"/>
  <c r="M132" i="5"/>
  <c r="J54" i="5"/>
  <c r="M152" i="5"/>
  <c r="M149" i="5"/>
  <c r="M128" i="5"/>
  <c r="J111" i="5"/>
  <c r="M96" i="5"/>
  <c r="M94" i="5"/>
  <c r="M92" i="5"/>
  <c r="M90" i="5"/>
  <c r="M69" i="5"/>
  <c r="F56" i="5"/>
  <c r="M14" i="5"/>
  <c r="M12" i="5"/>
  <c r="F35" i="5"/>
  <c r="M130" i="5"/>
  <c r="M29" i="5"/>
  <c r="M53" i="5"/>
  <c r="M55" i="5"/>
  <c r="J146" i="5"/>
  <c r="M147" i="5"/>
  <c r="J148" i="5"/>
  <c r="J150" i="5"/>
  <c r="M54" i="5"/>
  <c r="M66" i="5"/>
  <c r="J12" i="5"/>
  <c r="M13" i="5"/>
  <c r="J14" i="5"/>
  <c r="M15" i="5"/>
  <c r="J16" i="5"/>
  <c r="J27" i="5"/>
  <c r="E35" i="5"/>
  <c r="J29" i="5"/>
  <c r="M30" i="5"/>
  <c r="J31" i="5"/>
  <c r="M32" i="5"/>
  <c r="J33" i="5"/>
  <c r="M34" i="5"/>
  <c r="E56" i="5"/>
  <c r="M50" i="5"/>
  <c r="J51" i="5"/>
  <c r="J52" i="5"/>
  <c r="J53" i="5"/>
  <c r="K53" i="5"/>
  <c r="J69" i="5"/>
  <c r="M70" i="5"/>
  <c r="J71" i="5"/>
  <c r="M72" i="5"/>
  <c r="J74" i="5"/>
  <c r="M91" i="5"/>
  <c r="J92" i="5"/>
  <c r="M93" i="5"/>
  <c r="J94" i="5"/>
  <c r="M95" i="5"/>
  <c r="J96" i="5"/>
  <c r="F114" i="5"/>
  <c r="M109" i="5"/>
  <c r="M111" i="5"/>
  <c r="M113" i="5"/>
  <c r="J128" i="5"/>
  <c r="M129" i="5"/>
  <c r="J130" i="5"/>
  <c r="M131" i="5"/>
  <c r="J132" i="5"/>
  <c r="M134" i="5"/>
  <c r="M146" i="5"/>
  <c r="M148" i="5"/>
  <c r="M150" i="5"/>
  <c r="D157" i="5"/>
  <c r="D164" i="5"/>
  <c r="K12" i="5"/>
  <c r="J13" i="5"/>
  <c r="K14" i="5"/>
  <c r="J15" i="5"/>
  <c r="K27" i="5"/>
  <c r="K29" i="5"/>
  <c r="J10" i="5"/>
  <c r="M10" i="5"/>
  <c r="M16" i="5"/>
  <c r="M27" i="5"/>
  <c r="M31" i="5"/>
  <c r="M33" i="5"/>
  <c r="K48" i="5"/>
  <c r="M51" i="5"/>
  <c r="M52" i="5"/>
  <c r="J55" i="5"/>
  <c r="J66" i="5"/>
  <c r="J67" i="5"/>
  <c r="E161" i="5"/>
  <c r="F161" i="5" s="1"/>
  <c r="K10" i="5"/>
  <c r="J30" i="5"/>
  <c r="J32" i="5"/>
  <c r="J34" i="5"/>
  <c r="J48" i="5"/>
  <c r="M48" i="5"/>
  <c r="J50" i="5"/>
  <c r="M67" i="5"/>
  <c r="K67" i="5"/>
  <c r="K69" i="5"/>
  <c r="J70" i="5"/>
  <c r="K71" i="5"/>
  <c r="J72" i="5"/>
  <c r="K74" i="5"/>
  <c r="F75" i="5"/>
  <c r="K90" i="5"/>
  <c r="J91" i="5"/>
  <c r="K92" i="5"/>
  <c r="J93" i="5"/>
  <c r="K94" i="5"/>
  <c r="J95" i="5"/>
  <c r="K96" i="5"/>
  <c r="F97" i="5"/>
  <c r="K107" i="5"/>
  <c r="J108" i="5"/>
  <c r="K109" i="5"/>
  <c r="J110" i="5"/>
  <c r="K111" i="5"/>
  <c r="J113" i="5"/>
  <c r="E114" i="5"/>
  <c r="J127" i="5"/>
  <c r="M127" i="5"/>
  <c r="K128" i="5"/>
  <c r="J129" i="5"/>
  <c r="K130" i="5"/>
  <c r="J131" i="5"/>
  <c r="K132" i="5"/>
  <c r="J134" i="5"/>
  <c r="J145" i="5"/>
  <c r="M145" i="5"/>
  <c r="K146" i="5"/>
  <c r="J147" i="5"/>
  <c r="K148" i="5"/>
  <c r="J149" i="5"/>
  <c r="J152" i="5"/>
  <c r="F154" i="5"/>
  <c r="E157" i="5"/>
  <c r="F157" i="5" s="1"/>
  <c r="D161" i="5"/>
  <c r="E164" i="5"/>
  <c r="F165" i="5" s="1"/>
  <c r="J90" i="5"/>
  <c r="M107" i="5"/>
  <c r="K127" i="5"/>
  <c r="M44" i="3"/>
  <c r="M45" i="3"/>
  <c r="M41" i="3"/>
  <c r="M40" i="3" s="1"/>
  <c r="M104" i="3"/>
  <c r="M47" i="3"/>
  <c r="K17" i="5" l="1"/>
  <c r="J97" i="5"/>
  <c r="M135" i="5"/>
  <c r="M154" i="5"/>
  <c r="K135" i="5"/>
  <c r="F163" i="5"/>
  <c r="K154" i="5"/>
  <c r="K75" i="5"/>
  <c r="M97" i="5"/>
  <c r="J114" i="5"/>
  <c r="J75" i="5"/>
  <c r="K56" i="5"/>
  <c r="F166" i="5"/>
  <c r="F159" i="5"/>
  <c r="J35" i="5"/>
  <c r="F162" i="5"/>
  <c r="K114" i="5"/>
  <c r="K97" i="5"/>
  <c r="J154" i="5"/>
  <c r="J135" i="5"/>
  <c r="J56" i="5"/>
  <c r="F158" i="5"/>
  <c r="K35" i="5"/>
  <c r="F164" i="5"/>
  <c r="J17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AP107" i="3" l="1"/>
  <c r="F15" i="1"/>
  <c r="I33" i="3"/>
  <c r="I32" i="3"/>
  <c r="H33" i="3"/>
  <c r="H32" i="3"/>
  <c r="G31" i="3"/>
  <c r="G52" i="3" s="1"/>
  <c r="AC120" i="3"/>
  <c r="AB120" i="3"/>
  <c r="AA120" i="3"/>
  <c r="Z120" i="3"/>
  <c r="Y120" i="3"/>
  <c r="AC117" i="3"/>
  <c r="AB117" i="3"/>
  <c r="AA117" i="3"/>
  <c r="Z117" i="3"/>
  <c r="Y117" i="3"/>
  <c r="H114" i="3"/>
  <c r="H111" i="3"/>
  <c r="I109" i="3"/>
  <c r="H109" i="3"/>
  <c r="I107" i="3"/>
  <c r="H107" i="3"/>
  <c r="I94" i="3"/>
  <c r="H94" i="3"/>
  <c r="H84" i="3"/>
  <c r="M84" i="3" s="1"/>
  <c r="I83" i="3"/>
  <c r="H83" i="3"/>
  <c r="I74" i="3"/>
  <c r="H74" i="3"/>
  <c r="H75" i="3" s="1"/>
  <c r="I71" i="3"/>
  <c r="I86" i="3" s="1"/>
  <c r="H71" i="3"/>
  <c r="X62" i="3"/>
  <c r="W62" i="3"/>
  <c r="V62" i="3"/>
  <c r="U62" i="3"/>
  <c r="T62" i="3"/>
  <c r="S62" i="3"/>
  <c r="R62" i="3"/>
  <c r="Q62" i="3"/>
  <c r="P62" i="3"/>
  <c r="O62" i="3"/>
  <c r="N62" i="3"/>
  <c r="L62" i="3"/>
  <c r="K62" i="3"/>
  <c r="J62" i="3"/>
  <c r="G62" i="3"/>
  <c r="I60" i="3"/>
  <c r="I62" i="3" s="1"/>
  <c r="H60" i="3"/>
  <c r="X58" i="3"/>
  <c r="W58" i="3"/>
  <c r="V58" i="3"/>
  <c r="U58" i="3"/>
  <c r="T58" i="3"/>
  <c r="S58" i="3"/>
  <c r="R58" i="3"/>
  <c r="Q58" i="3"/>
  <c r="N58" i="3"/>
  <c r="L58" i="3"/>
  <c r="K58" i="3"/>
  <c r="J58" i="3"/>
  <c r="G58" i="3"/>
  <c r="I57" i="3"/>
  <c r="H57" i="3"/>
  <c r="I56" i="3"/>
  <c r="H56" i="3"/>
  <c r="I55" i="3"/>
  <c r="H55" i="3"/>
  <c r="H54" i="3"/>
  <c r="H43" i="3"/>
  <c r="I51" i="3"/>
  <c r="H51" i="3"/>
  <c r="I48" i="3"/>
  <c r="H48" i="3"/>
  <c r="I39" i="3"/>
  <c r="H39" i="3"/>
  <c r="I37" i="3"/>
  <c r="H37" i="3"/>
  <c r="I36" i="3"/>
  <c r="H36" i="3"/>
  <c r="AC29" i="3"/>
  <c r="AB29" i="3"/>
  <c r="AA29" i="3"/>
  <c r="Z29" i="3"/>
  <c r="Y29" i="3"/>
  <c r="I28" i="3"/>
  <c r="H28" i="3"/>
  <c r="I26" i="3"/>
  <c r="H26" i="3"/>
  <c r="I25" i="3"/>
  <c r="H25" i="3"/>
  <c r="I24" i="3"/>
  <c r="N24" i="3" s="1"/>
  <c r="H24" i="3"/>
  <c r="I23" i="3"/>
  <c r="N23" i="3" s="1"/>
  <c r="H23" i="3"/>
  <c r="I22" i="3"/>
  <c r="H22" i="3"/>
  <c r="I21" i="3"/>
  <c r="H21" i="3"/>
  <c r="I20" i="3"/>
  <c r="H20" i="3"/>
  <c r="I18" i="3"/>
  <c r="H18" i="3"/>
  <c r="I17" i="3"/>
  <c r="N17" i="3" s="1"/>
  <c r="H17" i="3"/>
  <c r="I16" i="3"/>
  <c r="H16" i="3"/>
  <c r="I15" i="3"/>
  <c r="H15" i="3"/>
  <c r="H14" i="3"/>
  <c r="I13" i="3"/>
  <c r="H13" i="3"/>
  <c r="I12" i="3"/>
  <c r="N12" i="3" s="1"/>
  <c r="H12" i="3"/>
  <c r="L11" i="3"/>
  <c r="L29" i="3" s="1"/>
  <c r="G11" i="3"/>
  <c r="G29" i="3" s="1"/>
  <c r="I75" i="3" l="1"/>
  <c r="AU75" i="3" s="1"/>
  <c r="AU74" i="3"/>
  <c r="I117" i="3"/>
  <c r="I118" i="3" s="1"/>
  <c r="P13" i="3"/>
  <c r="O13" i="3"/>
  <c r="AH13" i="3" s="1"/>
  <c r="H86" i="3"/>
  <c r="H72" i="3"/>
  <c r="I72" i="3"/>
  <c r="AC118" i="3"/>
  <c r="M57" i="3"/>
  <c r="M107" i="3"/>
  <c r="K63" i="3"/>
  <c r="M33" i="3"/>
  <c r="M56" i="3"/>
  <c r="Y118" i="3"/>
  <c r="M37" i="3"/>
  <c r="M109" i="3"/>
  <c r="M94" i="3"/>
  <c r="M83" i="3"/>
  <c r="O118" i="3"/>
  <c r="AA118" i="3"/>
  <c r="M55" i="3"/>
  <c r="K118" i="3"/>
  <c r="P118" i="3"/>
  <c r="AB118" i="3"/>
  <c r="I31" i="3"/>
  <c r="I52" i="3" s="1"/>
  <c r="AU52" i="3" s="1"/>
  <c r="J118" i="3"/>
  <c r="M12" i="3"/>
  <c r="M14" i="3"/>
  <c r="M39" i="3"/>
  <c r="M43" i="3"/>
  <c r="H58" i="3"/>
  <c r="H62" i="3"/>
  <c r="M74" i="3"/>
  <c r="M75" i="3" s="1"/>
  <c r="M114" i="3"/>
  <c r="L118" i="3"/>
  <c r="J63" i="3"/>
  <c r="M51" i="3"/>
  <c r="N118" i="3"/>
  <c r="Z118" i="3"/>
  <c r="M17" i="3"/>
  <c r="M20" i="3"/>
  <c r="M23" i="3"/>
  <c r="M25" i="3"/>
  <c r="M28" i="3"/>
  <c r="M36" i="3"/>
  <c r="M60" i="3"/>
  <c r="M71" i="3"/>
  <c r="M111" i="3"/>
  <c r="H31" i="3"/>
  <c r="H52" i="3" s="1"/>
  <c r="M32" i="3"/>
  <c r="H11" i="3"/>
  <c r="H29" i="3" s="1"/>
  <c r="M22" i="3"/>
  <c r="M15" i="3"/>
  <c r="M18" i="3"/>
  <c r="M13" i="3"/>
  <c r="M16" i="3"/>
  <c r="M21" i="3"/>
  <c r="M24" i="3"/>
  <c r="M26" i="3"/>
  <c r="M54" i="3"/>
  <c r="I58" i="3"/>
  <c r="I11" i="3"/>
  <c r="I29" i="3" s="1"/>
  <c r="D131" i="1"/>
  <c r="M117" i="3" l="1"/>
  <c r="M86" i="3"/>
  <c r="M72" i="3"/>
  <c r="H63" i="3"/>
  <c r="L63" i="3"/>
  <c r="L119" i="3" s="1"/>
  <c r="J119" i="3"/>
  <c r="M31" i="3"/>
  <c r="M52" i="3" s="1"/>
  <c r="M62" i="3"/>
  <c r="K119" i="3"/>
  <c r="M58" i="3"/>
  <c r="H118" i="3"/>
  <c r="M11" i="3"/>
  <c r="M29" i="3" s="1"/>
  <c r="E109" i="1"/>
  <c r="J109" i="1" s="1"/>
  <c r="M63" i="3" l="1"/>
  <c r="H119" i="3"/>
  <c r="I63" i="3"/>
  <c r="M118" i="3"/>
  <c r="D152" i="1"/>
  <c r="E108" i="1"/>
  <c r="I119" i="3" l="1"/>
  <c r="AU63" i="3"/>
  <c r="M119" i="3"/>
  <c r="D34" i="1"/>
  <c r="K15" i="1"/>
  <c r="AG16" i="3" s="1"/>
  <c r="E15" i="1"/>
  <c r="M15" i="1" s="1"/>
  <c r="C34" i="2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X51" i="3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E130" i="1"/>
  <c r="F129" i="1"/>
  <c r="K129" i="1" s="1"/>
  <c r="E129" i="1"/>
  <c r="F127" i="1"/>
  <c r="K127" i="1" s="1"/>
  <c r="AP111" i="3" s="1"/>
  <c r="AP117" i="3" s="1"/>
  <c r="AF105" i="3" s="1"/>
  <c r="AK133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F92" i="1"/>
  <c r="E92" i="1"/>
  <c r="F106" i="1"/>
  <c r="K106" i="1" s="1"/>
  <c r="U44" i="3" s="1"/>
  <c r="E106" i="1"/>
  <c r="F105" i="1"/>
  <c r="K105" i="1" s="1"/>
  <c r="U80" i="3" s="1"/>
  <c r="U86" i="3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T46" i="3" s="1"/>
  <c r="E91" i="1"/>
  <c r="F90" i="1"/>
  <c r="K90" i="1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E93" i="1"/>
  <c r="F69" i="1"/>
  <c r="K69" i="1" s="1"/>
  <c r="R86" i="3" s="1"/>
  <c r="E69" i="1"/>
  <c r="F68" i="1"/>
  <c r="K68" i="1" s="1"/>
  <c r="E68" i="1"/>
  <c r="F67" i="1"/>
  <c r="K67" i="1" s="1"/>
  <c r="E67" i="1"/>
  <c r="F66" i="1"/>
  <c r="K66" i="1" s="1"/>
  <c r="R36" i="3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Q71" i="3" s="1"/>
  <c r="Q86" i="3" s="1"/>
  <c r="E52" i="1"/>
  <c r="F51" i="1"/>
  <c r="K51" i="1" s="1"/>
  <c r="Q26" i="3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O18" i="3" s="1"/>
  <c r="AH18" i="3" s="1"/>
  <c r="E32" i="1"/>
  <c r="F31" i="1"/>
  <c r="E31" i="1"/>
  <c r="F30" i="1"/>
  <c r="K30" i="1" s="1"/>
  <c r="O20" i="3" s="1"/>
  <c r="E30" i="1"/>
  <c r="F29" i="1"/>
  <c r="K29" i="1" s="1"/>
  <c r="O25" i="3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3" i="3" s="1"/>
  <c r="E14" i="1"/>
  <c r="F13" i="1"/>
  <c r="K13" i="1" s="1"/>
  <c r="AG24" i="3" s="1"/>
  <c r="E13" i="1"/>
  <c r="F12" i="1"/>
  <c r="K12" i="1" s="1"/>
  <c r="N21" i="3" s="1"/>
  <c r="AG21" i="3" s="1"/>
  <c r="E12" i="1"/>
  <c r="F11" i="1"/>
  <c r="K11" i="1" s="1"/>
  <c r="AG17" i="3" s="1"/>
  <c r="E11" i="1"/>
  <c r="F10" i="1"/>
  <c r="K10" i="1" s="1"/>
  <c r="E10" i="1"/>
  <c r="K92" i="1" l="1"/>
  <c r="AM94" i="3"/>
  <c r="AN104" i="3"/>
  <c r="AN117" i="3" s="1"/>
  <c r="R52" i="3"/>
  <c r="R63" i="3" s="1"/>
  <c r="AK36" i="3"/>
  <c r="AK38" i="3"/>
  <c r="AK74" i="3"/>
  <c r="AK86" i="3" s="1"/>
  <c r="R118" i="3"/>
  <c r="T29" i="3"/>
  <c r="AM29" i="3"/>
  <c r="AF13" i="3" s="1"/>
  <c r="AG132" i="3" s="1"/>
  <c r="AM46" i="3"/>
  <c r="AM52" i="3" s="1"/>
  <c r="T52" i="3"/>
  <c r="W118" i="3"/>
  <c r="AP47" i="3"/>
  <c r="W29" i="3"/>
  <c r="AP28" i="3"/>
  <c r="AP29" i="3" s="1"/>
  <c r="X52" i="3"/>
  <c r="X63" i="3" s="1"/>
  <c r="AQ51" i="3"/>
  <c r="AQ52" i="3" s="1"/>
  <c r="X118" i="3"/>
  <c r="AQ86" i="3"/>
  <c r="AF64" i="3" s="1"/>
  <c r="AJ133" i="3" s="1"/>
  <c r="N29" i="3"/>
  <c r="N63" i="3" s="1"/>
  <c r="N119" i="3" s="1"/>
  <c r="N120" i="3" s="1"/>
  <c r="AG12" i="3"/>
  <c r="AG29" i="3" s="1"/>
  <c r="AG144" i="3" s="1"/>
  <c r="P25" i="3"/>
  <c r="AH25" i="3"/>
  <c r="P20" i="3"/>
  <c r="AH20" i="3"/>
  <c r="Q52" i="3"/>
  <c r="AJ40" i="3"/>
  <c r="AJ52" i="3" s="1"/>
  <c r="Q29" i="3"/>
  <c r="AJ26" i="3"/>
  <c r="AJ29" i="3" s="1"/>
  <c r="Q118" i="3"/>
  <c r="Q72" i="3"/>
  <c r="AJ71" i="3"/>
  <c r="AJ86" i="3" s="1"/>
  <c r="AN80" i="3"/>
  <c r="AN86" i="3" s="1"/>
  <c r="AF63" i="3" s="1"/>
  <c r="AJ132" i="3" s="1"/>
  <c r="AN44" i="3"/>
  <c r="U52" i="3"/>
  <c r="U63" i="3" s="1"/>
  <c r="S86" i="3"/>
  <c r="K125" i="1"/>
  <c r="AP48" i="3" s="1"/>
  <c r="M125" i="1"/>
  <c r="P18" i="3"/>
  <c r="V80" i="3"/>
  <c r="V86" i="3" s="1"/>
  <c r="V44" i="3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114" i="3" l="1"/>
  <c r="T118" i="3"/>
  <c r="AM117" i="3"/>
  <c r="AM144" i="3" s="1"/>
  <c r="K131" i="1"/>
  <c r="AQ144" i="3"/>
  <c r="AF12" i="3"/>
  <c r="AG131" i="3" s="1"/>
  <c r="AJ144" i="3"/>
  <c r="AF14" i="3"/>
  <c r="AG133" i="3" s="1"/>
  <c r="T63" i="3"/>
  <c r="Q63" i="3"/>
  <c r="X119" i="3"/>
  <c r="X120" i="3" s="1"/>
  <c r="S118" i="3"/>
  <c r="AF62" i="3"/>
  <c r="AR86" i="3"/>
  <c r="Q119" i="3"/>
  <c r="Q120" i="3" s="1"/>
  <c r="AP52" i="3"/>
  <c r="AF36" i="3" s="1"/>
  <c r="AH133" i="3" s="1"/>
  <c r="S52" i="3"/>
  <c r="S63" i="3" s="1"/>
  <c r="V52" i="3"/>
  <c r="V63" i="3" s="1"/>
  <c r="R119" i="3"/>
  <c r="R120" i="3" s="1"/>
  <c r="AN52" i="3"/>
  <c r="AN144" i="3" s="1"/>
  <c r="W52" i="3"/>
  <c r="W63" i="3" s="1"/>
  <c r="W119" i="3" s="1"/>
  <c r="W120" i="3" s="1"/>
  <c r="AK52" i="3"/>
  <c r="AK144" i="3" s="1"/>
  <c r="P58" i="3"/>
  <c r="O58" i="3"/>
  <c r="V118" i="3"/>
  <c r="P29" i="3"/>
  <c r="U118" i="3"/>
  <c r="U119" i="3" s="1"/>
  <c r="U120" i="3" s="1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117" i="3" l="1"/>
  <c r="AF104" i="3"/>
  <c r="AF107" i="3" s="1"/>
  <c r="AK134" i="3" s="1"/>
  <c r="T119" i="3"/>
  <c r="T120" i="3" s="1"/>
  <c r="AF33" i="3"/>
  <c r="AH132" i="3" s="1"/>
  <c r="AL133" i="3"/>
  <c r="P63" i="3"/>
  <c r="P119" i="3" s="1"/>
  <c r="P120" i="3" s="1"/>
  <c r="AF65" i="3"/>
  <c r="AJ134" i="3" s="1"/>
  <c r="AJ131" i="3"/>
  <c r="AP144" i="3"/>
  <c r="AF32" i="3"/>
  <c r="AH131" i="3" s="1"/>
  <c r="AR52" i="3"/>
  <c r="S119" i="3"/>
  <c r="S120" i="3" s="1"/>
  <c r="O29" i="3"/>
  <c r="O63" i="3" s="1"/>
  <c r="O119" i="3" s="1"/>
  <c r="O120" i="3" s="1"/>
  <c r="AH19" i="3"/>
  <c r="AH29" i="3" s="1"/>
  <c r="AH144" i="3" s="1"/>
  <c r="V119" i="3"/>
  <c r="V120" i="3" s="1"/>
  <c r="F159" i="1"/>
  <c r="F157" i="1"/>
  <c r="F156" i="1"/>
  <c r="F158" i="1"/>
  <c r="AL131" i="3" l="1"/>
  <c r="AK132" i="3"/>
  <c r="AH134" i="3"/>
  <c r="AL132" i="3"/>
  <c r="AF11" i="3"/>
  <c r="AR29" i="3"/>
  <c r="C35" i="2"/>
  <c r="W35" i="2" s="1"/>
  <c r="C36" i="2"/>
  <c r="W36" i="2" s="1"/>
  <c r="W37" i="2"/>
  <c r="T38" i="2"/>
  <c r="Q38" i="2"/>
  <c r="N38" i="2"/>
  <c r="J38" i="2"/>
  <c r="G38" i="2"/>
  <c r="AF15" i="3" l="1"/>
  <c r="AG134" i="3" s="1"/>
  <c r="AL134" i="3" s="1"/>
  <c r="AG130" i="3"/>
  <c r="AL130" i="3" s="1"/>
  <c r="C38" i="2"/>
  <c r="W34" i="2"/>
  <c r="W38" i="2" s="1"/>
  <c r="D132" i="1" l="1"/>
  <c r="G63" i="3"/>
  <c r="Y63" i="3" s="1"/>
  <c r="G119" i="3" l="1"/>
  <c r="W125" i="3" s="1"/>
  <c r="Q125" i="3" l="1"/>
  <c r="Y125" i="3" s="1"/>
</calcChain>
</file>

<file path=xl/comments1.xml><?xml version="1.0" encoding="utf-8"?>
<comments xmlns="http://schemas.openxmlformats.org/spreadsheetml/2006/main">
  <authors>
    <author>Admin</author>
  </authors>
  <commentLis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1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<sst xmlns="http://schemas.openxmlformats.org/spreadsheetml/2006/main" count="2436" uniqueCount="510">
  <si>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</si>
  <si>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</si>
  <si>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</si>
  <si>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</si>
  <si>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</si>
  <si>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</si>
  <si>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</si>
  <si>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</si>
  <si>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</si>
  <si>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</si>
  <si>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</si>
  <si>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</si>
  <si>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</si>
  <si>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</si>
  <si>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</si>
  <si>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</si>
  <si>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</si>
  <si>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</si>
  <si>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</si>
  <si>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</si>
  <si>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</si>
  <si>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</si>
  <si>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</si>
  <si>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</si>
  <si>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</si>
  <si>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</si>
  <si>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</si>
  <si>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</si>
  <si>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</si>
  <si>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</si>
  <si>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</si>
  <si>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</si>
  <si>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</si>
  <si>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</si>
  <si>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</si>
  <si>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</si>
  <si>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</si>
  <si>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</si>
  <si>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</si>
  <si>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</si>
  <si>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</si>
  <si>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</si>
  <si>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</si>
  <si>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</si>
  <si>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</si>
  <si>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</si>
  <si>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</si>
  <si>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</si>
  <si>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</si>
  <si>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</si>
  <si>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</si>
  <si>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</si>
  <si>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</si>
  <si>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</si>
  <si>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</si>
  <si>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</si>
  <si>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</si>
  <si>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</si>
  <si>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</si>
  <si>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</si>
  <si>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</si>
  <si>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</si>
  <si>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</si>
  <si>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</si>
  <si>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</si>
  <si>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</si>
  <si>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</si>
  <si>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</si>
  <si>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</si>
  <si>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</si>
  <si>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</si>
  <si>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</si>
  <si>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</si>
  <si>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</si>
  <si>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</si>
  <si>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</si>
  <si>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</si>
  <si>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</si>
  <si>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</si>
  <si>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</si>
  <si>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</si>
  <si>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</si>
  <si>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</si>
  <si>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</si>
  <si>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</si>
  <si>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</si>
  <si>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</si>
  <si>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</si>
  <si>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</si>
  <si>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</si>
  <si>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</si>
  <si>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</si>
  <si>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</si>
  <si>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</si>
  <si>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</si>
  <si>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</si>
  <si>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</si>
  <si>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</si>
  <si>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</si>
  <si>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</si>
  <si>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</si>
  <si>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</si>
  <si>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</si>
  <si>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</si>
  <si>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</si>
  <si>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</si>
  <si>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</si>
  <si>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</si>
  <si>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</si>
  <si>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</si>
  <si>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</si>
  <si>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</si>
  <si>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</si>
  <si>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</si>
  <si>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</si>
  <si>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</si>
  <si>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</si>
  <si>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</si>
  <si>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</si>
  <si>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</si>
  <si>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</si>
  <si>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</si>
  <si>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</si>
  <si>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</si>
  <si>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</si>
  <si>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</si>
  <si>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</si>
  <si>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</si>
  <si>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</si>
  <si>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</si>
  <si>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</si>
  <si>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</si>
  <si>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</si>
  <si>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</si>
  <si>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</si>
  <si>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</si>
  <si>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</si>
  <si>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</si>
  <si>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</si>
  <si>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</si>
  <si>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</si>
  <si>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</si>
  <si>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</si>
  <si>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</si>
  <si>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</si>
  <si>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</si>
  <si>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</si>
  <si>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</si>
  <si>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</si>
  <si>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</si>
  <si>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</si>
  <si>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</si>
  <si>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</si>
  <si>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</si>
  <si>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</si>
  <si>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</si>
  <si>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</si>
  <si>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</si>
  <si>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Договірне право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</si>
  <si>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</si>
  <si>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</si>
  <si>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</si>
  <si>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</si>
  <si>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</si>
  <si>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</si>
  <si>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</si>
  <si>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</si>
  <si>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</si>
  <si>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</si>
  <si>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</si>
  <si>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</si>
  <si>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</si>
  <si>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</si>
  <si>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</si>
  <si>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</si>
  <si>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</si>
  <si>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</si>
  <si>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</si>
  <si>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</si>
  <si>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</si>
  <si>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</si>
  <si>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</si>
  <si>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</si>
  <si>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</si>
  <si>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</si>
  <si>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</si>
  <si>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</si>
  <si>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3.4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</si>
  <si>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</si>
  <si>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</si>
  <si>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</si>
  <si>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</si>
  <si>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</si>
  <si>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</si>
  <si>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</si>
  <si>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</si>
  <si>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</si>
  <si>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</si>
  <si>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</si>
  <si>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</si>
  <si>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</si>
  <si>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</si>
  <si>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</si>
  <si>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</si>
  <si>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</si>
  <si>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</si>
  <si>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</si>
  <si>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</si>
  <si>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</si>
  <si>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</si>
  <si>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</si>
  <si>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</si>
  <si>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</si>
  <si>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</si>
  <si>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</si>
  <si>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</si>
  <si>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</si>
  <si>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</si>
  <si>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</si>
  <si>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</si>
  <si>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</si>
  <si>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</si>
  <si>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</si>
  <si>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</si>
  <si>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</si>
  <si>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</si>
  <si>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</si>
  <si>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</si>
  <si>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</si>
  <si>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</si>
  <si>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Основи адміністративного права</t>
  </si>
  <si>
    <t>Договірне право / Основи адміністративного права</t>
  </si>
  <si>
    <t>Проектний аналіз</t>
  </si>
  <si>
    <t>Економічний аналіз</t>
  </si>
  <si>
    <t>Рекламна діяльність та бізнес-айдентика</t>
  </si>
  <si>
    <t>Підприємництво та бізнес-культура</t>
  </si>
  <si>
    <t>Економіка та організація інноваційної діяльності</t>
  </si>
  <si>
    <t>Комп'ютерна обробка економічної інформації</t>
  </si>
  <si>
    <t>Інформаційні системи та технології управління бізнес-процесами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</si>
  <si>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</si>
  <si>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</si>
  <si>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</si>
  <si>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</si>
  <si>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</si>
  <si>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</si>
  <si>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</si>
  <si>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</si>
  <si>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</si>
  <si>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t>Основи бізнесу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</si>
  <si>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</si>
  <si>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НАВЧАЛЬНИЙ ПЛАН</t>
  </si>
  <si>
    <t>Основи бізнесу / Теорія організацій</t>
  </si>
  <si>
    <t>Аналіз та оцінка бізнес-інформації</t>
  </si>
  <si>
    <t>Є.В. Мироненко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</si>
  <si>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</si>
  <si>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</si>
  <si>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</si>
  <si>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</si>
  <si>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</si>
  <si>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</si>
  <si>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</si>
  <si>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</si>
  <si>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</si>
  <si>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</si>
  <si>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</si>
  <si>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</si>
  <si>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</si>
  <si>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</si>
  <si>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</si>
  <si>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</si>
  <si>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</si>
  <si>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</si>
  <si>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</si>
  <si>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Атест.</t>
  </si>
  <si>
    <t>1.1.14</t>
  </si>
  <si>
    <t>1.4. Атестація</t>
  </si>
  <si>
    <t>Управлінський облік та аналіз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</si>
  <si>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</si>
  <si>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</si>
  <si>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</si>
  <si>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</si>
  <si>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</si>
  <si>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</si>
  <si>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</si>
  <si>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</si>
  <si>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</si>
  <si>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</si>
  <si>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</si>
  <si>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</si>
  <si>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</si>
  <si>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</si>
  <si>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</si>
  <si>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</si>
  <si>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</si>
  <si>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</si>
  <si>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</si>
  <si>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</si>
  <si>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</si>
  <si>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</si>
  <si>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</si>
  <si>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</si>
  <si>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</si>
  <si>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</si>
  <si>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</si>
  <si>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</si>
  <si>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</si>
  <si>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</si>
  <si>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</si>
  <si>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</si>
  <si>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</si>
  <si>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ранее были еще и эти дисц.  Их убрали?- комментарий кафедрі</t>
  </si>
  <si>
    <t>не слишком ли похожие альтернативы?</t>
  </si>
  <si>
    <t>1.1</t>
  </si>
  <si>
    <t>1, 2б д*</t>
  </si>
  <si>
    <t>1.2</t>
  </si>
  <si>
    <t>3, 4б д*</t>
  </si>
  <si>
    <t>1.3</t>
  </si>
  <si>
    <t>5ф*6ф* 7ф*</t>
  </si>
  <si>
    <t>с*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</si>
  <si>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</si>
  <si>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</si>
  <si>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</si>
  <si>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</si>
  <si>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</si>
  <si>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1.3 та 1.4</t>
  </si>
  <si>
    <t>2.2.6</t>
  </si>
  <si>
    <t>Дисципліни з інших ОП ДДМА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</si>
  <si>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</si>
  <si>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</si>
  <si>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</si>
  <si>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</si>
  <si>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</si>
  <si>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</si>
  <si>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</si>
  <si>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</si>
  <si>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</si>
  <si>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</si>
  <si>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</si>
  <si>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</si>
  <si>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</si>
  <si>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Господарське право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</si>
  <si>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</si>
  <si>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</si>
  <si>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</si>
  <si>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</si>
  <si>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</si>
  <si>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</si>
  <si>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</si>
  <si>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</si>
  <si>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</si>
  <si>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</si>
  <si>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</si>
  <si>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</si>
  <si>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</si>
  <si>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</si>
  <si>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</si>
  <si>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</si>
  <si>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</si>
  <si>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</si>
  <si>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</si>
  <si>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</si>
  <si>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</si>
  <si>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</si>
  <si>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</si>
  <si>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</si>
  <si>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</si>
  <si>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</si>
  <si>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 xml:space="preserve">Ділове листування англійською мовою </t>
  </si>
  <si>
    <t>Латишева/Касьянюк</t>
  </si>
  <si>
    <t>Технології управління персоналом</t>
  </si>
  <si>
    <t>7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</si>
  <si>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</si>
  <si>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</si>
  <si>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</si>
  <si>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</si>
  <si>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</si>
  <si>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</si>
  <si>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</si>
  <si>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</si>
  <si>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</si>
  <si>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</si>
  <si>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</si>
  <si>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</si>
  <si>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</si>
  <si>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</si>
  <si>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</si>
  <si>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</si>
  <si>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</si>
  <si>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</si>
  <si>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</si>
  <si>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</si>
  <si>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</si>
  <si>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</si>
  <si>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</si>
  <si>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</si>
  <si>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</si>
  <si>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</si>
  <si>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</si>
  <si>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</si>
  <si>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</si>
  <si>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</si>
  <si>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</si>
  <si>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</si>
  <si>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</si>
  <si>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</si>
  <si>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</si>
  <si>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</si>
  <si>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</si>
  <si>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</si>
  <si>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</si>
  <si>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</si>
  <si>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</si>
  <si>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</si>
  <si>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</si>
  <si>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</si>
  <si>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</si>
  <si>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</si>
  <si>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</si>
  <si>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</si>
  <si>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</si>
  <si>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</si>
  <si>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</si>
  <si>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</si>
  <si>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</si>
  <si>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</si>
  <si>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</si>
  <si>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</si>
  <si>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>Декан ФЕМ</t>
  </si>
  <si>
    <t>Зав. кафедри ЕП</t>
  </si>
  <si>
    <t>Кваліфікація:  бакалавр з економіки</t>
  </si>
  <si>
    <t>Інформаційні системи та технології</t>
  </si>
  <si>
    <t>Виконання кваліфікаційної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</si>
  <si>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</si>
  <si>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Бухгалтерський  облік</t>
  </si>
  <si>
    <t xml:space="preserve">Економічний аналіз </t>
  </si>
  <si>
    <t>Інвестування</t>
  </si>
  <si>
    <t>4</t>
  </si>
  <si>
    <t>Логістика</t>
  </si>
  <si>
    <t>Ринок праці</t>
  </si>
  <si>
    <t>Іноземна мова за професійним спрямуванням (розділ 1)</t>
  </si>
  <si>
    <t>6</t>
  </si>
  <si>
    <t>Зовнішньоекономічна діяльність підприємства</t>
  </si>
  <si>
    <t>Іноземна мова за професійним спрямуванням (розділ 2)</t>
  </si>
  <si>
    <t>Іноземна мова за професійним спрямуванням (розділ 3)</t>
  </si>
  <si>
    <t>Професійна етика</t>
  </si>
  <si>
    <t>Методи прийняття управлінських рішень</t>
  </si>
  <si>
    <t>8</t>
  </si>
  <si>
    <t>Самоменеджмент</t>
  </si>
  <si>
    <t>2.2.10</t>
  </si>
  <si>
    <t xml:space="preserve">Ділове листування іноземною мовою </t>
  </si>
  <si>
    <t>Є. О. Підгора</t>
  </si>
  <si>
    <t>Форма  атестації (екзамен, кваліфікаційна робота)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</si>
  <si>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</si>
  <si>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</si>
  <si>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</si>
  <si>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</si>
  <si>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</si>
  <si>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2.1.6</t>
  </si>
  <si>
    <t>2.1.7</t>
  </si>
  <si>
    <t>2.1.8</t>
  </si>
  <si>
    <t>2.1.9</t>
  </si>
  <si>
    <t>2.1.10</t>
  </si>
  <si>
    <t>Вибіркова дисципліна 3 семестру</t>
  </si>
  <si>
    <t>Вибіркові дисципліни 5 семестру</t>
  </si>
  <si>
    <t>Вибіркові дисципліни 7 семестру</t>
  </si>
  <si>
    <t>Вибіркові дисципліни 8 семестру</t>
  </si>
  <si>
    <t>5, 5</t>
  </si>
  <si>
    <t>8, 8</t>
  </si>
  <si>
    <t>2.2.11</t>
  </si>
  <si>
    <t>2.2.12</t>
  </si>
  <si>
    <t>2.2.13</t>
  </si>
  <si>
    <t>2.2.14</t>
  </si>
  <si>
    <t>2.2.15</t>
  </si>
  <si>
    <t>2.2.16</t>
  </si>
  <si>
    <t>2.2.17</t>
  </si>
  <si>
    <t>Управління освітнім процесом</t>
  </si>
  <si>
    <t>?</t>
  </si>
  <si>
    <t>Виробнича 1 (економічна)</t>
  </si>
  <si>
    <t>Виробнича 2 (аналітична)</t>
  </si>
  <si>
    <t>ЕП/М</t>
  </si>
  <si>
    <t>Курсова робота "Економічний аналіз"</t>
  </si>
  <si>
    <t>Бізнес-аналітика</t>
  </si>
  <si>
    <t>Обгрунтування господарських рішень і оцінка ризиків/ /Управлінський облік та аналіз/ …..</t>
  </si>
  <si>
    <t>Обгрунтування господарських рішень і оцінка ризиків/ /Управлінський облік та аналіз/ Методи прийняття управлінський рішень?</t>
  </si>
  <si>
    <t>Основи проектування бізнес-процесів</t>
  </si>
  <si>
    <t>Гроші та кредит/Бізнес-культура</t>
  </si>
  <si>
    <t>Організація виробництва та нормування / Логістика/Ринок праці</t>
  </si>
  <si>
    <t>Економіка  та організація інноваційної діяльності /Технології управління персоналом/Зовнішньоекономічна діяльність/Управління витратами та ціноутворення/…/…..</t>
  </si>
  <si>
    <t xml:space="preserve"> Інвестування/ Мотивація персоналу та тактика особистої поведінки</t>
  </si>
  <si>
    <t>Основи бізнесу / Економіка добробуту</t>
  </si>
  <si>
    <t>Економіка добробуту</t>
  </si>
  <si>
    <t>Бізнес-культура</t>
  </si>
  <si>
    <t>Мотивація персоналу</t>
  </si>
  <si>
    <t>Обгрунтування господарських рішень та оцінка ризиків</t>
  </si>
  <si>
    <t>Вібіркова дисципліна 4 семестру</t>
  </si>
  <si>
    <t>Вибіркова дисципліна 6 семестру</t>
  </si>
  <si>
    <t>7, 7, 7, 7</t>
  </si>
  <si>
    <t>1.2.3</t>
  </si>
  <si>
    <t>1.2.5</t>
  </si>
  <si>
    <t>1.2.8.1</t>
  </si>
  <si>
    <t>1.2.8.2</t>
  </si>
  <si>
    <t>1.2.13</t>
  </si>
  <si>
    <t>1.2.14.1</t>
  </si>
  <si>
    <t>1.2.14.2</t>
  </si>
  <si>
    <t>1.1.2</t>
  </si>
  <si>
    <t xml:space="preserve">Проєктний аналіз </t>
  </si>
  <si>
    <t>Курсова робота "Проєктний аналіз"</t>
  </si>
  <si>
    <t>Проєктування бізнес-процесів</t>
  </si>
  <si>
    <t xml:space="preserve">протокол № 9  </t>
  </si>
  <si>
    <t>" 25 " квітня   2024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</si>
</sst>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9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5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4" borderId="69" xfId="3" applyNumberFormat="1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0" fontId="11" fillId="0" borderId="59" xfId="3" applyFont="1" applyBorder="1" applyAlignment="1">
      <alignment horizontal="center" vertical="center" wrapText="1"/>
    </xf>
    <xf numFmtId="167" fontId="28" fillId="0" borderId="59" xfId="3" applyNumberFormat="1" applyFont="1" applyBorder="1" applyAlignment="1">
      <alignment horizontal="center" vertical="center" wrapText="1"/>
    </xf>
    <xf numFmtId="1" fontId="28" fillId="0" borderId="59" xfId="3" applyNumberFormat="1" applyFont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28" fillId="0" borderId="76" xfId="3" applyNumberFormat="1" applyFont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0" borderId="26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1" xfId="0" applyFont="1" applyFill="1" applyBorder="1" applyAlignment="1">
      <alignment horizontal="left" wrapText="1"/>
    </xf>
    <xf numFmtId="166" fontId="2" fillId="6" borderId="1" xfId="1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8" fontId="3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165" fontId="3" fillId="6" borderId="0" xfId="0" applyNumberFormat="1" applyFont="1" applyFill="1" applyAlignment="1">
      <alignment horizontal="center" vertical="center"/>
    </xf>
    <xf numFmtId="168" fontId="3" fillId="6" borderId="0" xfId="0" applyNumberFormat="1" applyFont="1" applyFill="1" applyAlignment="1">
      <alignment horizontal="center" vertical="center"/>
    </xf>
    <xf numFmtId="0" fontId="2" fillId="6" borderId="11" xfId="0" applyFont="1" applyFill="1" applyBorder="1" applyAlignment="1">
      <alignment horizontal="left" wrapText="1"/>
    </xf>
    <xf numFmtId="167" fontId="2" fillId="6" borderId="2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center" vertical="center"/>
    </xf>
    <xf numFmtId="169" fontId="3" fillId="6" borderId="0" xfId="0" applyNumberFormat="1" applyFont="1" applyFill="1" applyAlignment="1">
      <alignment horizontal="center" vertical="center"/>
    </xf>
    <xf numFmtId="167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/>
    <xf numFmtId="167" fontId="2" fillId="6" borderId="0" xfId="0" applyNumberFormat="1" applyFont="1" applyFill="1"/>
    <xf numFmtId="0" fontId="3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70" fontId="27" fillId="8" borderId="0" xfId="3" applyNumberFormat="1" applyFont="1" applyFill="1" applyAlignment="1">
      <alignment vertical="center"/>
    </xf>
    <xf numFmtId="170" fontId="11" fillId="8" borderId="0" xfId="3" applyNumberFormat="1" applyFont="1" applyFill="1" applyAlignment="1">
      <alignment vertical="center"/>
    </xf>
    <xf numFmtId="170" fontId="7" fillId="8" borderId="0" xfId="3" applyNumberFormat="1" applyFont="1" applyFill="1" applyAlignment="1">
      <alignment vertical="center"/>
    </xf>
    <xf numFmtId="170" fontId="29" fillId="8" borderId="0" xfId="3" applyNumberFormat="1" applyFont="1" applyFill="1" applyAlignment="1">
      <alignment vertical="center"/>
    </xf>
    <xf numFmtId="170" fontId="29" fillId="5" borderId="0" xfId="3" applyNumberFormat="1" applyFont="1" applyFill="1" applyAlignment="1">
      <alignment vertical="center"/>
    </xf>
    <xf numFmtId="49" fontId="7" fillId="8" borderId="38" xfId="3" applyNumberFormat="1" applyFont="1" applyFill="1" applyBorder="1" applyAlignment="1">
      <alignment vertical="center" wrapText="1"/>
    </xf>
    <xf numFmtId="170" fontId="29" fillId="8" borderId="0" xfId="3" applyNumberFormat="1" applyFont="1" applyFill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  <xf numFmtId="170" fontId="40" fillId="0" borderId="1" xfId="3" applyNumberFormat="1" applyFont="1" applyBorder="1" applyAlignment="1">
      <alignment vertical="center"/>
    </xf>
    <xf numFmtId="0" fontId="40" fillId="2" borderId="1" xfId="3" applyFont="1" applyFill="1" applyBorder="1" applyAlignment="1">
      <alignment horizontal="center" vertical="center"/>
    </xf>
    <xf numFmtId="170" fontId="41" fillId="0" borderId="1" xfId="3" applyNumberFormat="1" applyFont="1" applyBorder="1" applyAlignment="1">
      <alignment vertical="center"/>
    </xf>
    <xf numFmtId="170" fontId="41" fillId="8" borderId="1" xfId="3" applyNumberFormat="1" applyFont="1" applyFill="1" applyBorder="1" applyAlignment="1">
      <alignment vertical="center"/>
    </xf>
    <xf numFmtId="170" fontId="42" fillId="8" borderId="1" xfId="3" applyNumberFormat="1" applyFont="1" applyFill="1" applyBorder="1" applyAlignment="1">
      <alignment vertical="center"/>
    </xf>
    <xf numFmtId="170" fontId="43" fillId="0" borderId="1" xfId="3" applyNumberFormat="1" applyFont="1" applyBorder="1" applyAlignment="1">
      <alignment vertical="center"/>
    </xf>
    <xf numFmtId="170" fontId="43" fillId="8" borderId="1" xfId="3" applyNumberFormat="1" applyFont="1" applyFill="1" applyBorder="1" applyAlignment="1">
      <alignment vertical="center"/>
    </xf>
    <xf numFmtId="170" fontId="43" fillId="5" borderId="1" xfId="3" applyNumberFormat="1" applyFont="1" applyFill="1" applyBorder="1" applyAlignment="1">
      <alignment vertical="center"/>
    </xf>
    <xf numFmtId="170" fontId="40" fillId="8" borderId="1" xfId="3" applyNumberFormat="1" applyFont="1" applyFill="1" applyBorder="1" applyAlignment="1">
      <alignment vertical="center"/>
    </xf>
    <xf numFmtId="166" fontId="40" fillId="0" borderId="1" xfId="3" applyNumberFormat="1" applyFont="1" applyBorder="1" applyAlignment="1">
      <alignment vertical="center"/>
    </xf>
    <xf numFmtId="166" fontId="7" fillId="0" borderId="0" xfId="3" applyNumberFormat="1" applyFont="1" applyAlignment="1">
      <alignment vertical="center"/>
    </xf>
    <xf numFmtId="166" fontId="27" fillId="0" borderId="0" xfId="3" applyNumberFormat="1" applyFont="1" applyAlignment="1">
      <alignment vertical="center"/>
    </xf>
    <xf numFmtId="166" fontId="27" fillId="8" borderId="0" xfId="3" applyNumberFormat="1" applyFont="1" applyFill="1" applyAlignment="1">
      <alignment vertical="center"/>
    </xf>
    <xf numFmtId="166" fontId="43" fillId="0" borderId="1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8" borderId="0" xfId="3" applyNumberFormat="1" applyFont="1" applyFill="1" applyAlignment="1">
      <alignment vertical="center"/>
    </xf>
    <xf numFmtId="167" fontId="29" fillId="8" borderId="0" xfId="3" applyNumberFormat="1" applyFont="1" applyFill="1" applyAlignment="1">
      <alignment vertical="center"/>
    </xf>
    <xf numFmtId="166" fontId="7" fillId="8" borderId="0" xfId="3" applyNumberFormat="1" applyFont="1" applyFill="1" applyAlignment="1">
      <alignment vertical="center"/>
    </xf>
    <xf numFmtId="166" fontId="41" fillId="0" borderId="1" xfId="3" applyNumberFormat="1" applyFont="1" applyBorder="1" applyAlignment="1">
      <alignment vertical="center"/>
    </xf>
    <xf numFmtId="170" fontId="2" fillId="0" borderId="1" xfId="3" applyNumberFormat="1" applyFont="1" applyBorder="1" applyAlignment="1">
      <alignment vertical="center" wrapText="1"/>
    </xf>
    <xf numFmtId="0" fontId="7" fillId="0" borderId="6" xfId="3" applyFont="1" applyBorder="1" applyAlignment="1">
      <alignment horizontal="center" vertical="center"/>
    </xf>
    <xf numFmtId="0" fontId="7" fillId="0" borderId="65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49" fontId="11" fillId="0" borderId="61" xfId="3" applyNumberFormat="1" applyFont="1" applyBorder="1" applyAlignment="1">
      <alignment vertical="center" wrapText="1"/>
    </xf>
    <xf numFmtId="0" fontId="11" fillId="0" borderId="15" xfId="3" applyFont="1" applyBorder="1" applyAlignment="1">
      <alignment horizontal="center" vertical="center" wrapText="1"/>
    </xf>
    <xf numFmtId="49" fontId="11" fillId="0" borderId="16" xfId="3" applyNumberFormat="1" applyFont="1" applyBorder="1" applyAlignment="1">
      <alignment horizontal="center" vertical="center" wrapText="1"/>
    </xf>
    <xf numFmtId="49" fontId="11" fillId="0" borderId="31" xfId="3" applyNumberFormat="1" applyFont="1" applyBorder="1" applyAlignment="1">
      <alignment horizontal="center" vertical="center" wrapText="1"/>
    </xf>
    <xf numFmtId="170" fontId="11" fillId="0" borderId="18" xfId="3" applyNumberFormat="1" applyFont="1" applyBorder="1" applyAlignment="1">
      <alignment horizontal="center" vertical="center" wrapText="1"/>
    </xf>
    <xf numFmtId="167" fontId="11" fillId="0" borderId="32" xfId="3" applyNumberFormat="1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 wrapText="1"/>
    </xf>
    <xf numFmtId="49" fontId="27" fillId="0" borderId="36" xfId="0" applyNumberFormat="1" applyFont="1" applyBorder="1" applyAlignment="1">
      <alignment horizontal="center" vertical="center"/>
    </xf>
    <xf numFmtId="49" fontId="7" fillId="0" borderId="62" xfId="3" applyNumberFormat="1" applyFont="1" applyBorder="1" applyAlignment="1">
      <alignment vertical="center" wrapText="1"/>
    </xf>
    <xf numFmtId="0" fontId="11" fillId="0" borderId="48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 wrapText="1"/>
    </xf>
    <xf numFmtId="167" fontId="7" fillId="0" borderId="38" xfId="3" applyNumberFormat="1" applyFont="1" applyBorder="1" applyAlignment="1">
      <alignment horizontal="center" vertical="center"/>
    </xf>
    <xf numFmtId="0" fontId="7" fillId="0" borderId="48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 wrapText="1"/>
    </xf>
    <xf numFmtId="170" fontId="27" fillId="0" borderId="27" xfId="3" applyNumberFormat="1" applyFont="1" applyBorder="1" applyAlignment="1">
      <alignment vertical="center"/>
    </xf>
    <xf numFmtId="0" fontId="11" fillId="0" borderId="48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0" fontId="11" fillId="0" borderId="27" xfId="0" applyNumberFormat="1" applyFont="1" applyBorder="1" applyAlignment="1">
      <alignment horizontal="center" vertical="center" wrapText="1"/>
    </xf>
    <xf numFmtId="167" fontId="7" fillId="0" borderId="38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/>
    </xf>
    <xf numFmtId="172" fontId="11" fillId="0" borderId="38" xfId="3" applyNumberFormat="1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 wrapText="1"/>
    </xf>
    <xf numFmtId="170" fontId="27" fillId="0" borderId="27" xfId="3" applyNumberFormat="1" applyFont="1" applyBorder="1" applyAlignment="1">
      <alignment horizontal="center" vertical="center"/>
    </xf>
    <xf numFmtId="171" fontId="30" fillId="0" borderId="27" xfId="3" applyNumberFormat="1" applyFont="1" applyBorder="1" applyAlignment="1">
      <alignment horizontal="center" vertical="center"/>
    </xf>
    <xf numFmtId="49" fontId="11" fillId="0" borderId="62" xfId="3" applyNumberFormat="1" applyFont="1" applyBorder="1" applyAlignment="1">
      <alignment vertical="center" wrapText="1"/>
    </xf>
    <xf numFmtId="170" fontId="11" fillId="0" borderId="48" xfId="3" applyNumberFormat="1" applyFont="1" applyBorder="1" applyAlignment="1">
      <alignment horizontal="center" vertical="center"/>
    </xf>
    <xf numFmtId="172" fontId="11" fillId="0" borderId="47" xfId="3" applyNumberFormat="1" applyFont="1" applyBorder="1" applyAlignment="1">
      <alignment horizontal="center" vertical="center"/>
    </xf>
    <xf numFmtId="170" fontId="11" fillId="0" borderId="41" xfId="3" applyNumberFormat="1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wrapText="1"/>
    </xf>
    <xf numFmtId="0" fontId="27" fillId="0" borderId="42" xfId="3" applyFont="1" applyBorder="1" applyAlignment="1">
      <alignment horizontal="center" vertical="center" wrapText="1"/>
    </xf>
    <xf numFmtId="170" fontId="11" fillId="0" borderId="22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172" fontId="11" fillId="0" borderId="73" xfId="3" applyNumberFormat="1" applyFont="1" applyBorder="1" applyAlignment="1">
      <alignment horizontal="center" vertical="center"/>
    </xf>
    <xf numFmtId="49" fontId="11" fillId="0" borderId="61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left" vertical="center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6" fontId="11" fillId="0" borderId="61" xfId="0" applyNumberFormat="1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 wrapText="1"/>
    </xf>
    <xf numFmtId="49" fontId="7" fillId="0" borderId="79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6" fontId="7" fillId="0" borderId="71" xfId="0" applyNumberFormat="1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 wrapText="1"/>
    </xf>
    <xf numFmtId="49" fontId="11" fillId="0" borderId="62" xfId="0" applyNumberFormat="1" applyFont="1" applyBorder="1" applyAlignment="1">
      <alignment horizontal="center" vertical="center"/>
    </xf>
    <xf numFmtId="49" fontId="11" fillId="0" borderId="38" xfId="3" applyNumberFormat="1" applyFont="1" applyBorder="1" applyAlignment="1">
      <alignment horizontal="left" vertical="center" wrapText="1"/>
    </xf>
    <xf numFmtId="49" fontId="11" fillId="0" borderId="38" xfId="3" applyNumberFormat="1" applyFont="1" applyBorder="1" applyAlignment="1">
      <alignment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172" fontId="7" fillId="0" borderId="47" xfId="3" applyNumberFormat="1" applyFont="1" applyBorder="1" applyAlignment="1">
      <alignment horizontal="center" vertical="center"/>
    </xf>
    <xf numFmtId="49" fontId="32" fillId="0" borderId="38" xfId="3" applyNumberFormat="1" applyFont="1" applyBorder="1" applyAlignment="1">
      <alignment vertical="center" wrapText="1"/>
    </xf>
    <xf numFmtId="172" fontId="32" fillId="0" borderId="47" xfId="3" applyNumberFormat="1" applyFont="1" applyBorder="1" applyAlignment="1">
      <alignment horizontal="center" vertical="center"/>
    </xf>
    <xf numFmtId="49" fontId="27" fillId="0" borderId="62" xfId="0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27" xfId="3" applyNumberFormat="1" applyFont="1" applyBorder="1" applyAlignment="1">
      <alignment horizontal="center" vertical="center"/>
    </xf>
    <xf numFmtId="49" fontId="7" fillId="0" borderId="77" xfId="0" applyNumberFormat="1" applyFont="1" applyBorder="1" applyAlignment="1">
      <alignment horizontal="center" vertical="center"/>
    </xf>
    <xf numFmtId="167" fontId="11" fillId="0" borderId="59" xfId="3" applyNumberFormat="1" applyFont="1" applyBorder="1" applyAlignment="1">
      <alignment horizontal="center" vertical="center" wrapText="1"/>
    </xf>
    <xf numFmtId="1" fontId="11" fillId="0" borderId="59" xfId="3" applyNumberFormat="1" applyFont="1" applyBorder="1" applyAlignment="1">
      <alignment horizontal="center" vertical="center" wrapText="1"/>
    </xf>
    <xf numFmtId="171" fontId="31" fillId="0" borderId="18" xfId="0" applyNumberFormat="1" applyFont="1" applyBorder="1" applyAlignment="1">
      <alignment horizontal="center" vertical="center"/>
    </xf>
    <xf numFmtId="167" fontId="11" fillId="0" borderId="61" xfId="0" applyNumberFormat="1" applyFont="1" applyBorder="1" applyAlignment="1">
      <alignment horizontal="center" vertical="center"/>
    </xf>
    <xf numFmtId="1" fontId="11" fillId="0" borderId="83" xfId="3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1" fontId="31" fillId="0" borderId="34" xfId="0" applyNumberFormat="1" applyFont="1" applyBorder="1" applyAlignment="1">
      <alignment horizontal="center" vertical="center"/>
    </xf>
    <xf numFmtId="167" fontId="11" fillId="0" borderId="79" xfId="0" applyNumberFormat="1" applyFont="1" applyBorder="1" applyAlignment="1">
      <alignment horizontal="center" vertical="center"/>
    </xf>
    <xf numFmtId="1" fontId="11" fillId="0" borderId="34" xfId="3" applyNumberFormat="1" applyFont="1" applyBorder="1" applyAlignment="1">
      <alignment horizontal="center" vertical="center"/>
    </xf>
    <xf numFmtId="171" fontId="31" fillId="0" borderId="27" xfId="0" applyNumberFormat="1" applyFont="1" applyBorder="1" applyAlignment="1">
      <alignment horizontal="center" vertical="center"/>
    </xf>
    <xf numFmtId="167" fontId="11" fillId="0" borderId="62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1" fontId="31" fillId="0" borderId="42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" fontId="11" fillId="0" borderId="27" xfId="3" applyNumberFormat="1" applyFont="1" applyBorder="1" applyAlignment="1">
      <alignment horizontal="center" vertical="center"/>
    </xf>
    <xf numFmtId="167" fontId="11" fillId="0" borderId="0" xfId="3" applyNumberFormat="1" applyFont="1" applyAlignment="1">
      <alignment horizontal="center" vertical="center"/>
    </xf>
    <xf numFmtId="1" fontId="11" fillId="0" borderId="64" xfId="0" applyNumberFormat="1" applyFont="1" applyBorder="1" applyAlignment="1">
      <alignment horizontal="center" vertical="center"/>
    </xf>
    <xf numFmtId="171" fontId="7" fillId="0" borderId="15" xfId="0" applyNumberFormat="1" applyFont="1" applyBorder="1" applyAlignment="1">
      <alignment horizontal="center" vertical="center"/>
    </xf>
    <xf numFmtId="171" fontId="7" fillId="0" borderId="16" xfId="0" applyNumberFormat="1" applyFont="1" applyBorder="1" applyAlignment="1">
      <alignment horizontal="center" vertical="center"/>
    </xf>
    <xf numFmtId="171" fontId="7" fillId="0" borderId="31" xfId="0" applyNumberFormat="1" applyFont="1" applyBorder="1" applyAlignment="1">
      <alignment horizontal="center" vertical="center"/>
    </xf>
    <xf numFmtId="167" fontId="11" fillId="0" borderId="29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  <xf numFmtId="49" fontId="11" fillId="0" borderId="63" xfId="0" applyNumberFormat="1" applyFont="1" applyBorder="1" applyAlignment="1">
      <alignment horizontal="center" vertical="center"/>
    </xf>
    <xf numFmtId="171" fontId="7" fillId="0" borderId="22" xfId="0" applyNumberFormat="1" applyFont="1" applyBorder="1" applyAlignment="1">
      <alignment horizontal="center" vertical="center"/>
    </xf>
    <xf numFmtId="171" fontId="7" fillId="0" borderId="23" xfId="0" applyNumberFormat="1" applyFont="1" applyBorder="1" applyAlignment="1">
      <alignment horizontal="center" vertical="center"/>
    </xf>
    <xf numFmtId="171" fontId="7" fillId="0" borderId="60" xfId="0" applyNumberFormat="1" applyFont="1" applyBorder="1" applyAlignment="1">
      <alignment horizontal="center" vertical="center"/>
    </xf>
    <xf numFmtId="167" fontId="11" fillId="0" borderId="74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left" vertical="top" wrapText="1"/>
    </xf>
    <xf numFmtId="167" fontId="11" fillId="0" borderId="90" xfId="0" applyNumberFormat="1" applyFont="1" applyBorder="1" applyAlignment="1">
      <alignment horizontal="center" vertical="center"/>
    </xf>
    <xf numFmtId="1" fontId="11" fillId="0" borderId="69" xfId="0" applyNumberFormat="1" applyFont="1" applyBorder="1" applyAlignment="1">
      <alignment horizontal="center" vertical="center"/>
    </xf>
    <xf numFmtId="167" fontId="11" fillId="0" borderId="64" xfId="3" applyNumberFormat="1" applyFont="1" applyBorder="1" applyAlignment="1">
      <alignment horizontal="center" vertical="center" wrapText="1"/>
    </xf>
    <xf numFmtId="1" fontId="11" fillId="0" borderId="64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49" fontId="39" fillId="0" borderId="1" xfId="3" applyNumberFormat="1" applyFont="1" applyBorder="1" applyAlignment="1">
      <alignment vertical="center" wrapText="1"/>
    </xf>
    <xf numFmtId="1" fontId="11" fillId="0" borderId="69" xfId="3" applyNumberFormat="1" applyFont="1" applyBorder="1" applyAlignment="1">
      <alignment horizontal="center" vertical="center" wrapText="1"/>
    </xf>
    <xf numFmtId="1" fontId="7" fillId="0" borderId="26" xfId="3" applyNumberFormat="1" applyFont="1" applyBorder="1" applyAlignment="1">
      <alignment horizontal="center" vertical="center"/>
    </xf>
    <xf numFmtId="167" fontId="11" fillId="0" borderId="59" xfId="3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170" fontId="7" fillId="0" borderId="0" xfId="3" applyNumberFormat="1" applyFont="1" applyAlignment="1">
      <alignment horizontal="right" vertical="center"/>
    </xf>
    <xf numFmtId="167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wrapText="1"/>
    </xf>
    <xf numFmtId="49" fontId="27" fillId="0" borderId="38" xfId="3" applyNumberFormat="1" applyFont="1" applyBorder="1" applyAlignment="1">
      <alignment horizontal="left" vertical="center" wrapText="1"/>
    </xf>
    <xf numFmtId="0" fontId="11" fillId="0" borderId="98" xfId="0" applyFont="1" applyBorder="1" applyAlignment="1">
      <alignment horizontal="center" vertical="center" wrapText="1"/>
    </xf>
    <xf numFmtId="49" fontId="3" fillId="0" borderId="98" xfId="0" applyNumberFormat="1" applyFont="1" applyBorder="1" applyAlignment="1">
      <alignment horizontal="center" vertical="center" wrapText="1"/>
    </xf>
    <xf numFmtId="165" fontId="11" fillId="0" borderId="99" xfId="0" applyNumberFormat="1" applyFont="1" applyBorder="1" applyAlignment="1">
      <alignment horizontal="center" vertical="center" wrapText="1"/>
    </xf>
    <xf numFmtId="0" fontId="7" fillId="0" borderId="27" xfId="3" applyFont="1" applyBorder="1" applyAlignment="1">
      <alignment vertical="center"/>
    </xf>
    <xf numFmtId="0" fontId="27" fillId="0" borderId="0" xfId="3" applyFont="1" applyAlignment="1">
      <alignment horizontal="center" vertical="center"/>
    </xf>
    <xf numFmtId="170" fontId="29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49" fontId="27" fillId="0" borderId="0" xfId="3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0" fontId="7" fillId="0" borderId="0" xfId="3" applyFont="1" applyAlignment="1">
      <alignment vertical="center"/>
    </xf>
    <xf numFmtId="49" fontId="27" fillId="0" borderId="47" xfId="3" applyNumberFormat="1" applyFont="1" applyBorder="1" applyAlignment="1">
      <alignment horizontal="left" vertical="center" wrapText="1"/>
    </xf>
    <xf numFmtId="49" fontId="11" fillId="0" borderId="61" xfId="3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49" fontId="27" fillId="0" borderId="62" xfId="3" applyNumberFormat="1" applyFont="1" applyBorder="1" applyAlignment="1">
      <alignment horizontal="left" vertical="center" wrapText="1"/>
    </xf>
    <xf numFmtId="165" fontId="11" fillId="0" borderId="27" xfId="0" applyNumberFormat="1" applyFont="1" applyBorder="1" applyAlignment="1">
      <alignment horizontal="center" vertical="center" wrapText="1"/>
    </xf>
    <xf numFmtId="49" fontId="27" fillId="0" borderId="63" xfId="3" applyNumberFormat="1" applyFont="1" applyBorder="1" applyAlignment="1">
      <alignment horizontal="left" vertical="center" wrapText="1"/>
    </xf>
    <xf numFmtId="1" fontId="7" fillId="0" borderId="22" xfId="3" applyNumberFormat="1" applyFont="1" applyBorder="1" applyAlignment="1">
      <alignment horizontal="center" vertical="center"/>
    </xf>
    <xf numFmtId="1" fontId="7" fillId="0" borderId="39" xfId="3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 wrapText="1"/>
    </xf>
    <xf numFmtId="165" fontId="11" fillId="0" borderId="40" xfId="0" applyNumberFormat="1" applyFont="1" applyBorder="1" applyAlignment="1">
      <alignment horizontal="center" vertical="center" wrapText="1"/>
    </xf>
    <xf numFmtId="167" fontId="7" fillId="0" borderId="62" xfId="0" applyNumberFormat="1" applyFont="1" applyBorder="1" applyAlignment="1">
      <alignment horizontal="center" vertical="center"/>
    </xf>
    <xf numFmtId="167" fontId="7" fillId="0" borderId="63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/>
    </xf>
    <xf numFmtId="170" fontId="11" fillId="0" borderId="18" xfId="0" applyNumberFormat="1" applyFont="1" applyBorder="1" applyAlignment="1">
      <alignment horizontal="center" vertical="center" wrapText="1"/>
    </xf>
    <xf numFmtId="49" fontId="3" fillId="0" borderId="100" xfId="0" applyNumberFormat="1" applyFont="1" applyBorder="1" applyAlignment="1">
      <alignment horizontal="center" vertical="center" wrapText="1"/>
    </xf>
    <xf numFmtId="49" fontId="11" fillId="0" borderId="100" xfId="0" applyNumberFormat="1" applyFont="1" applyBorder="1" applyAlignment="1">
      <alignment horizontal="center" vertical="center" wrapText="1"/>
    </xf>
    <xf numFmtId="165" fontId="11" fillId="0" borderId="101" xfId="0" applyNumberFormat="1" applyFont="1" applyBorder="1" applyAlignment="1">
      <alignment horizontal="center" vertical="center" wrapText="1"/>
    </xf>
    <xf numFmtId="167" fontId="11" fillId="0" borderId="61" xfId="3" applyNumberFormat="1" applyFont="1" applyBorder="1" applyAlignment="1">
      <alignment horizontal="center" vertical="center"/>
    </xf>
    <xf numFmtId="167" fontId="7" fillId="0" borderId="102" xfId="0" applyNumberFormat="1" applyFont="1" applyBorder="1" applyAlignment="1">
      <alignment horizontal="center" vertical="center"/>
    </xf>
    <xf numFmtId="167" fontId="7" fillId="0" borderId="103" xfId="0" applyNumberFormat="1" applyFont="1" applyBorder="1" applyAlignment="1">
      <alignment horizontal="center" vertical="center"/>
    </xf>
    <xf numFmtId="167" fontId="7" fillId="0" borderId="104" xfId="0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vertical="center" wrapText="1"/>
    </xf>
    <xf numFmtId="0" fontId="27" fillId="0" borderId="18" xfId="0" applyFont="1" applyBorder="1" applyAlignment="1">
      <alignment horizontal="center" vertical="center" wrapText="1"/>
    </xf>
    <xf numFmtId="49" fontId="11" fillId="0" borderId="72" xfId="0" applyNumberFormat="1" applyFont="1" applyBorder="1" applyAlignment="1">
      <alignment horizontal="center" vertical="center"/>
    </xf>
    <xf numFmtId="49" fontId="27" fillId="0" borderId="74" xfId="0" applyNumberFormat="1" applyFont="1" applyBorder="1" applyAlignment="1">
      <alignment horizontal="center" vertical="center"/>
    </xf>
    <xf numFmtId="0" fontId="7" fillId="0" borderId="40" xfId="3" applyFont="1" applyBorder="1" applyAlignment="1">
      <alignment vertical="center"/>
    </xf>
    <xf numFmtId="172" fontId="11" fillId="0" borderId="62" xfId="3" applyNumberFormat="1" applyFont="1" applyBorder="1" applyAlignment="1">
      <alignment horizontal="center" vertical="center"/>
    </xf>
    <xf numFmtId="172" fontId="11" fillId="0" borderId="6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172" fontId="11" fillId="0" borderId="79" xfId="3" applyNumberFormat="1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1" fontId="11" fillId="0" borderId="26" xfId="3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49" fontId="11" fillId="0" borderId="3" xfId="3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1" xfId="0" applyFont="1" applyBorder="1" applyAlignment="1">
      <alignment horizontal="left" wrapText="1"/>
    </xf>
    <xf numFmtId="0" fontId="46" fillId="0" borderId="0" xfId="0" applyFont="1"/>
    <xf numFmtId="0" fontId="49" fillId="0" borderId="1" xfId="0" applyFont="1" applyBorder="1" applyAlignment="1">
      <alignment horizontal="left" wrapText="1"/>
    </xf>
    <xf numFmtId="0" fontId="11" fillId="0" borderId="75" xfId="3" applyFont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171" fontId="11" fillId="0" borderId="81" xfId="0" applyNumberFormat="1" applyFont="1" applyBorder="1" applyAlignment="1">
      <alignment horizontal="left" vertical="top" wrapText="1"/>
    </xf>
    <xf numFmtId="170" fontId="11" fillId="0" borderId="0" xfId="3" applyNumberFormat="1" applyFont="1" applyAlignment="1">
      <alignment horizontal="right" vertical="center"/>
    </xf>
    <xf numFmtId="0" fontId="11" fillId="0" borderId="0" xfId="3" applyFont="1" applyAlignment="1">
      <alignment horizontal="center" vertical="center"/>
    </xf>
    <xf numFmtId="170" fontId="40" fillId="0" borderId="0" xfId="3" applyNumberFormat="1" applyFont="1" applyAlignment="1">
      <alignment vertical="center"/>
    </xf>
    <xf numFmtId="171" fontId="11" fillId="0" borderId="69" xfId="3" applyNumberFormat="1" applyFont="1" applyBorder="1" applyAlignment="1">
      <alignment horizontal="center" vertical="center"/>
    </xf>
    <xf numFmtId="49" fontId="11" fillId="0" borderId="48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171" fontId="11" fillId="0" borderId="13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horizontal="center" vertical="center"/>
    </xf>
    <xf numFmtId="171" fontId="11" fillId="0" borderId="25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71" fontId="11" fillId="0" borderId="64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vertical="center"/>
    </xf>
    <xf numFmtId="171" fontId="11" fillId="0" borderId="59" xfId="3" applyNumberFormat="1" applyFont="1" applyBorder="1" applyAlignment="1">
      <alignment horizontal="center" vertical="center"/>
    </xf>
    <xf numFmtId="166" fontId="11" fillId="0" borderId="64" xfId="3" applyNumberFormat="1" applyFont="1" applyBorder="1" applyAlignment="1">
      <alignment horizontal="center" vertical="center"/>
    </xf>
    <xf numFmtId="166" fontId="11" fillId="0" borderId="59" xfId="3" applyNumberFormat="1" applyFont="1" applyBorder="1" applyAlignment="1">
      <alignment horizontal="center" vertical="center"/>
    </xf>
    <xf numFmtId="49" fontId="11" fillId="0" borderId="33" xfId="3" applyNumberFormat="1" applyFont="1" applyBorder="1" applyAlignment="1">
      <alignment horizontal="center" vertical="center"/>
    </xf>
    <xf numFmtId="49" fontId="11" fillId="0" borderId="69" xfId="3" applyNumberFormat="1" applyFont="1" applyBorder="1" applyAlignment="1">
      <alignment horizontal="center" vertical="center" wrapText="1"/>
    </xf>
    <xf numFmtId="172" fontId="11" fillId="0" borderId="69" xfId="3" applyNumberFormat="1" applyFont="1" applyBorder="1" applyAlignment="1">
      <alignment horizontal="center" vertical="center"/>
    </xf>
    <xf numFmtId="1" fontId="11" fillId="0" borderId="22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49" fontId="11" fillId="0" borderId="25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 wrapText="1"/>
    </xf>
    <xf numFmtId="171" fontId="11" fillId="0" borderId="4" xfId="3" applyNumberFormat="1" applyFont="1" applyBorder="1" applyAlignment="1">
      <alignment horizontal="center" vertical="center"/>
    </xf>
    <xf numFmtId="49" fontId="11" fillId="0" borderId="71" xfId="3" applyNumberFormat="1" applyFont="1" applyBorder="1" applyAlignment="1">
      <alignment vertical="center" wrapText="1"/>
    </xf>
    <xf numFmtId="49" fontId="11" fillId="0" borderId="47" xfId="3" applyNumberFormat="1" applyFont="1" applyBorder="1" applyAlignment="1">
      <alignment vertical="center" wrapText="1"/>
    </xf>
    <xf numFmtId="167" fontId="11" fillId="0" borderId="69" xfId="3" applyNumberFormat="1" applyFont="1" applyBorder="1" applyAlignment="1">
      <alignment horizontal="center" vertical="center" wrapText="1"/>
    </xf>
    <xf numFmtId="49" fontId="11" fillId="0" borderId="11" xfId="3" applyNumberFormat="1" applyFont="1" applyBorder="1" applyAlignment="1">
      <alignment vertical="center" wrapText="1"/>
    </xf>
    <xf numFmtId="49" fontId="11" fillId="0" borderId="1" xfId="3" applyNumberFormat="1" applyFont="1" applyBorder="1" applyAlignment="1">
      <alignment vertical="center" wrapText="1"/>
    </xf>
    <xf numFmtId="171" fontId="11" fillId="0" borderId="13" xfId="3" applyNumberFormat="1" applyFont="1" applyBorder="1" applyAlignment="1">
      <alignment horizontal="left" vertical="center"/>
    </xf>
    <xf numFmtId="171" fontId="11" fillId="0" borderId="76" xfId="3" applyNumberFormat="1" applyFont="1" applyBorder="1" applyAlignment="1">
      <alignment horizontal="left" vertical="center"/>
    </xf>
    <xf numFmtId="171" fontId="11" fillId="0" borderId="25" xfId="3" applyNumberFormat="1" applyFont="1" applyBorder="1" applyAlignment="1">
      <alignment horizontal="left" vertical="center"/>
    </xf>
    <xf numFmtId="171" fontId="11" fillId="0" borderId="30" xfId="0" applyNumberFormat="1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/>
    </xf>
    <xf numFmtId="49" fontId="7" fillId="0" borderId="49" xfId="0" applyNumberFormat="1" applyFont="1" applyBorder="1" applyAlignment="1">
      <alignment horizontal="left" vertical="center" wrapText="1"/>
    </xf>
    <xf numFmtId="49" fontId="7" fillId="0" borderId="37" xfId="3" applyNumberFormat="1" applyFont="1" applyBorder="1" applyAlignment="1">
      <alignment vertical="center" wrapText="1"/>
    </xf>
    <xf numFmtId="49" fontId="7" fillId="0" borderId="38" xfId="3" applyNumberFormat="1" applyFont="1" applyBorder="1" applyAlignment="1">
      <alignment vertical="center" wrapText="1"/>
    </xf>
    <xf numFmtId="49" fontId="11" fillId="0" borderId="62" xfId="3" applyNumberFormat="1" applyFont="1" applyBorder="1" applyAlignment="1">
      <alignment horizontal="left" vertical="center" wrapText="1"/>
    </xf>
    <xf numFmtId="49" fontId="11" fillId="0" borderId="77" xfId="3" applyNumberFormat="1" applyFont="1" applyBorder="1" applyAlignment="1">
      <alignment vertical="center" wrapText="1"/>
    </xf>
    <xf numFmtId="49" fontId="11" fillId="0" borderId="63" xfId="3" applyNumberFormat="1" applyFont="1" applyBorder="1" applyAlignment="1">
      <alignment vertical="center" wrapText="1"/>
    </xf>
    <xf numFmtId="49" fontId="11" fillId="0" borderId="33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left" wrapText="1"/>
    </xf>
    <xf numFmtId="0" fontId="47" fillId="0" borderId="1" xfId="0" applyFont="1" applyBorder="1" applyAlignment="1">
      <alignment wrapTex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166" fontId="11" fillId="0" borderId="71" xfId="0" applyNumberFormat="1" applyFont="1" applyBorder="1" applyAlignment="1">
      <alignment horizontal="center" vertical="center"/>
    </xf>
    <xf numFmtId="49" fontId="11" fillId="0" borderId="79" xfId="0" applyNumberFormat="1" applyFont="1" applyBorder="1" applyAlignment="1">
      <alignment horizontal="center" vertical="center"/>
    </xf>
    <xf numFmtId="49" fontId="7" fillId="0" borderId="62" xfId="0" applyNumberFormat="1" applyFont="1" applyBorder="1" applyAlignment="1">
      <alignment horizontal="center" vertical="center"/>
    </xf>
    <xf numFmtId="172" fontId="7" fillId="0" borderId="38" xfId="3" applyNumberFormat="1" applyFont="1" applyBorder="1" applyAlignment="1">
      <alignment horizontal="center" vertical="center"/>
    </xf>
    <xf numFmtId="49" fontId="11" fillId="0" borderId="37" xfId="3" applyNumberFormat="1" applyFont="1" applyBorder="1" applyAlignment="1">
      <alignment vertical="center" wrapText="1"/>
    </xf>
    <xf numFmtId="49" fontId="11" fillId="0" borderId="27" xfId="3" applyNumberFormat="1" applyFont="1" applyBorder="1" applyAlignment="1">
      <alignment horizontal="center" vertical="center"/>
    </xf>
    <xf numFmtId="49" fontId="7" fillId="0" borderId="3" xfId="3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vertical="center" wrapText="1"/>
    </xf>
    <xf numFmtId="49" fontId="11" fillId="0" borderId="61" xfId="3" applyNumberFormat="1" applyFont="1" applyBorder="1" applyAlignment="1">
      <alignment horizontal="center" vertical="center" wrapText="1"/>
    </xf>
    <xf numFmtId="49" fontId="11" fillId="0" borderId="71" xfId="0" applyNumberFormat="1" applyFont="1" applyBorder="1" applyAlignment="1">
      <alignment vertical="center" wrapText="1"/>
    </xf>
    <xf numFmtId="49" fontId="11" fillId="0" borderId="62" xfId="3" applyNumberFormat="1" applyFont="1" applyBorder="1" applyAlignment="1">
      <alignment horizontal="center" vertical="center" wrapText="1"/>
    </xf>
    <xf numFmtId="49" fontId="11" fillId="0" borderId="79" xfId="3" applyNumberFormat="1" applyFont="1" applyBorder="1" applyAlignment="1">
      <alignment horizontal="center" vertical="center" wrapText="1"/>
    </xf>
    <xf numFmtId="174" fontId="27" fillId="8" borderId="0" xfId="3" applyNumberFormat="1" applyFont="1" applyFill="1" applyAlignment="1">
      <alignment vertic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35" fillId="0" borderId="37" xfId="0" applyNumberFormat="1" applyFont="1" applyBorder="1" applyAlignment="1">
      <alignment horizontal="center" vertical="center" wrapText="1"/>
    </xf>
    <xf numFmtId="1" fontId="35" fillId="0" borderId="26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46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4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165" fontId="11" fillId="0" borderId="95" xfId="0" applyNumberFormat="1" applyFont="1" applyBorder="1" applyAlignment="1">
      <alignment horizontal="center" vertical="center"/>
    </xf>
    <xf numFmtId="165" fontId="11" fillId="0" borderId="84" xfId="0" applyNumberFormat="1" applyFont="1" applyBorder="1" applyAlignment="1">
      <alignment horizontal="center" vertical="center"/>
    </xf>
    <xf numFmtId="165" fontId="11" fillId="0" borderId="70" xfId="0" applyNumberFormat="1" applyFont="1" applyBorder="1" applyAlignment="1">
      <alignment horizontal="center" vertical="center"/>
    </xf>
    <xf numFmtId="165" fontId="11" fillId="0" borderId="96" xfId="0" applyNumberFormat="1" applyFont="1" applyBorder="1" applyAlignment="1">
      <alignment horizontal="center" vertical="center"/>
    </xf>
    <xf numFmtId="170" fontId="10" fillId="0" borderId="12" xfId="3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64" xfId="3" applyFont="1" applyBorder="1" applyAlignment="1">
      <alignment horizontal="center" vertical="center" textRotation="90"/>
    </xf>
    <xf numFmtId="0" fontId="7" fillId="0" borderId="67" xfId="3" applyFont="1" applyBorder="1" applyAlignment="1">
      <alignment horizontal="center" vertical="center" textRotation="90"/>
    </xf>
    <xf numFmtId="0" fontId="7" fillId="0" borderId="69" xfId="3" applyFont="1" applyBorder="1" applyAlignment="1">
      <alignment horizontal="center" vertical="center" textRotation="90"/>
    </xf>
    <xf numFmtId="170" fontId="7" fillId="0" borderId="64" xfId="3" applyNumberFormat="1" applyFont="1" applyBorder="1" applyAlignment="1">
      <alignment horizontal="center" vertical="center"/>
    </xf>
    <xf numFmtId="170" fontId="7" fillId="0" borderId="67" xfId="3" applyNumberFormat="1" applyFont="1" applyBorder="1" applyAlignment="1">
      <alignment horizontal="center" vertical="center"/>
    </xf>
    <xf numFmtId="170" fontId="7" fillId="0" borderId="69" xfId="3" applyNumberFormat="1" applyFont="1" applyBorder="1" applyAlignment="1">
      <alignment horizontal="center" vertical="center"/>
    </xf>
    <xf numFmtId="170" fontId="7" fillId="0" borderId="15" xfId="3" applyNumberFormat="1" applyFont="1" applyBorder="1" applyAlignment="1">
      <alignment horizontal="center" vertical="center" wrapText="1"/>
    </xf>
    <xf numFmtId="170" fontId="7" fillId="0" borderId="16" xfId="3" applyNumberFormat="1" applyFont="1" applyBorder="1" applyAlignment="1">
      <alignment horizontal="center" vertical="center" wrapText="1"/>
    </xf>
    <xf numFmtId="170" fontId="7" fillId="0" borderId="18" xfId="3" applyNumberFormat="1" applyFont="1" applyBorder="1" applyAlignment="1">
      <alignment horizontal="center" vertical="center" wrapText="1"/>
    </xf>
    <xf numFmtId="170" fontId="7" fillId="0" borderId="64" xfId="3" applyNumberFormat="1" applyFont="1" applyBorder="1" applyAlignment="1">
      <alignment horizontal="center" vertical="center" textRotation="90" wrapText="1"/>
    </xf>
    <xf numFmtId="170" fontId="7" fillId="0" borderId="67" xfId="3" applyNumberFormat="1" applyFont="1" applyBorder="1" applyAlignment="1">
      <alignment horizontal="center" vertical="center" textRotation="90" wrapText="1"/>
    </xf>
    <xf numFmtId="170" fontId="7" fillId="0" borderId="69" xfId="3" applyNumberFormat="1" applyFont="1" applyBorder="1" applyAlignment="1">
      <alignment horizontal="center" vertical="center" textRotation="90" wrapText="1"/>
    </xf>
    <xf numFmtId="170" fontId="7" fillId="0" borderId="48" xfId="3" applyNumberFormat="1" applyFont="1" applyBorder="1" applyAlignment="1">
      <alignment horizontal="center" vertical="center" textRotation="90" wrapText="1"/>
    </xf>
    <xf numFmtId="170" fontId="7" fillId="0" borderId="22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textRotation="90" wrapText="1"/>
    </xf>
    <xf numFmtId="170" fontId="7" fillId="0" borderId="23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horizontal="center" vertical="center" wrapText="1"/>
    </xf>
    <xf numFmtId="0" fontId="7" fillId="0" borderId="86" xfId="3" applyFont="1" applyBorder="1" applyAlignment="1">
      <alignment horizontal="center" vertical="center"/>
    </xf>
    <xf numFmtId="0" fontId="7" fillId="0" borderId="92" xfId="3" applyFont="1" applyBorder="1" applyAlignment="1">
      <alignment horizontal="center" vertical="center"/>
    </xf>
    <xf numFmtId="0" fontId="7" fillId="0" borderId="88" xfId="3" applyFont="1" applyBorder="1" applyAlignment="1">
      <alignment horizontal="center" vertical="center"/>
    </xf>
    <xf numFmtId="0" fontId="7" fillId="0" borderId="89" xfId="3" applyFont="1" applyBorder="1" applyAlignment="1">
      <alignment horizontal="center" vertical="center"/>
    </xf>
    <xf numFmtId="170" fontId="7" fillId="0" borderId="27" xfId="3" applyNumberFormat="1" applyFont="1" applyBorder="1" applyAlignment="1">
      <alignment horizontal="center" vertical="center" textRotation="90" wrapText="1"/>
    </xf>
    <xf numFmtId="170" fontId="7" fillId="0" borderId="40" xfId="3" applyNumberFormat="1" applyFont="1" applyBorder="1" applyAlignment="1">
      <alignment horizontal="center" vertical="center" textRotation="90" wrapText="1"/>
    </xf>
    <xf numFmtId="0" fontId="11" fillId="0" borderId="59" xfId="3" applyFont="1" applyBorder="1" applyAlignment="1">
      <alignment horizontal="right" vertical="center"/>
    </xf>
    <xf numFmtId="171" fontId="11" fillId="0" borderId="69" xfId="3" applyNumberFormat="1" applyFont="1" applyBorder="1" applyAlignment="1">
      <alignment horizontal="center" vertical="center"/>
    </xf>
    <xf numFmtId="0" fontId="11" fillId="0" borderId="75" xfId="3" applyFont="1" applyBorder="1" applyAlignment="1">
      <alignment horizontal="center" vertical="center" wrapText="1"/>
    </xf>
    <xf numFmtId="0" fontId="11" fillId="0" borderId="78" xfId="3" applyFont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5" fontId="11" fillId="0" borderId="25" xfId="0" applyNumberFormat="1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171" fontId="11" fillId="0" borderId="22" xfId="3" applyNumberFormat="1" applyFont="1" applyBorder="1" applyAlignment="1">
      <alignment horizontal="center" vertical="center"/>
    </xf>
    <xf numFmtId="171" fontId="11" fillId="0" borderId="23" xfId="3" applyNumberFormat="1" applyFont="1" applyBorder="1" applyAlignment="1">
      <alignment horizontal="center" vertical="center"/>
    </xf>
    <xf numFmtId="171" fontId="11" fillId="0" borderId="2" xfId="3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171" fontId="11" fillId="0" borderId="42" xfId="3" applyNumberFormat="1" applyFont="1" applyBorder="1" applyAlignment="1">
      <alignment horizontal="center" vertical="center"/>
    </xf>
    <xf numFmtId="171" fontId="11" fillId="0" borderId="48" xfId="3" applyNumberFormat="1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68" xfId="3" applyFont="1" applyBorder="1" applyAlignment="1">
      <alignment horizontal="center" vertical="center" wrapText="1"/>
    </xf>
    <xf numFmtId="0" fontId="11" fillId="0" borderId="66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right" vertical="center"/>
    </xf>
    <xf numFmtId="0" fontId="33" fillId="0" borderId="49" xfId="0" applyFont="1" applyBorder="1" applyAlignment="1">
      <alignment horizontal="right" vertical="center"/>
    </xf>
    <xf numFmtId="167" fontId="11" fillId="0" borderId="87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170" fontId="34" fillId="0" borderId="0" xfId="3" applyNumberFormat="1" applyFont="1" applyAlignment="1">
      <alignment horizontal="left"/>
    </xf>
    <xf numFmtId="0" fontId="11" fillId="0" borderId="64" xfId="3" applyFont="1" applyBorder="1" applyAlignment="1">
      <alignment horizontal="right" vertical="center"/>
    </xf>
    <xf numFmtId="170" fontId="11" fillId="0" borderId="4" xfId="3" applyNumberFormat="1" applyFont="1" applyBorder="1" applyAlignment="1">
      <alignment horizontal="right" vertical="center"/>
    </xf>
    <xf numFmtId="170" fontId="11" fillId="0" borderId="5" xfId="3" applyNumberFormat="1" applyFont="1" applyBorder="1" applyAlignment="1">
      <alignment horizontal="right" vertical="center"/>
    </xf>
    <xf numFmtId="170" fontId="11" fillId="0" borderId="6" xfId="3" applyNumberFormat="1" applyFont="1" applyBorder="1" applyAlignment="1">
      <alignment horizontal="right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horizontal="center" wrapText="1"/>
    </xf>
    <xf numFmtId="165" fontId="2" fillId="6" borderId="1" xfId="0" applyNumberFormat="1" applyFont="1" applyFill="1" applyBorder="1" applyAlignment="1">
      <alignment horizontal="left" vertical="center" wrapText="1"/>
    </xf>
    <xf numFmtId="165" fontId="3" fillId="6" borderId="1" xfId="0" applyNumberFormat="1" applyFont="1" applyFill="1" applyBorder="1" applyAlignment="1">
      <alignment horizontal="center" vertical="center" textRotation="90" wrapText="1"/>
    </xf>
    <xf numFmtId="165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vertical="center" textRotation="90" wrapText="1"/>
    </xf>
    <xf numFmtId="170" fontId="7" fillId="0" borderId="29" xfId="3" applyNumberFormat="1" applyFont="1" applyFill="1" applyBorder="1" applyAlignment="1">
      <alignment horizontal="center" vertical="center" wrapText="1"/>
    </xf>
    <xf numFmtId="170" fontId="7" fillId="0" borderId="30" xfId="3" applyNumberFormat="1" applyFont="1" applyFill="1" applyBorder="1" applyAlignment="1">
      <alignment horizontal="center" vertical="center" wrapText="1"/>
    </xf>
    <xf numFmtId="170" fontId="7" fillId="0" borderId="32" xfId="3" applyNumberFormat="1" applyFont="1" applyFill="1" applyBorder="1" applyAlignment="1">
      <alignment horizontal="center" vertical="center" wrapText="1"/>
    </xf>
    <xf numFmtId="170" fontId="7" fillId="0" borderId="41" xfId="3" applyNumberFormat="1" applyFont="1" applyFill="1" applyBorder="1" applyAlignment="1">
      <alignment horizontal="center" vertical="center" textRotation="90" wrapText="1"/>
    </xf>
    <xf numFmtId="170" fontId="7" fillId="0" borderId="3" xfId="3" applyNumberFormat="1" applyFont="1" applyFill="1" applyBorder="1" applyAlignment="1">
      <alignment horizontal="center" vertical="center"/>
    </xf>
    <xf numFmtId="170" fontId="7" fillId="0" borderId="37" xfId="3" applyNumberFormat="1" applyFont="1" applyFill="1" applyBorder="1" applyAlignment="1">
      <alignment horizontal="center" vertical="center"/>
    </xf>
    <xf numFmtId="170" fontId="7" fillId="0" borderId="26" xfId="3" applyNumberFormat="1" applyFont="1" applyFill="1" applyBorder="1" applyAlignment="1">
      <alignment horizontal="center" vertical="center"/>
    </xf>
    <xf numFmtId="170" fontId="7" fillId="0" borderId="42" xfId="3" applyNumberFormat="1" applyFont="1" applyFill="1" applyBorder="1" applyAlignment="1">
      <alignment horizontal="center" vertical="center" textRotation="90" wrapText="1"/>
    </xf>
    <xf numFmtId="170" fontId="7" fillId="0" borderId="65" xfId="3" applyNumberFormat="1" applyFont="1" applyFill="1" applyBorder="1" applyAlignment="1">
      <alignment horizontal="center" vertical="center" textRotation="90" wrapText="1"/>
    </xf>
    <xf numFmtId="170" fontId="7" fillId="0" borderId="2" xfId="3" applyNumberFormat="1" applyFont="1" applyFill="1" applyBorder="1" applyAlignment="1">
      <alignment horizontal="center" vertical="center" textRotation="90" wrapText="1"/>
    </xf>
    <xf numFmtId="170" fontId="7" fillId="0" borderId="66" xfId="3" applyNumberFormat="1" applyFont="1" applyFill="1" applyBorder="1" applyAlignment="1">
      <alignment horizontal="center" vertical="center" textRotation="90" wrapText="1"/>
    </xf>
    <xf numFmtId="0" fontId="7" fillId="0" borderId="12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170" fontId="7" fillId="0" borderId="68" xfId="3" applyNumberFormat="1" applyFont="1" applyFill="1" applyBorder="1" applyAlignment="1">
      <alignment horizontal="center" vertical="center" textRotation="90" wrapText="1"/>
    </xf>
    <xf numFmtId="0" fontId="7" fillId="0" borderId="4" xfId="3" applyFont="1" applyFill="1" applyBorder="1" applyAlignment="1">
      <alignment horizontal="center" vertical="center"/>
    </xf>
    <xf numFmtId="0" fontId="7" fillId="0" borderId="78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91" xfId="3" applyFont="1" applyFill="1" applyBorder="1" applyAlignment="1">
      <alignment horizontal="center" vertical="center"/>
    </xf>
    <xf numFmtId="170" fontId="7" fillId="0" borderId="21" xfId="3" applyNumberFormat="1" applyFont="1" applyFill="1" applyBorder="1" applyAlignment="1">
      <alignment horizontal="center" vertical="center" textRotation="90" wrapText="1"/>
    </xf>
    <xf numFmtId="170" fontId="7" fillId="0" borderId="8" xfId="3" applyNumberFormat="1" applyFont="1" applyFill="1" applyBorder="1" applyAlignment="1">
      <alignment horizontal="center" vertical="center" textRotation="90" wrapText="1"/>
    </xf>
    <xf numFmtId="170" fontId="7" fillId="0" borderId="9" xfId="3" applyNumberFormat="1" applyFont="1" applyFill="1" applyBorder="1" applyAlignment="1">
      <alignment horizontal="center" vertical="center" textRotation="90" wrapText="1"/>
    </xf>
    <xf numFmtId="170" fontId="7" fillId="0" borderId="87" xfId="3" applyNumberFormat="1" applyFont="1" applyFill="1" applyBorder="1" applyAlignment="1">
      <alignment horizontal="center" vertical="center" textRotation="90" wrapText="1"/>
    </xf>
    <xf numFmtId="0" fontId="7" fillId="0" borderId="65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75" xfId="3" applyFont="1" applyFill="1" applyBorder="1" applyAlignment="1">
      <alignment horizontal="center" vertical="center"/>
    </xf>
    <xf numFmtId="1" fontId="11" fillId="0" borderId="29" xfId="3" applyNumberFormat="1" applyFont="1" applyFill="1" applyBorder="1" applyAlignment="1">
      <alignment horizontal="center" vertical="center"/>
    </xf>
    <xf numFmtId="1" fontId="11" fillId="0" borderId="15" xfId="3" applyNumberFormat="1" applyFont="1" applyFill="1" applyBorder="1" applyAlignment="1">
      <alignment horizontal="center" vertical="center"/>
    </xf>
    <xf numFmtId="1" fontId="11" fillId="0" borderId="16" xfId="3" applyNumberFormat="1" applyFont="1" applyFill="1" applyBorder="1" applyAlignment="1">
      <alignment horizontal="center" vertical="center"/>
    </xf>
    <xf numFmtId="1" fontId="11" fillId="0" borderId="31" xfId="3" applyNumberFormat="1" applyFont="1" applyFill="1" applyBorder="1" applyAlignment="1">
      <alignment horizontal="center" vertical="center"/>
    </xf>
    <xf numFmtId="1" fontId="11" fillId="0" borderId="61" xfId="3" applyNumberFormat="1" applyFont="1" applyFill="1" applyBorder="1" applyAlignment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0" fontId="27" fillId="0" borderId="30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27" fillId="0" borderId="15" xfId="3" applyFont="1" applyFill="1" applyBorder="1" applyAlignment="1">
      <alignment horizontal="center" vertical="center" wrapText="1"/>
    </xf>
    <xf numFmtId="0" fontId="7" fillId="0" borderId="36" xfId="3" applyFont="1" applyFill="1" applyBorder="1" applyAlignment="1">
      <alignment horizontal="center" vertical="center" wrapText="1"/>
    </xf>
    <xf numFmtId="0" fontId="7" fillId="0" borderId="48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62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48" xfId="3" applyFont="1" applyFill="1" applyBorder="1" applyAlignment="1">
      <alignment horizontal="center" vertical="center" wrapText="1"/>
    </xf>
    <xf numFmtId="170" fontId="27" fillId="0" borderId="48" xfId="3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62" xfId="3" applyFont="1" applyFill="1" applyBorder="1" applyAlignment="1">
      <alignment horizontal="center" vertical="center" wrapText="1"/>
    </xf>
    <xf numFmtId="170" fontId="27" fillId="0" borderId="27" xfId="3" applyNumberFormat="1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170" fontId="7" fillId="0" borderId="27" xfId="3" applyNumberFormat="1" applyFont="1" applyFill="1" applyBorder="1" applyAlignment="1">
      <alignment vertical="center"/>
    </xf>
    <xf numFmtId="0" fontId="7" fillId="0" borderId="27" xfId="3" applyFont="1" applyFill="1" applyBorder="1" applyAlignment="1">
      <alignment horizontal="center" vertical="center" wrapText="1"/>
    </xf>
    <xf numFmtId="0" fontId="11" fillId="0" borderId="45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6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44" xfId="3" applyFont="1" applyFill="1" applyBorder="1" applyAlignment="1">
      <alignment horizontal="center" vertical="center" wrapText="1"/>
    </xf>
    <xf numFmtId="0" fontId="11" fillId="0" borderId="74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31" xfId="0" applyNumberFormat="1" applyFont="1" applyFill="1" applyBorder="1" applyAlignment="1">
      <alignment horizontal="center" vertical="center"/>
    </xf>
    <xf numFmtId="1" fontId="11" fillId="0" borderId="61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11" fillId="0" borderId="15" xfId="3" applyFont="1" applyFill="1" applyBorder="1" applyAlignment="1">
      <alignment horizontal="center" vertical="center" wrapText="1"/>
    </xf>
    <xf numFmtId="0" fontId="11" fillId="0" borderId="30" xfId="3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6" fillId="0" borderId="49" xfId="3" applyFont="1" applyFill="1" applyBorder="1" applyAlignment="1">
      <alignment horizontal="center" vertical="center" wrapText="1"/>
    </xf>
    <xf numFmtId="1" fontId="11" fillId="0" borderId="48" xfId="3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1" fontId="11" fillId="0" borderId="62" xfId="3" applyNumberFormat="1" applyFont="1" applyFill="1" applyBorder="1" applyAlignment="1">
      <alignment horizontal="center" vertical="center" wrapText="1"/>
    </xf>
    <xf numFmtId="170" fontId="27" fillId="0" borderId="27" xfId="3" applyNumberFormat="1" applyFont="1" applyFill="1" applyBorder="1" applyAlignment="1">
      <alignment vertical="center"/>
    </xf>
    <xf numFmtId="1" fontId="27" fillId="0" borderId="37" xfId="3" applyNumberFormat="1" applyFont="1" applyFill="1" applyBorder="1" applyAlignment="1">
      <alignment horizontal="center" vertical="center" wrapText="1"/>
    </xf>
    <xf numFmtId="1" fontId="27" fillId="0" borderId="27" xfId="3" applyNumberFormat="1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37" xfId="3" applyFont="1" applyFill="1" applyBorder="1" applyAlignment="1">
      <alignment horizontal="center" vertical="center" wrapText="1"/>
    </xf>
    <xf numFmtId="0" fontId="11" fillId="0" borderId="3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5" xfId="3" applyFont="1" applyFill="1" applyBorder="1" applyAlignment="1">
      <alignment horizontal="center" vertical="center"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1" fillId="0" borderId="3" xfId="3" applyNumberFormat="1" applyFont="1" applyFill="1" applyBorder="1" applyAlignment="1">
      <alignment horizontal="center" vertical="center" wrapText="1"/>
    </xf>
    <xf numFmtId="1" fontId="7" fillId="0" borderId="48" xfId="3" applyNumberFormat="1" applyFont="1" applyFill="1" applyBorder="1" applyAlignment="1">
      <alignment horizontal="center" vertical="center" wrapText="1"/>
    </xf>
    <xf numFmtId="1" fontId="7" fillId="0" borderId="1" xfId="3" applyNumberFormat="1" applyFont="1" applyFill="1" applyBorder="1" applyAlignment="1">
      <alignment horizontal="center" vertical="center" wrapText="1"/>
    </xf>
    <xf numFmtId="1" fontId="7" fillId="0" borderId="3" xfId="3" applyNumberFormat="1" applyFont="1" applyFill="1" applyBorder="1" applyAlignment="1">
      <alignment horizontal="center" vertical="center" wrapText="1"/>
    </xf>
    <xf numFmtId="1" fontId="7" fillId="0" borderId="62" xfId="3" applyNumberFormat="1" applyFont="1" applyFill="1" applyBorder="1" applyAlignment="1">
      <alignment horizontal="center" vertical="center" wrapText="1"/>
    </xf>
    <xf numFmtId="49" fontId="7" fillId="0" borderId="27" xfId="3" applyNumberFormat="1" applyFont="1" applyFill="1" applyBorder="1" applyAlignment="1">
      <alignment vertical="center" wrapText="1"/>
    </xf>
    <xf numFmtId="1" fontId="11" fillId="0" borderId="59" xfId="3" applyNumberFormat="1" applyFont="1" applyFill="1" applyBorder="1" applyAlignment="1">
      <alignment horizontal="center" vertical="center" wrapText="1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7" fontId="11" fillId="0" borderId="85" xfId="3" applyNumberFormat="1" applyFont="1" applyFill="1" applyBorder="1" applyAlignment="1">
      <alignment horizontal="center" vertical="center"/>
    </xf>
    <xf numFmtId="1" fontId="11" fillId="0" borderId="93" xfId="3" applyNumberFormat="1" applyFont="1" applyFill="1" applyBorder="1" applyAlignment="1">
      <alignment horizontal="center" vertical="center"/>
    </xf>
    <xf numFmtId="1" fontId="11" fillId="0" borderId="83" xfId="3" applyNumberFormat="1" applyFont="1" applyFill="1" applyBorder="1" applyAlignment="1">
      <alignment horizontal="center" vertical="center"/>
    </xf>
    <xf numFmtId="167" fontId="11" fillId="0" borderId="82" xfId="3" applyNumberFormat="1" applyFont="1" applyFill="1" applyBorder="1" applyAlignment="1">
      <alignment horizontal="center" vertical="center"/>
    </xf>
    <xf numFmtId="167" fontId="11" fillId="0" borderId="93" xfId="3" applyNumberFormat="1" applyFont="1" applyFill="1" applyBorder="1" applyAlignment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 wrapText="1"/>
    </xf>
    <xf numFmtId="167" fontId="11" fillId="0" borderId="10" xfId="3" applyNumberFormat="1" applyFont="1" applyFill="1" applyBorder="1" applyAlignment="1">
      <alignment horizontal="center" vertical="center"/>
    </xf>
    <xf numFmtId="167" fontId="11" fillId="0" borderId="49" xfId="3" applyNumberFormat="1" applyFont="1" applyFill="1" applyBorder="1" applyAlignment="1">
      <alignment horizontal="center" vertical="center"/>
    </xf>
    <xf numFmtId="1" fontId="11" fillId="0" borderId="34" xfId="3" applyNumberFormat="1" applyFont="1" applyFill="1" applyBorder="1" applyAlignment="1">
      <alignment horizontal="center" vertical="center"/>
    </xf>
    <xf numFmtId="167" fontId="11" fillId="0" borderId="33" xfId="3" applyNumberFormat="1" applyFont="1" applyFill="1" applyBorder="1" applyAlignment="1">
      <alignment horizontal="center" vertical="center"/>
    </xf>
    <xf numFmtId="1" fontId="11" fillId="0" borderId="74" xfId="0" applyNumberFormat="1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horizontal="center" vertical="center" wrapText="1"/>
    </xf>
    <xf numFmtId="167" fontId="11" fillId="0" borderId="26" xfId="3" applyNumberFormat="1" applyFont="1" applyFill="1" applyBorder="1" applyAlignment="1">
      <alignment horizontal="center" vertical="center"/>
    </xf>
    <xf numFmtId="167" fontId="11" fillId="0" borderId="37" xfId="3" applyNumberFormat="1" applyFont="1" applyFill="1" applyBorder="1" applyAlignment="1">
      <alignment horizontal="center" vertical="center"/>
    </xf>
    <xf numFmtId="1" fontId="11" fillId="0" borderId="27" xfId="3" applyNumberFormat="1" applyFont="1" applyFill="1" applyBorder="1" applyAlignment="1">
      <alignment horizontal="center" vertical="center"/>
    </xf>
    <xf numFmtId="167" fontId="11" fillId="0" borderId="48" xfId="3" applyNumberFormat="1" applyFont="1" applyFill="1" applyBorder="1" applyAlignment="1">
      <alignment horizontal="center" vertical="center"/>
    </xf>
    <xf numFmtId="1" fontId="11" fillId="0" borderId="64" xfId="0" applyNumberFormat="1" applyFont="1" applyFill="1" applyBorder="1" applyAlignment="1">
      <alignment horizontal="center" vertical="center"/>
    </xf>
    <xf numFmtId="1" fontId="11" fillId="0" borderId="67" xfId="0" applyNumberFormat="1" applyFont="1" applyFill="1" applyBorder="1" applyAlignment="1">
      <alignment horizontal="center" vertical="center"/>
    </xf>
    <xf numFmtId="171" fontId="11" fillId="0" borderId="29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61" xfId="3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171" fontId="11" fillId="0" borderId="74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60" xfId="0" applyFont="1" applyFill="1" applyBorder="1" applyAlignment="1">
      <alignment horizontal="left" vertical="top" wrapText="1"/>
    </xf>
    <xf numFmtId="171" fontId="11" fillId="0" borderId="63" xfId="3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left" vertical="top" wrapText="1"/>
    </xf>
    <xf numFmtId="0" fontId="11" fillId="0" borderId="81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1" fontId="11" fillId="0" borderId="90" xfId="0" applyNumberFormat="1" applyFont="1" applyFill="1" applyBorder="1" applyAlignment="1">
      <alignment horizontal="center" vertical="center"/>
    </xf>
    <xf numFmtId="1" fontId="11" fillId="0" borderId="64" xfId="3" applyNumberFormat="1" applyFont="1" applyFill="1" applyBorder="1" applyAlignment="1">
      <alignment horizontal="center" vertical="center" wrapText="1"/>
    </xf>
    <xf numFmtId="171" fontId="11" fillId="0" borderId="14" xfId="3" applyNumberFormat="1" applyFont="1" applyFill="1" applyBorder="1" applyAlignment="1">
      <alignment horizontal="center" vertical="center"/>
    </xf>
    <xf numFmtId="171" fontId="11" fillId="0" borderId="64" xfId="3" applyNumberFormat="1" applyFont="1" applyFill="1" applyBorder="1" applyAlignment="1">
      <alignment horizontal="center" vertical="center"/>
    </xf>
    <xf numFmtId="171" fontId="11" fillId="0" borderId="13" xfId="3" applyNumberFormat="1" applyFont="1" applyFill="1" applyBorder="1" applyAlignment="1">
      <alignment horizontal="center" vertical="center"/>
    </xf>
    <xf numFmtId="171" fontId="11" fillId="0" borderId="59" xfId="3" applyNumberFormat="1" applyFont="1" applyFill="1" applyBorder="1" applyAlignment="1">
      <alignment horizontal="center" vertical="center"/>
    </xf>
    <xf numFmtId="171" fontId="11" fillId="0" borderId="76" xfId="3" applyNumberFormat="1" applyFont="1" applyFill="1" applyBorder="1" applyAlignment="1">
      <alignment horizontal="center" vertical="center"/>
    </xf>
    <xf numFmtId="171" fontId="11" fillId="0" borderId="78" xfId="3" applyNumberFormat="1" applyFont="1" applyFill="1" applyBorder="1" applyAlignment="1">
      <alignment horizontal="center" vertical="center"/>
    </xf>
    <xf numFmtId="171" fontId="11" fillId="0" borderId="69" xfId="3" applyNumberFormat="1" applyFont="1" applyFill="1" applyBorder="1" applyAlignment="1">
      <alignment horizontal="center" vertical="center"/>
    </xf>
    <xf numFmtId="171" fontId="11" fillId="0" borderId="25" xfId="3" applyNumberFormat="1" applyFont="1" applyFill="1" applyBorder="1" applyAlignment="1">
      <alignment horizontal="center" vertical="center"/>
    </xf>
    <xf numFmtId="171" fontId="11" fillId="0" borderId="24" xfId="3" applyNumberFormat="1" applyFont="1" applyFill="1" applyBorder="1" applyAlignment="1">
      <alignment horizontal="center" vertical="center"/>
    </xf>
    <xf numFmtId="171" fontId="11" fillId="0" borderId="79" xfId="3" applyNumberFormat="1" applyFont="1" applyFill="1" applyBorder="1" applyAlignment="1">
      <alignment horizontal="center" vertical="center"/>
    </xf>
    <xf numFmtId="171" fontId="11" fillId="0" borderId="10" xfId="3" applyNumberFormat="1" applyFont="1" applyFill="1" applyBorder="1" applyAlignment="1">
      <alignment horizontal="center" vertical="center"/>
    </xf>
    <xf numFmtId="171" fontId="11" fillId="0" borderId="11" xfId="3" applyNumberFormat="1" applyFont="1" applyFill="1" applyBorder="1" applyAlignment="1">
      <alignment horizontal="center" vertical="center"/>
    </xf>
    <xf numFmtId="171" fontId="11" fillId="0" borderId="35" xfId="3" applyNumberFormat="1" applyFont="1" applyFill="1" applyBorder="1" applyAlignment="1">
      <alignment horizontal="center" vertical="center"/>
    </xf>
    <xf numFmtId="0" fontId="11" fillId="0" borderId="10" xfId="3" applyFont="1" applyFill="1" applyBorder="1" applyAlignment="1">
      <alignment horizontal="center" vertical="center"/>
    </xf>
    <xf numFmtId="0" fontId="11" fillId="0" borderId="11" xfId="3" applyFont="1" applyFill="1" applyBorder="1" applyAlignment="1">
      <alignment horizontal="center" vertical="center"/>
    </xf>
    <xf numFmtId="0" fontId="11" fillId="0" borderId="35" xfId="3" applyFont="1" applyFill="1" applyBorder="1" applyAlignment="1">
      <alignment horizontal="center" vertical="center"/>
    </xf>
    <xf numFmtId="0" fontId="11" fillId="0" borderId="33" xfId="3" applyFont="1" applyFill="1" applyBorder="1" applyAlignment="1">
      <alignment horizontal="center" vertical="center"/>
    </xf>
    <xf numFmtId="0" fontId="11" fillId="0" borderId="34" xfId="3" applyFont="1" applyFill="1" applyBorder="1" applyAlignment="1">
      <alignment horizontal="center" vertical="center"/>
    </xf>
    <xf numFmtId="0" fontId="11" fillId="0" borderId="62" xfId="3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8" xfId="3" applyFont="1" applyFill="1" applyBorder="1" applyAlignment="1">
      <alignment horizontal="center" vertical="center"/>
    </xf>
    <xf numFmtId="0" fontId="11" fillId="0" borderId="27" xfId="3" applyFont="1" applyFill="1" applyBorder="1" applyAlignment="1">
      <alignment horizontal="center" vertical="center"/>
    </xf>
    <xf numFmtId="171" fontId="11" fillId="0" borderId="62" xfId="3" applyNumberFormat="1" applyFont="1" applyFill="1" applyBorder="1" applyAlignment="1">
      <alignment horizontal="center" vertical="center"/>
    </xf>
    <xf numFmtId="171" fontId="11" fillId="0" borderId="26" xfId="3" applyNumberFormat="1" applyFont="1" applyFill="1" applyBorder="1" applyAlignment="1">
      <alignment horizontal="center" vertical="center"/>
    </xf>
    <xf numFmtId="171" fontId="11" fillId="0" borderId="1" xfId="3" applyNumberFormat="1" applyFont="1" applyFill="1" applyBorder="1" applyAlignment="1">
      <alignment horizontal="center" vertical="center"/>
    </xf>
    <xf numFmtId="171" fontId="11" fillId="0" borderId="3" xfId="3" applyNumberFormat="1" applyFont="1" applyFill="1" applyBorder="1" applyAlignment="1">
      <alignment horizontal="center" vertical="center"/>
    </xf>
    <xf numFmtId="1" fontId="11" fillId="0" borderId="69" xfId="3" applyNumberFormat="1" applyFont="1" applyFill="1" applyBorder="1" applyAlignment="1">
      <alignment horizontal="center" vertical="center" wrapText="1"/>
    </xf>
    <xf numFmtId="0" fontId="11" fillId="0" borderId="72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/>
    </xf>
    <xf numFmtId="1" fontId="11" fillId="0" borderId="71" xfId="3" applyNumberFormat="1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horizontal="center" vertical="center"/>
    </xf>
    <xf numFmtId="171" fontId="11" fillId="0" borderId="36" xfId="3" applyNumberFormat="1" applyFont="1" applyFill="1" applyBorder="1" applyAlignment="1">
      <alignment horizontal="center" vertical="center"/>
    </xf>
    <xf numFmtId="171" fontId="11" fillId="0" borderId="48" xfId="3" applyNumberFormat="1" applyFont="1" applyFill="1" applyBorder="1" applyAlignment="1">
      <alignment horizontal="center" vertical="center"/>
    </xf>
    <xf numFmtId="171" fontId="11" fillId="0" borderId="38" xfId="3" applyNumberFormat="1" applyFont="1" applyFill="1" applyBorder="1" applyAlignment="1">
      <alignment horizontal="center" vertical="center"/>
    </xf>
    <xf numFmtId="0" fontId="11" fillId="0" borderId="37" xfId="3" applyFont="1" applyFill="1" applyBorder="1" applyAlignment="1">
      <alignment horizontal="center" vertical="center"/>
    </xf>
    <xf numFmtId="1" fontId="11" fillId="0" borderId="36" xfId="3" applyNumberFormat="1" applyFont="1" applyFill="1" applyBorder="1" applyAlignment="1">
      <alignment horizontal="center" vertical="center"/>
    </xf>
    <xf numFmtId="1" fontId="11" fillId="0" borderId="48" xfId="3" applyNumberFormat="1" applyFont="1" applyFill="1" applyBorder="1" applyAlignment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1" fontId="11" fillId="0" borderId="38" xfId="3" applyNumberFormat="1" applyFont="1" applyFill="1" applyBorder="1" applyAlignment="1">
      <alignment horizontal="center" vertical="center" wrapText="1"/>
    </xf>
    <xf numFmtId="0" fontId="11" fillId="0" borderId="36" xfId="3" applyFont="1" applyFill="1" applyBorder="1" applyAlignment="1">
      <alignment horizontal="center" vertical="center"/>
    </xf>
    <xf numFmtId="1" fontId="11" fillId="0" borderId="38" xfId="3" applyNumberFormat="1" applyFont="1" applyFill="1" applyBorder="1" applyAlignment="1">
      <alignment horizontal="center" vertical="center"/>
    </xf>
    <xf numFmtId="0" fontId="11" fillId="0" borderId="69" xfId="3" applyFont="1" applyFill="1" applyBorder="1" applyAlignment="1">
      <alignment horizontal="center" vertical="center"/>
    </xf>
    <xf numFmtId="1" fontId="11" fillId="0" borderId="22" xfId="3" applyNumberFormat="1" applyFont="1" applyFill="1" applyBorder="1" applyAlignment="1">
      <alignment horizontal="center" vertical="center"/>
    </xf>
    <xf numFmtId="1" fontId="11" fillId="0" borderId="23" xfId="3" applyNumberFormat="1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1" fontId="11" fillId="0" borderId="25" xfId="3" applyNumberFormat="1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1" fontId="11" fillId="0" borderId="59" xfId="3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1" fontId="11" fillId="0" borderId="94" xfId="3" applyNumberFormat="1" applyFont="1" applyFill="1" applyBorder="1" applyAlignment="1">
      <alignment horizontal="center" vertical="center" wrapText="1"/>
    </xf>
    <xf numFmtId="0" fontId="11" fillId="0" borderId="94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167" fontId="28" fillId="0" borderId="28" xfId="3" applyNumberFormat="1" applyFont="1" applyFill="1" applyBorder="1" applyAlignment="1">
      <alignment horizontal="center" vertical="center"/>
    </xf>
    <xf numFmtId="167" fontId="28" fillId="0" borderId="24" xfId="3" applyNumberFormat="1" applyFont="1" applyFill="1" applyBorder="1" applyAlignment="1">
      <alignment horizontal="center" vertical="center"/>
    </xf>
    <xf numFmtId="0" fontId="28" fillId="0" borderId="25" xfId="3" applyFont="1" applyFill="1" applyBorder="1" applyAlignment="1">
      <alignment horizontal="center" vertical="center"/>
    </xf>
    <xf numFmtId="167" fontId="11" fillId="0" borderId="87" xfId="3" applyNumberFormat="1" applyFont="1" applyFill="1" applyBorder="1" applyAlignment="1">
      <alignment horizontal="center" vertical="center"/>
    </xf>
    <xf numFmtId="167" fontId="11" fillId="0" borderId="24" xfId="3" applyNumberFormat="1" applyFont="1" applyFill="1" applyBorder="1" applyAlignment="1">
      <alignment horizontal="center" vertical="center"/>
    </xf>
    <xf numFmtId="0" fontId="11" fillId="0" borderId="25" xfId="3" applyFont="1" applyFill="1" applyBorder="1" applyAlignment="1">
      <alignment horizontal="center" vertical="center"/>
    </xf>
    <xf numFmtId="170" fontId="11" fillId="0" borderId="0" xfId="3" applyNumberFormat="1" applyFont="1" applyFill="1" applyAlignment="1">
      <alignment horizontal="right" vertical="center"/>
    </xf>
    <xf numFmtId="167" fontId="28" fillId="0" borderId="0" xfId="3" applyNumberFormat="1" applyFont="1" applyFill="1" applyAlignment="1">
      <alignment horizontal="center" vertical="center"/>
    </xf>
    <xf numFmtId="0" fontId="28" fillId="0" borderId="0" xfId="3" applyFont="1" applyFill="1" applyAlignment="1">
      <alignment horizontal="center" vertical="center"/>
    </xf>
    <xf numFmtId="167" fontId="11" fillId="0" borderId="0" xfId="3" applyNumberFormat="1" applyFont="1" applyFill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170" fontId="7" fillId="0" borderId="0" xfId="3" applyNumberFormat="1" applyFont="1" applyFill="1" applyAlignment="1">
      <alignment horizontal="right" vertical="center"/>
    </xf>
    <xf numFmtId="167" fontId="7" fillId="0" borderId="0" xfId="3" applyNumberFormat="1" applyFont="1" applyFill="1" applyAlignment="1">
      <alignment horizontal="center" vertical="center"/>
    </xf>
    <xf numFmtId="172" fontId="7" fillId="0" borderId="0" xfId="3" applyNumberFormat="1" applyFont="1" applyFill="1" applyAlignment="1">
      <alignment horizontal="center" vertical="center"/>
    </xf>
    <xf numFmtId="0" fontId="7" fillId="0" borderId="0" xfId="3" applyFont="1" applyFill="1" applyAlignment="1">
      <alignment horizontal="center" wrapText="1"/>
    </xf>
    <xf numFmtId="170" fontId="7" fillId="0" borderId="0" xfId="3" applyNumberFormat="1" applyFont="1" applyFill="1" applyAlignment="1">
      <alignment vertical="center"/>
    </xf>
    <xf numFmtId="167" fontId="11" fillId="0" borderId="61" xfId="3" applyNumberFormat="1" applyFont="1" applyFill="1" applyBorder="1" applyAlignment="1">
      <alignment horizontal="center" vertical="center"/>
    </xf>
    <xf numFmtId="167" fontId="11" fillId="0" borderId="17" xfId="3" applyNumberFormat="1" applyFont="1" applyFill="1" applyBorder="1" applyAlignment="1">
      <alignment horizontal="center" vertical="center"/>
    </xf>
    <xf numFmtId="167" fontId="11" fillId="0" borderId="16" xfId="3" applyNumberFormat="1" applyFont="1" applyFill="1" applyBorder="1" applyAlignment="1">
      <alignment horizontal="center" vertical="center"/>
    </xf>
    <xf numFmtId="167" fontId="11" fillId="0" borderId="31" xfId="3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7" fillId="0" borderId="102" xfId="0" applyFont="1" applyFill="1" applyBorder="1" applyAlignment="1">
      <alignment horizontal="center" vertical="center" wrapText="1"/>
    </xf>
    <xf numFmtId="0" fontId="7" fillId="0" borderId="79" xfId="3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165" fontId="7" fillId="0" borderId="79" xfId="0" applyNumberFormat="1" applyFont="1" applyFill="1" applyBorder="1" applyAlignment="1">
      <alignment horizontal="center" vertical="center" wrapText="1"/>
    </xf>
    <xf numFmtId="0" fontId="7" fillId="0" borderId="48" xfId="3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7" fillId="0" borderId="27" xfId="3" applyFont="1" applyFill="1" applyBorder="1" applyAlignment="1">
      <alignment vertical="center"/>
    </xf>
    <xf numFmtId="0" fontId="7" fillId="0" borderId="10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7" fillId="0" borderId="62" xfId="0" applyNumberFormat="1" applyFont="1" applyFill="1" applyBorder="1" applyAlignment="1">
      <alignment horizontal="center" vertical="center" wrapText="1"/>
    </xf>
    <xf numFmtId="0" fontId="7" fillId="0" borderId="104" xfId="0" applyFont="1" applyFill="1" applyBorder="1" applyAlignment="1">
      <alignment horizontal="center" vertical="center" wrapText="1"/>
    </xf>
    <xf numFmtId="165" fontId="7" fillId="0" borderId="77" xfId="0" applyNumberFormat="1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167" fontId="11" fillId="0" borderId="61" xfId="0" applyNumberFormat="1" applyFont="1" applyFill="1" applyBorder="1" applyAlignment="1">
      <alignment horizontal="center" vertical="center"/>
    </xf>
    <xf numFmtId="167" fontId="11" fillId="0" borderId="17" xfId="0" applyNumberFormat="1" applyFont="1" applyFill="1" applyBorder="1" applyAlignment="1">
      <alignment horizontal="center" vertical="center"/>
    </xf>
    <xf numFmtId="167" fontId="11" fillId="0" borderId="16" xfId="0" applyNumberFormat="1" applyFont="1" applyFill="1" applyBorder="1" applyAlignment="1">
      <alignment horizontal="center" vertical="center"/>
    </xf>
    <xf numFmtId="167" fontId="11" fillId="0" borderId="31" xfId="0" applyNumberFormat="1" applyFont="1" applyFill="1" applyBorder="1" applyAlignment="1">
      <alignment horizontal="center" vertical="center"/>
    </xf>
    <xf numFmtId="0" fontId="27" fillId="0" borderId="16" xfId="3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 wrapText="1"/>
    </xf>
    <xf numFmtId="0" fontId="7" fillId="0" borderId="69" xfId="3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165" fontId="7" fillId="0" borderId="63" xfId="0" applyNumberFormat="1" applyFont="1" applyFill="1" applyBorder="1" applyAlignment="1">
      <alignment horizontal="center" vertical="center" wrapText="1"/>
    </xf>
    <xf numFmtId="0" fontId="27" fillId="0" borderId="39" xfId="3" applyFont="1" applyFill="1" applyBorder="1" applyAlignment="1">
      <alignment horizontal="center" vertical="center" wrapText="1"/>
    </xf>
    <xf numFmtId="0" fontId="27" fillId="0" borderId="23" xfId="3" applyFont="1" applyFill="1" applyBorder="1" applyAlignment="1">
      <alignment horizontal="center" vertical="center" wrapText="1"/>
    </xf>
    <xf numFmtId="0" fontId="27" fillId="0" borderId="40" xfId="3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0" fontId="27" fillId="0" borderId="0" xfId="3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170" fontId="11" fillId="0" borderId="0" xfId="3" applyNumberFormat="1" applyFont="1" applyFill="1" applyAlignment="1">
      <alignment horizontal="left" vertical="center"/>
    </xf>
    <xf numFmtId="170" fontId="29" fillId="0" borderId="0" xfId="3" applyNumberFormat="1" applyFont="1" applyFill="1" applyAlignment="1">
      <alignment vertical="center"/>
    </xf>
    <xf numFmtId="0" fontId="44" fillId="0" borderId="0" xfId="0" applyFont="1" applyFill="1" applyAlignment="1">
      <alignment horizontal="left" vertical="center"/>
    </xf>
    <xf numFmtId="170" fontId="29" fillId="0" borderId="0" xfId="3" applyNumberFormat="1" applyFont="1" applyFill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60" zoomScaleNormal="55" workbookViewId="0">
      <selection activeCell="D12" sqref="D12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7.85546875" style="16" customWidth="1"/>
    <col min="38" max="38" width="6.7109375" style="16" customWidth="1"/>
    <col min="39" max="39" width="6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410" t="s">
        <v>48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1" t="s">
        <v>47</v>
      </c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26"/>
      <c r="AT1" s="17"/>
      <c r="AU1" s="17"/>
      <c r="AV1" s="17"/>
    </row>
    <row r="2" spans="1:53" ht="30" x14ac:dyDescent="0.4">
      <c r="A2" s="410" t="s">
        <v>49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410" t="s">
        <v>508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2" t="s">
        <v>50</v>
      </c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  <c r="AI3" s="412"/>
      <c r="AJ3" s="412"/>
      <c r="AK3" s="412"/>
      <c r="AL3" s="412"/>
      <c r="AM3" s="412"/>
      <c r="AN3" s="413" t="s">
        <v>429</v>
      </c>
      <c r="AO3" s="413"/>
      <c r="AP3" s="413"/>
      <c r="AQ3" s="413"/>
      <c r="AR3" s="413"/>
      <c r="AS3" s="413"/>
      <c r="AT3" s="413"/>
      <c r="AU3" s="413"/>
      <c r="AV3" s="413"/>
      <c r="AW3" s="413"/>
      <c r="AX3" s="413"/>
      <c r="AY3" s="413"/>
      <c r="AZ3" s="413"/>
      <c r="BA3" s="413"/>
    </row>
    <row r="4" spans="1:53" ht="30.75" x14ac:dyDescent="0.45">
      <c r="A4" s="409" t="s">
        <v>509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413"/>
      <c r="AO4" s="413"/>
      <c r="AP4" s="413"/>
      <c r="AQ4" s="413"/>
      <c r="AR4" s="413"/>
      <c r="AS4" s="413"/>
      <c r="AT4" s="413"/>
      <c r="AU4" s="413"/>
      <c r="AV4" s="413"/>
      <c r="AW4" s="413"/>
      <c r="AX4" s="413"/>
      <c r="AY4" s="413"/>
      <c r="AZ4" s="413"/>
      <c r="BA4" s="413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414" t="s">
        <v>250</v>
      </c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5"/>
    </row>
    <row r="6" spans="1:53" s="17" customFormat="1" ht="24.75" customHeight="1" x14ac:dyDescent="0.4">
      <c r="A6" s="410" t="s">
        <v>75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AO6" s="416"/>
      <c r="AP6" s="416"/>
      <c r="AQ6" s="416"/>
      <c r="AR6" s="416"/>
      <c r="AS6" s="416"/>
      <c r="AT6" s="416"/>
      <c r="AU6" s="416"/>
      <c r="AV6" s="416"/>
      <c r="AW6" s="416"/>
      <c r="AX6" s="416"/>
      <c r="AY6" s="416"/>
      <c r="AZ6" s="416"/>
      <c r="BA6" s="416"/>
    </row>
    <row r="7" spans="1:53" s="17" customFormat="1" ht="27" customHeight="1" x14ac:dyDescent="0.4">
      <c r="A7" s="410" t="s">
        <v>51</v>
      </c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3" t="s">
        <v>76</v>
      </c>
      <c r="Q7" s="413"/>
      <c r="R7" s="413"/>
      <c r="S7" s="413"/>
      <c r="T7" s="413"/>
      <c r="U7" s="413"/>
      <c r="V7" s="413"/>
      <c r="W7" s="413"/>
      <c r="X7" s="413"/>
      <c r="Y7" s="413"/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3"/>
      <c r="AK7" s="413"/>
      <c r="AL7" s="413"/>
      <c r="AM7" s="30"/>
      <c r="AN7" s="417" t="s">
        <v>80</v>
      </c>
      <c r="AO7" s="418"/>
      <c r="AP7" s="418"/>
      <c r="AQ7" s="418"/>
      <c r="AR7" s="418"/>
      <c r="AS7" s="418"/>
      <c r="AT7" s="418"/>
      <c r="AU7" s="418"/>
      <c r="AV7" s="418"/>
      <c r="AW7" s="418"/>
      <c r="AX7" s="418"/>
      <c r="AY7" s="418"/>
      <c r="AZ7" s="418"/>
      <c r="BA7" s="418"/>
    </row>
    <row r="8" spans="1:53" s="17" customFormat="1" ht="27.75" customHeight="1" x14ac:dyDescent="0.4">
      <c r="P8" s="413" t="s">
        <v>192</v>
      </c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13"/>
      <c r="AM8" s="30"/>
      <c r="AN8" s="417" t="s">
        <v>169</v>
      </c>
      <c r="AO8" s="417"/>
      <c r="AP8" s="417"/>
      <c r="AQ8" s="417"/>
      <c r="AR8" s="417"/>
      <c r="AS8" s="417"/>
      <c r="AT8" s="417"/>
      <c r="AU8" s="417"/>
      <c r="AV8" s="417"/>
      <c r="AW8" s="417"/>
      <c r="AX8" s="417"/>
      <c r="AY8" s="417"/>
      <c r="AZ8" s="417"/>
      <c r="BA8" s="417"/>
    </row>
    <row r="9" spans="1:53" s="17" customFormat="1" ht="27.75" customHeight="1" x14ac:dyDescent="0.4">
      <c r="P9" s="413" t="s">
        <v>191</v>
      </c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30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</row>
    <row r="10" spans="1:53" s="17" customFormat="1" ht="27.75" customHeight="1" x14ac:dyDescent="0.35">
      <c r="P10" s="413" t="s">
        <v>77</v>
      </c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6"/>
      <c r="AK10" s="426"/>
      <c r="AL10" s="427"/>
      <c r="AM10" s="427"/>
      <c r="AN10" s="417"/>
      <c r="AO10" s="417"/>
      <c r="AP10" s="417"/>
      <c r="AQ10" s="417"/>
      <c r="AR10" s="417"/>
      <c r="AS10" s="417"/>
      <c r="AT10" s="417"/>
      <c r="AU10" s="417"/>
      <c r="AV10" s="417"/>
      <c r="AW10" s="417"/>
      <c r="AX10" s="417"/>
      <c r="AY10" s="417"/>
      <c r="AZ10" s="417"/>
      <c r="BA10" s="417"/>
    </row>
    <row r="11" spans="1:53" s="17" customFormat="1" ht="27.75" customHeight="1" x14ac:dyDescent="0.4">
      <c r="P11" s="413" t="s">
        <v>249</v>
      </c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17" customFormat="1" ht="27.75" customHeight="1" x14ac:dyDescent="0.4"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2"/>
      <c r="AM12" s="32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17" customFormat="1" ht="27.75" customHeight="1" x14ac:dyDescent="0.4"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2"/>
      <c r="AM13" s="3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428" t="s">
        <v>254</v>
      </c>
      <c r="B15" s="428"/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28"/>
      <c r="AL15" s="428"/>
      <c r="AM15" s="428"/>
      <c r="AN15" s="428"/>
      <c r="AO15" s="428"/>
      <c r="AP15" s="428"/>
      <c r="AQ15" s="428"/>
      <c r="AR15" s="428"/>
      <c r="AS15" s="428"/>
      <c r="AT15" s="428"/>
      <c r="AU15" s="428"/>
      <c r="AV15" s="428"/>
      <c r="AW15" s="428"/>
      <c r="AX15" s="428"/>
      <c r="AY15" s="428"/>
      <c r="AZ15" s="428"/>
      <c r="BA15" s="428"/>
    </row>
    <row r="16" spans="1:53" s="17" customFormat="1" ht="19.5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ht="18" customHeight="1" x14ac:dyDescent="0.25">
      <c r="A17" s="429" t="s">
        <v>52</v>
      </c>
      <c r="B17" s="419" t="s">
        <v>53</v>
      </c>
      <c r="C17" s="420"/>
      <c r="D17" s="420"/>
      <c r="E17" s="421"/>
      <c r="F17" s="419" t="s">
        <v>54</v>
      </c>
      <c r="G17" s="420"/>
      <c r="H17" s="420"/>
      <c r="I17" s="421"/>
      <c r="J17" s="422" t="s">
        <v>55</v>
      </c>
      <c r="K17" s="425"/>
      <c r="L17" s="425"/>
      <c r="M17" s="425"/>
      <c r="N17" s="422" t="s">
        <v>56</v>
      </c>
      <c r="O17" s="425"/>
      <c r="P17" s="425"/>
      <c r="Q17" s="425"/>
      <c r="R17" s="424"/>
      <c r="S17" s="422" t="s">
        <v>57</v>
      </c>
      <c r="T17" s="423"/>
      <c r="U17" s="423"/>
      <c r="V17" s="423"/>
      <c r="W17" s="424"/>
      <c r="X17" s="422" t="s">
        <v>58</v>
      </c>
      <c r="Y17" s="425"/>
      <c r="Z17" s="425"/>
      <c r="AA17" s="424"/>
      <c r="AB17" s="419" t="s">
        <v>59</v>
      </c>
      <c r="AC17" s="420"/>
      <c r="AD17" s="420"/>
      <c r="AE17" s="421"/>
      <c r="AF17" s="419" t="s">
        <v>60</v>
      </c>
      <c r="AG17" s="420"/>
      <c r="AH17" s="420"/>
      <c r="AI17" s="421"/>
      <c r="AJ17" s="422" t="s">
        <v>61</v>
      </c>
      <c r="AK17" s="423"/>
      <c r="AL17" s="423"/>
      <c r="AM17" s="423"/>
      <c r="AN17" s="424"/>
      <c r="AO17" s="422" t="s">
        <v>62</v>
      </c>
      <c r="AP17" s="425"/>
      <c r="AQ17" s="425"/>
      <c r="AR17" s="425"/>
      <c r="AS17" s="431" t="s">
        <v>63</v>
      </c>
      <c r="AT17" s="432"/>
      <c r="AU17" s="432"/>
      <c r="AV17" s="432"/>
      <c r="AW17" s="433"/>
      <c r="AX17" s="422" t="s">
        <v>64</v>
      </c>
      <c r="AY17" s="425"/>
      <c r="AZ17" s="425"/>
      <c r="BA17" s="424"/>
    </row>
    <row r="18" spans="1:53" s="1" customFormat="1" ht="20.25" customHeight="1" thickBot="1" x14ac:dyDescent="0.3">
      <c r="A18" s="430"/>
      <c r="B18" s="33">
        <v>1</v>
      </c>
      <c r="C18" s="34">
        <v>2</v>
      </c>
      <c r="D18" s="34">
        <v>3</v>
      </c>
      <c r="E18" s="35">
        <v>4</v>
      </c>
      <c r="F18" s="33">
        <v>5</v>
      </c>
      <c r="G18" s="34">
        <v>6</v>
      </c>
      <c r="H18" s="34">
        <v>7</v>
      </c>
      <c r="I18" s="35">
        <v>8</v>
      </c>
      <c r="J18" s="33">
        <v>9</v>
      </c>
      <c r="K18" s="34">
        <v>10</v>
      </c>
      <c r="L18" s="34">
        <v>11</v>
      </c>
      <c r="M18" s="36">
        <v>12</v>
      </c>
      <c r="N18" s="33">
        <v>13</v>
      </c>
      <c r="O18" s="34">
        <v>14</v>
      </c>
      <c r="P18" s="34">
        <v>15</v>
      </c>
      <c r="Q18" s="34">
        <v>16</v>
      </c>
      <c r="R18" s="35">
        <v>17</v>
      </c>
      <c r="S18" s="33">
        <v>18</v>
      </c>
      <c r="T18" s="34">
        <v>19</v>
      </c>
      <c r="U18" s="34">
        <v>20</v>
      </c>
      <c r="V18" s="34">
        <v>21</v>
      </c>
      <c r="W18" s="35">
        <v>22</v>
      </c>
      <c r="X18" s="33">
        <v>23</v>
      </c>
      <c r="Y18" s="34">
        <v>24</v>
      </c>
      <c r="Z18" s="34">
        <v>25</v>
      </c>
      <c r="AA18" s="35">
        <v>26</v>
      </c>
      <c r="AB18" s="33">
        <v>27</v>
      </c>
      <c r="AC18" s="34">
        <v>28</v>
      </c>
      <c r="AD18" s="34">
        <v>29</v>
      </c>
      <c r="AE18" s="35">
        <v>30</v>
      </c>
      <c r="AF18" s="33">
        <v>31</v>
      </c>
      <c r="AG18" s="34">
        <v>32</v>
      </c>
      <c r="AH18" s="34">
        <v>33</v>
      </c>
      <c r="AI18" s="35">
        <v>34</v>
      </c>
      <c r="AJ18" s="33">
        <v>35</v>
      </c>
      <c r="AK18" s="34">
        <v>36</v>
      </c>
      <c r="AL18" s="34">
        <v>37</v>
      </c>
      <c r="AM18" s="34">
        <v>38</v>
      </c>
      <c r="AN18" s="35">
        <v>39</v>
      </c>
      <c r="AO18" s="33">
        <v>40</v>
      </c>
      <c r="AP18" s="34">
        <v>41</v>
      </c>
      <c r="AQ18" s="34">
        <v>42</v>
      </c>
      <c r="AR18" s="36">
        <v>43</v>
      </c>
      <c r="AS18" s="33">
        <v>44</v>
      </c>
      <c r="AT18" s="34">
        <v>45</v>
      </c>
      <c r="AU18" s="34">
        <v>46</v>
      </c>
      <c r="AV18" s="34">
        <v>47</v>
      </c>
      <c r="AW18" s="35">
        <v>48</v>
      </c>
      <c r="AX18" s="33">
        <v>49</v>
      </c>
      <c r="AY18" s="34">
        <v>50</v>
      </c>
      <c r="AZ18" s="34">
        <v>51</v>
      </c>
      <c r="BA18" s="35">
        <v>52</v>
      </c>
    </row>
    <row r="19" spans="1:53" ht="20.100000000000001" customHeight="1" thickBot="1" x14ac:dyDescent="0.35">
      <c r="A19" s="64">
        <v>1</v>
      </c>
      <c r="B19" s="37" t="s">
        <v>65</v>
      </c>
      <c r="C19" s="38" t="s">
        <v>65</v>
      </c>
      <c r="D19" s="38" t="s">
        <v>65</v>
      </c>
      <c r="E19" s="39" t="s">
        <v>65</v>
      </c>
      <c r="F19" s="37" t="s">
        <v>65</v>
      </c>
      <c r="G19" s="38" t="s">
        <v>65</v>
      </c>
      <c r="H19" s="38" t="s">
        <v>65</v>
      </c>
      <c r="I19" s="39" t="s">
        <v>65</v>
      </c>
      <c r="J19" s="37" t="s">
        <v>65</v>
      </c>
      <c r="K19" s="38" t="s">
        <v>65</v>
      </c>
      <c r="L19" s="38" t="s">
        <v>65</v>
      </c>
      <c r="M19" s="39" t="s">
        <v>65</v>
      </c>
      <c r="N19" s="37" t="s">
        <v>65</v>
      </c>
      <c r="O19" s="38" t="s">
        <v>65</v>
      </c>
      <c r="P19" s="38" t="s">
        <v>65</v>
      </c>
      <c r="Q19" s="38" t="s">
        <v>14</v>
      </c>
      <c r="R19" s="39" t="s">
        <v>14</v>
      </c>
      <c r="S19" s="37" t="s">
        <v>66</v>
      </c>
      <c r="T19" s="38" t="s">
        <v>65</v>
      </c>
      <c r="U19" s="38" t="s">
        <v>65</v>
      </c>
      <c r="V19" s="38" t="s">
        <v>65</v>
      </c>
      <c r="W19" s="39" t="s">
        <v>65</v>
      </c>
      <c r="X19" s="37" t="s">
        <v>65</v>
      </c>
      <c r="Y19" s="38" t="s">
        <v>65</v>
      </c>
      <c r="Z19" s="38" t="s">
        <v>65</v>
      </c>
      <c r="AA19" s="39" t="s">
        <v>65</v>
      </c>
      <c r="AB19" s="37" t="s">
        <v>65</v>
      </c>
      <c r="AC19" s="38" t="s">
        <v>66</v>
      </c>
      <c r="AD19" s="38" t="s">
        <v>13</v>
      </c>
      <c r="AE19" s="54" t="s">
        <v>13</v>
      </c>
      <c r="AF19" s="37" t="s">
        <v>13</v>
      </c>
      <c r="AG19" s="38" t="s">
        <v>65</v>
      </c>
      <c r="AH19" s="38" t="s">
        <v>65</v>
      </c>
      <c r="AI19" s="39" t="s">
        <v>65</v>
      </c>
      <c r="AJ19" s="38" t="s">
        <v>65</v>
      </c>
      <c r="AK19" s="38" t="s">
        <v>65</v>
      </c>
      <c r="AL19" s="38" t="s">
        <v>65</v>
      </c>
      <c r="AM19" s="38" t="s">
        <v>65</v>
      </c>
      <c r="AN19" s="39" t="s">
        <v>65</v>
      </c>
      <c r="AO19" s="57" t="s">
        <v>65</v>
      </c>
      <c r="AP19" s="38" t="s">
        <v>14</v>
      </c>
      <c r="AQ19" s="38" t="s">
        <v>14</v>
      </c>
      <c r="AR19" s="39" t="s">
        <v>66</v>
      </c>
      <c r="AS19" s="37" t="s">
        <v>66</v>
      </c>
      <c r="AT19" s="38" t="s">
        <v>66</v>
      </c>
      <c r="AU19" s="38" t="s">
        <v>66</v>
      </c>
      <c r="AV19" s="38" t="s">
        <v>66</v>
      </c>
      <c r="AW19" s="39" t="s">
        <v>66</v>
      </c>
      <c r="AX19" s="57" t="s">
        <v>66</v>
      </c>
      <c r="AY19" s="38" t="s">
        <v>66</v>
      </c>
      <c r="AZ19" s="38" t="s">
        <v>66</v>
      </c>
      <c r="BA19" s="39" t="s">
        <v>66</v>
      </c>
    </row>
    <row r="20" spans="1:53" ht="20.100000000000001" customHeight="1" thickBot="1" x14ac:dyDescent="0.35">
      <c r="A20" s="65">
        <v>2</v>
      </c>
      <c r="B20" s="40" t="s">
        <v>65</v>
      </c>
      <c r="C20" s="41" t="s">
        <v>65</v>
      </c>
      <c r="D20" s="41" t="s">
        <v>65</v>
      </c>
      <c r="E20" s="43" t="s">
        <v>65</v>
      </c>
      <c r="F20" s="40" t="s">
        <v>65</v>
      </c>
      <c r="G20" s="41" t="s">
        <v>65</v>
      </c>
      <c r="H20" s="41" t="s">
        <v>65</v>
      </c>
      <c r="I20" s="43" t="s">
        <v>65</v>
      </c>
      <c r="J20" s="40" t="s">
        <v>65</v>
      </c>
      <c r="K20" s="41" t="s">
        <v>65</v>
      </c>
      <c r="L20" s="41" t="s">
        <v>65</v>
      </c>
      <c r="M20" s="43" t="s">
        <v>65</v>
      </c>
      <c r="N20" s="40" t="s">
        <v>65</v>
      </c>
      <c r="O20" s="41" t="s">
        <v>65</v>
      </c>
      <c r="P20" s="41" t="s">
        <v>65</v>
      </c>
      <c r="Q20" s="41" t="s">
        <v>14</v>
      </c>
      <c r="R20" s="43" t="s">
        <v>14</v>
      </c>
      <c r="S20" s="40" t="s">
        <v>66</v>
      </c>
      <c r="T20" s="41" t="s">
        <v>65</v>
      </c>
      <c r="U20" s="41" t="s">
        <v>65</v>
      </c>
      <c r="V20" s="41" t="s">
        <v>65</v>
      </c>
      <c r="W20" s="43" t="s">
        <v>65</v>
      </c>
      <c r="X20" s="40" t="s">
        <v>65</v>
      </c>
      <c r="Y20" s="41" t="s">
        <v>65</v>
      </c>
      <c r="Z20" s="41" t="s">
        <v>65</v>
      </c>
      <c r="AA20" s="43" t="s">
        <v>65</v>
      </c>
      <c r="AB20" s="40" t="s">
        <v>65</v>
      </c>
      <c r="AC20" s="38" t="s">
        <v>66</v>
      </c>
      <c r="AD20" s="41" t="s">
        <v>66</v>
      </c>
      <c r="AE20" s="55" t="s">
        <v>13</v>
      </c>
      <c r="AF20" s="40" t="s">
        <v>13</v>
      </c>
      <c r="AG20" s="41" t="s">
        <v>65</v>
      </c>
      <c r="AH20" s="41" t="s">
        <v>65</v>
      </c>
      <c r="AI20" s="55" t="s">
        <v>65</v>
      </c>
      <c r="AJ20" s="40" t="s">
        <v>65</v>
      </c>
      <c r="AK20" s="41" t="s">
        <v>65</v>
      </c>
      <c r="AL20" s="41" t="s">
        <v>65</v>
      </c>
      <c r="AM20" s="41" t="s">
        <v>65</v>
      </c>
      <c r="AN20" s="43" t="s">
        <v>65</v>
      </c>
      <c r="AO20" s="59" t="s">
        <v>65</v>
      </c>
      <c r="AP20" s="41" t="s">
        <v>14</v>
      </c>
      <c r="AQ20" s="41" t="s">
        <v>14</v>
      </c>
      <c r="AR20" s="43" t="s">
        <v>66</v>
      </c>
      <c r="AS20" s="63" t="s">
        <v>66</v>
      </c>
      <c r="AT20" s="42" t="s">
        <v>66</v>
      </c>
      <c r="AU20" s="41" t="s">
        <v>66</v>
      </c>
      <c r="AV20" s="41" t="s">
        <v>66</v>
      </c>
      <c r="AW20" s="43" t="s">
        <v>66</v>
      </c>
      <c r="AX20" s="58" t="s">
        <v>66</v>
      </c>
      <c r="AY20" s="41" t="s">
        <v>66</v>
      </c>
      <c r="AZ20" s="41" t="s">
        <v>66</v>
      </c>
      <c r="BA20" s="43" t="s">
        <v>66</v>
      </c>
    </row>
    <row r="21" spans="1:53" ht="20.100000000000001" customHeight="1" x14ac:dyDescent="0.3">
      <c r="A21" s="65">
        <v>3</v>
      </c>
      <c r="B21" s="40" t="s">
        <v>65</v>
      </c>
      <c r="C21" s="41" t="s">
        <v>65</v>
      </c>
      <c r="D21" s="41" t="s">
        <v>65</v>
      </c>
      <c r="E21" s="43" t="s">
        <v>65</v>
      </c>
      <c r="F21" s="40" t="s">
        <v>65</v>
      </c>
      <c r="G21" s="41" t="s">
        <v>65</v>
      </c>
      <c r="H21" s="41" t="s">
        <v>65</v>
      </c>
      <c r="I21" s="43" t="s">
        <v>65</v>
      </c>
      <c r="J21" s="40" t="s">
        <v>65</v>
      </c>
      <c r="K21" s="41" t="s">
        <v>65</v>
      </c>
      <c r="L21" s="41" t="s">
        <v>65</v>
      </c>
      <c r="M21" s="43" t="s">
        <v>65</v>
      </c>
      <c r="N21" s="40" t="s">
        <v>65</v>
      </c>
      <c r="O21" s="41" t="s">
        <v>65</v>
      </c>
      <c r="P21" s="41" t="s">
        <v>65</v>
      </c>
      <c r="Q21" s="41" t="s">
        <v>14</v>
      </c>
      <c r="R21" s="43" t="s">
        <v>14</v>
      </c>
      <c r="S21" s="40" t="s">
        <v>66</v>
      </c>
      <c r="T21" s="41" t="s">
        <v>65</v>
      </c>
      <c r="U21" s="41" t="s">
        <v>65</v>
      </c>
      <c r="V21" s="41" t="s">
        <v>65</v>
      </c>
      <c r="W21" s="43" t="s">
        <v>65</v>
      </c>
      <c r="X21" s="40" t="s">
        <v>65</v>
      </c>
      <c r="Y21" s="41" t="s">
        <v>65</v>
      </c>
      <c r="Z21" s="41" t="s">
        <v>65</v>
      </c>
      <c r="AA21" s="43" t="s">
        <v>65</v>
      </c>
      <c r="AB21" s="40" t="s">
        <v>65</v>
      </c>
      <c r="AC21" s="38" t="s">
        <v>66</v>
      </c>
      <c r="AD21" s="41" t="s">
        <v>66</v>
      </c>
      <c r="AE21" s="55" t="s">
        <v>13</v>
      </c>
      <c r="AF21" s="40" t="s">
        <v>13</v>
      </c>
      <c r="AG21" s="41" t="s">
        <v>65</v>
      </c>
      <c r="AH21" s="41" t="s">
        <v>65</v>
      </c>
      <c r="AI21" s="55" t="s">
        <v>65</v>
      </c>
      <c r="AJ21" s="40" t="s">
        <v>65</v>
      </c>
      <c r="AK21" s="41" t="s">
        <v>65</v>
      </c>
      <c r="AL21" s="41" t="s">
        <v>65</v>
      </c>
      <c r="AM21" s="41" t="s">
        <v>65</v>
      </c>
      <c r="AN21" s="43" t="s">
        <v>65</v>
      </c>
      <c r="AO21" s="59" t="s">
        <v>65</v>
      </c>
      <c r="AP21" s="41" t="s">
        <v>14</v>
      </c>
      <c r="AQ21" s="41" t="s">
        <v>14</v>
      </c>
      <c r="AR21" s="43" t="s">
        <v>66</v>
      </c>
      <c r="AS21" s="40" t="s">
        <v>66</v>
      </c>
      <c r="AT21" s="41" t="s">
        <v>66</v>
      </c>
      <c r="AU21" s="41" t="s">
        <v>66</v>
      </c>
      <c r="AV21" s="41" t="s">
        <v>66</v>
      </c>
      <c r="AW21" s="43" t="s">
        <v>66</v>
      </c>
      <c r="AX21" s="59" t="s">
        <v>66</v>
      </c>
      <c r="AY21" s="41" t="s">
        <v>66</v>
      </c>
      <c r="AZ21" s="41" t="s">
        <v>66</v>
      </c>
      <c r="BA21" s="43" t="s">
        <v>66</v>
      </c>
    </row>
    <row r="22" spans="1:53" ht="19.5" customHeight="1" thickBot="1" x14ac:dyDescent="0.35">
      <c r="A22" s="66">
        <v>4</v>
      </c>
      <c r="B22" s="45" t="s">
        <v>65</v>
      </c>
      <c r="C22" s="44" t="s">
        <v>65</v>
      </c>
      <c r="D22" s="44" t="s">
        <v>65</v>
      </c>
      <c r="E22" s="60" t="s">
        <v>65</v>
      </c>
      <c r="F22" s="45" t="s">
        <v>65</v>
      </c>
      <c r="G22" s="44" t="s">
        <v>65</v>
      </c>
      <c r="H22" s="44" t="s">
        <v>65</v>
      </c>
      <c r="I22" s="60" t="s">
        <v>65</v>
      </c>
      <c r="J22" s="45" t="s">
        <v>65</v>
      </c>
      <c r="K22" s="44" t="s">
        <v>65</v>
      </c>
      <c r="L22" s="44" t="s">
        <v>65</v>
      </c>
      <c r="M22" s="60" t="s">
        <v>65</v>
      </c>
      <c r="N22" s="45" t="s">
        <v>65</v>
      </c>
      <c r="O22" s="44" t="s">
        <v>65</v>
      </c>
      <c r="P22" s="44" t="s">
        <v>65</v>
      </c>
      <c r="Q22" s="44" t="s">
        <v>14</v>
      </c>
      <c r="R22" s="60" t="s">
        <v>14</v>
      </c>
      <c r="S22" s="45" t="s">
        <v>66</v>
      </c>
      <c r="T22" s="44" t="s">
        <v>65</v>
      </c>
      <c r="U22" s="44" t="s">
        <v>65</v>
      </c>
      <c r="V22" s="44" t="s">
        <v>65</v>
      </c>
      <c r="W22" s="60" t="s">
        <v>65</v>
      </c>
      <c r="X22" s="45" t="s">
        <v>65</v>
      </c>
      <c r="Y22" s="44" t="s">
        <v>65</v>
      </c>
      <c r="Z22" s="44" t="s">
        <v>65</v>
      </c>
      <c r="AA22" s="56" t="s">
        <v>65</v>
      </c>
      <c r="AB22" s="45" t="s">
        <v>65</v>
      </c>
      <c r="AC22" s="44" t="s">
        <v>65</v>
      </c>
      <c r="AD22" s="44" t="s">
        <v>65</v>
      </c>
      <c r="AE22" s="56" t="s">
        <v>65</v>
      </c>
      <c r="AF22" s="45" t="s">
        <v>65</v>
      </c>
      <c r="AG22" s="44" t="s">
        <v>14</v>
      </c>
      <c r="AH22" s="56" t="s">
        <v>14</v>
      </c>
      <c r="AI22" s="56" t="s">
        <v>66</v>
      </c>
      <c r="AJ22" s="45" t="s">
        <v>13</v>
      </c>
      <c r="AK22" s="44" t="s">
        <v>13</v>
      </c>
      <c r="AL22" s="44" t="s">
        <v>13</v>
      </c>
      <c r="AM22" s="44" t="s">
        <v>13</v>
      </c>
      <c r="AN22" s="60" t="s">
        <v>178</v>
      </c>
      <c r="AO22" s="61" t="s">
        <v>178</v>
      </c>
      <c r="AP22" s="44" t="s">
        <v>67</v>
      </c>
      <c r="AQ22" s="44" t="s">
        <v>67</v>
      </c>
      <c r="AR22" s="60"/>
      <c r="AS22" s="468"/>
      <c r="AT22" s="469"/>
      <c r="AU22" s="469"/>
      <c r="AV22" s="469"/>
      <c r="AW22" s="470"/>
      <c r="AX22" s="62"/>
      <c r="AY22" s="93"/>
      <c r="AZ22" s="93"/>
      <c r="BA22" s="94"/>
    </row>
    <row r="23" spans="1:53" ht="19.5" customHeight="1" x14ac:dyDescent="0.3">
      <c r="A23" s="2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7"/>
      <c r="AG23" s="47"/>
      <c r="AH23" s="47"/>
      <c r="AI23" s="47"/>
      <c r="AJ23" s="46"/>
      <c r="AK23" s="46"/>
      <c r="AL23" s="46"/>
      <c r="AM23" s="46"/>
      <c r="AN23" s="46"/>
      <c r="AO23" s="46"/>
      <c r="AP23" s="46"/>
      <c r="AQ23" s="46"/>
      <c r="AR23" s="46"/>
      <c r="AS23" s="48"/>
      <c r="AT23" s="21"/>
      <c r="AU23" s="21"/>
      <c r="AV23" s="21"/>
      <c r="AW23" s="21"/>
      <c r="AX23" s="21"/>
      <c r="AY23" s="21"/>
      <c r="AZ23" s="21"/>
      <c r="BA23" s="21"/>
    </row>
    <row r="24" spans="1:53" ht="19.5" customHeight="1" x14ac:dyDescent="0.3">
      <c r="A24" s="2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7"/>
      <c r="AG24" s="47"/>
      <c r="AH24" s="47"/>
      <c r="AI24" s="47"/>
      <c r="AJ24" s="46"/>
      <c r="AK24" s="46"/>
      <c r="AL24" s="46"/>
      <c r="AM24" s="46"/>
      <c r="AN24" s="46"/>
      <c r="AO24" s="46"/>
      <c r="AP24" s="46"/>
      <c r="AQ24" s="46"/>
      <c r="AR24" s="46"/>
      <c r="AS24" s="48"/>
      <c r="AT24" s="21"/>
      <c r="AU24" s="21"/>
      <c r="AV24" s="21"/>
      <c r="AW24" s="21"/>
      <c r="AX24" s="21"/>
      <c r="AY24" s="21"/>
      <c r="AZ24" s="21"/>
      <c r="BA24" s="21"/>
    </row>
    <row r="25" spans="1:53" ht="19.5" customHeight="1" x14ac:dyDescent="0.3">
      <c r="A25" s="2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7"/>
      <c r="AG25" s="47"/>
      <c r="AH25" s="47"/>
      <c r="AI25" s="47"/>
      <c r="AJ25" s="46"/>
      <c r="AK25" s="46"/>
      <c r="AL25" s="46"/>
      <c r="AM25" s="46"/>
      <c r="AN25" s="46"/>
      <c r="AO25" s="46"/>
      <c r="AP25" s="46"/>
      <c r="AQ25" s="46"/>
      <c r="AR25" s="46"/>
      <c r="AS25" s="48"/>
      <c r="AT25" s="21"/>
      <c r="AU25" s="21"/>
      <c r="AV25" s="21"/>
      <c r="AW25" s="21"/>
      <c r="AX25" s="21"/>
      <c r="AY25" s="21"/>
      <c r="AZ25" s="21"/>
      <c r="BA25" s="21"/>
    </row>
    <row r="26" spans="1:53" ht="20.100000000000001" customHeight="1" x14ac:dyDescent="0.25">
      <c r="Z26" s="16" t="s">
        <v>78</v>
      </c>
    </row>
    <row r="27" spans="1:53" ht="21" customHeight="1" x14ac:dyDescent="0.3">
      <c r="A27" s="471" t="s">
        <v>432</v>
      </c>
      <c r="B27" s="471"/>
      <c r="C27" s="471"/>
      <c r="D27" s="471"/>
      <c r="E27" s="471"/>
      <c r="F27" s="471"/>
      <c r="G27" s="471"/>
      <c r="H27" s="471"/>
      <c r="I27" s="471"/>
      <c r="J27" s="472"/>
      <c r="K27" s="472"/>
      <c r="L27" s="472"/>
      <c r="M27" s="472"/>
      <c r="N27" s="472"/>
      <c r="O27" s="472"/>
      <c r="P27" s="472"/>
      <c r="Q27" s="472"/>
      <c r="R27" s="472"/>
      <c r="S27" s="472"/>
      <c r="T27" s="472"/>
      <c r="U27" s="472"/>
      <c r="V27" s="472"/>
      <c r="W27" s="472"/>
      <c r="X27" s="472"/>
      <c r="Y27" s="472"/>
      <c r="Z27" s="472"/>
      <c r="AA27" s="472"/>
      <c r="AB27" s="472"/>
      <c r="AC27" s="472"/>
      <c r="AD27" s="472"/>
      <c r="AE27" s="472"/>
      <c r="AF27" s="472"/>
      <c r="AG27" s="472"/>
      <c r="AH27" s="472"/>
      <c r="AI27" s="472"/>
      <c r="AJ27" s="472"/>
      <c r="AK27" s="472"/>
      <c r="AL27" s="472"/>
      <c r="AM27" s="472"/>
      <c r="AN27" s="472"/>
      <c r="AO27" s="472"/>
      <c r="AP27" s="472"/>
      <c r="AQ27" s="472"/>
      <c r="AR27" s="472"/>
      <c r="AS27" s="472"/>
      <c r="AT27" s="472"/>
      <c r="AU27" s="472"/>
      <c r="AV27" s="49"/>
      <c r="AW27" s="49"/>
      <c r="AX27" s="49"/>
      <c r="AY27" s="49"/>
      <c r="AZ27" s="49"/>
    </row>
    <row r="28" spans="1:53" x14ac:dyDescent="0.25">
      <c r="AV28" s="49"/>
      <c r="AW28" s="49"/>
      <c r="AX28" s="49"/>
      <c r="AY28" s="49"/>
      <c r="AZ28" s="49"/>
    </row>
    <row r="29" spans="1:53" ht="21.75" customHeight="1" x14ac:dyDescent="0.3">
      <c r="A29" s="50" t="s">
        <v>81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21" t="s">
        <v>82</v>
      </c>
      <c r="AB29" s="521"/>
      <c r="AC29" s="521"/>
      <c r="AD29" s="521"/>
      <c r="AE29" s="521"/>
      <c r="AF29" s="521"/>
      <c r="AG29" s="521"/>
      <c r="AH29" s="521"/>
      <c r="AI29" s="521"/>
      <c r="AJ29" s="521"/>
      <c r="AK29" s="521"/>
      <c r="AL29" s="521"/>
      <c r="AM29" s="521"/>
      <c r="AN29" s="50"/>
      <c r="AO29" s="521" t="s">
        <v>272</v>
      </c>
      <c r="AP29" s="521"/>
      <c r="AQ29" s="521"/>
      <c r="AR29" s="521"/>
      <c r="AS29" s="521"/>
      <c r="AT29" s="521"/>
      <c r="AU29" s="521"/>
      <c r="AV29" s="521"/>
      <c r="AW29" s="521"/>
      <c r="AX29" s="521"/>
      <c r="AY29" s="521"/>
      <c r="AZ29" s="521"/>
      <c r="BA29" s="521"/>
    </row>
    <row r="30" spans="1:53" ht="11.25" customHeight="1" x14ac:dyDescent="0.3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17"/>
    </row>
    <row r="31" spans="1:53" ht="22.5" customHeight="1" x14ac:dyDescent="0.25">
      <c r="A31" s="473" t="s">
        <v>52</v>
      </c>
      <c r="B31" s="441"/>
      <c r="C31" s="474" t="s">
        <v>68</v>
      </c>
      <c r="D31" s="440"/>
      <c r="E31" s="440"/>
      <c r="F31" s="441"/>
      <c r="G31" s="475" t="s">
        <v>322</v>
      </c>
      <c r="H31" s="476"/>
      <c r="I31" s="477"/>
      <c r="J31" s="439" t="s">
        <v>69</v>
      </c>
      <c r="K31" s="440"/>
      <c r="L31" s="440"/>
      <c r="M31" s="441"/>
      <c r="N31" s="484" t="s">
        <v>431</v>
      </c>
      <c r="O31" s="485"/>
      <c r="P31" s="486"/>
      <c r="Q31" s="439" t="s">
        <v>273</v>
      </c>
      <c r="R31" s="493"/>
      <c r="S31" s="494"/>
      <c r="T31" s="439" t="s">
        <v>70</v>
      </c>
      <c r="U31" s="440"/>
      <c r="V31" s="441"/>
      <c r="W31" s="439" t="s">
        <v>71</v>
      </c>
      <c r="X31" s="440"/>
      <c r="Y31" s="441"/>
      <c r="Z31" s="21"/>
      <c r="AA31" s="448" t="s">
        <v>72</v>
      </c>
      <c r="AB31" s="449"/>
      <c r="AC31" s="449"/>
      <c r="AD31" s="449"/>
      <c r="AE31" s="449"/>
      <c r="AF31" s="450"/>
      <c r="AG31" s="451"/>
      <c r="AH31" s="456" t="s">
        <v>73</v>
      </c>
      <c r="AI31" s="457"/>
      <c r="AJ31" s="457"/>
      <c r="AK31" s="474" t="s">
        <v>74</v>
      </c>
      <c r="AL31" s="540"/>
      <c r="AM31" s="541"/>
      <c r="AN31" s="52"/>
      <c r="AO31" s="545" t="s">
        <v>321</v>
      </c>
      <c r="AP31" s="546"/>
      <c r="AQ31" s="546"/>
      <c r="AR31" s="546"/>
      <c r="AS31" s="484" t="s">
        <v>451</v>
      </c>
      <c r="AT31" s="485"/>
      <c r="AU31" s="485"/>
      <c r="AV31" s="485"/>
      <c r="AW31" s="486"/>
      <c r="AX31" s="456" t="s">
        <v>73</v>
      </c>
      <c r="AY31" s="456"/>
      <c r="AZ31" s="456"/>
      <c r="BA31" s="539"/>
    </row>
    <row r="32" spans="1:53" ht="15.75" customHeight="1" x14ac:dyDescent="0.25">
      <c r="A32" s="442"/>
      <c r="B32" s="444"/>
      <c r="C32" s="442"/>
      <c r="D32" s="443"/>
      <c r="E32" s="443"/>
      <c r="F32" s="444"/>
      <c r="G32" s="478"/>
      <c r="H32" s="479"/>
      <c r="I32" s="480"/>
      <c r="J32" s="442"/>
      <c r="K32" s="443"/>
      <c r="L32" s="443"/>
      <c r="M32" s="444"/>
      <c r="N32" s="487"/>
      <c r="O32" s="488"/>
      <c r="P32" s="489"/>
      <c r="Q32" s="495"/>
      <c r="R32" s="472"/>
      <c r="S32" s="496"/>
      <c r="T32" s="442"/>
      <c r="U32" s="443"/>
      <c r="V32" s="444"/>
      <c r="W32" s="442"/>
      <c r="X32" s="443"/>
      <c r="Y32" s="444"/>
      <c r="Z32" s="21"/>
      <c r="AA32" s="452"/>
      <c r="AB32" s="453"/>
      <c r="AC32" s="453"/>
      <c r="AD32" s="453"/>
      <c r="AE32" s="453"/>
      <c r="AF32" s="454"/>
      <c r="AG32" s="455"/>
      <c r="AH32" s="457"/>
      <c r="AI32" s="457"/>
      <c r="AJ32" s="457"/>
      <c r="AK32" s="542"/>
      <c r="AL32" s="543"/>
      <c r="AM32" s="544"/>
      <c r="AN32" s="52"/>
      <c r="AO32" s="546"/>
      <c r="AP32" s="546"/>
      <c r="AQ32" s="546"/>
      <c r="AR32" s="546"/>
      <c r="AS32" s="487"/>
      <c r="AT32" s="488"/>
      <c r="AU32" s="488"/>
      <c r="AV32" s="488"/>
      <c r="AW32" s="489"/>
      <c r="AX32" s="456"/>
      <c r="AY32" s="456"/>
      <c r="AZ32" s="456"/>
      <c r="BA32" s="539"/>
    </row>
    <row r="33" spans="1:53" ht="42" customHeight="1" x14ac:dyDescent="0.25">
      <c r="A33" s="445"/>
      <c r="B33" s="447"/>
      <c r="C33" s="445"/>
      <c r="D33" s="446"/>
      <c r="E33" s="446"/>
      <c r="F33" s="447"/>
      <c r="G33" s="481"/>
      <c r="H33" s="482"/>
      <c r="I33" s="483"/>
      <c r="J33" s="445"/>
      <c r="K33" s="446"/>
      <c r="L33" s="446"/>
      <c r="M33" s="447"/>
      <c r="N33" s="490"/>
      <c r="O33" s="491"/>
      <c r="P33" s="492"/>
      <c r="Q33" s="497"/>
      <c r="R33" s="498"/>
      <c r="S33" s="499"/>
      <c r="T33" s="445"/>
      <c r="U33" s="446"/>
      <c r="V33" s="447"/>
      <c r="W33" s="445"/>
      <c r="X33" s="446"/>
      <c r="Y33" s="447"/>
      <c r="Z33" s="21"/>
      <c r="AA33" s="461" t="s">
        <v>190</v>
      </c>
      <c r="AB33" s="462"/>
      <c r="AC33" s="462"/>
      <c r="AD33" s="462"/>
      <c r="AE33" s="462"/>
      <c r="AF33" s="463"/>
      <c r="AG33" s="464"/>
      <c r="AH33" s="465">
        <v>2</v>
      </c>
      <c r="AI33" s="466"/>
      <c r="AJ33" s="467"/>
      <c r="AK33" s="523">
        <v>3</v>
      </c>
      <c r="AL33" s="523"/>
      <c r="AM33" s="523"/>
      <c r="AN33" s="52"/>
      <c r="AO33" s="546"/>
      <c r="AP33" s="546"/>
      <c r="AQ33" s="546"/>
      <c r="AR33" s="546"/>
      <c r="AS33" s="487"/>
      <c r="AT33" s="488"/>
      <c r="AU33" s="488"/>
      <c r="AV33" s="488"/>
      <c r="AW33" s="489"/>
      <c r="AX33" s="456"/>
      <c r="AY33" s="456"/>
      <c r="AZ33" s="456"/>
      <c r="BA33" s="539"/>
    </row>
    <row r="34" spans="1:53" ht="26.25" customHeight="1" x14ac:dyDescent="0.3">
      <c r="A34" s="434">
        <v>1</v>
      </c>
      <c r="B34" s="435"/>
      <c r="C34" s="436">
        <f>COUNTIF($B19:$AO19,$B$19)</f>
        <v>33</v>
      </c>
      <c r="D34" s="437"/>
      <c r="E34" s="437"/>
      <c r="F34" s="438"/>
      <c r="G34" s="436">
        <v>4</v>
      </c>
      <c r="H34" s="437"/>
      <c r="I34" s="438"/>
      <c r="J34" s="436">
        <v>3</v>
      </c>
      <c r="K34" s="437"/>
      <c r="L34" s="437"/>
      <c r="M34" s="438"/>
      <c r="N34" s="436"/>
      <c r="O34" s="437"/>
      <c r="P34" s="438"/>
      <c r="Q34" s="458"/>
      <c r="R34" s="459"/>
      <c r="S34" s="460"/>
      <c r="T34" s="436">
        <v>12</v>
      </c>
      <c r="U34" s="506"/>
      <c r="V34" s="507"/>
      <c r="W34" s="436">
        <f>C34+G34+J34+N34+Q34+T34</f>
        <v>52</v>
      </c>
      <c r="X34" s="506"/>
      <c r="Y34" s="508"/>
      <c r="Z34" s="21"/>
      <c r="AA34" s="461" t="s">
        <v>477</v>
      </c>
      <c r="AB34" s="462"/>
      <c r="AC34" s="462"/>
      <c r="AD34" s="462"/>
      <c r="AE34" s="462"/>
      <c r="AF34" s="463"/>
      <c r="AG34" s="464"/>
      <c r="AH34" s="465">
        <v>4</v>
      </c>
      <c r="AI34" s="466"/>
      <c r="AJ34" s="467"/>
      <c r="AK34" s="523">
        <v>2</v>
      </c>
      <c r="AL34" s="523"/>
      <c r="AM34" s="523"/>
      <c r="AN34" s="52"/>
      <c r="AO34" s="546"/>
      <c r="AP34" s="546"/>
      <c r="AQ34" s="546"/>
      <c r="AR34" s="546"/>
      <c r="AS34" s="490"/>
      <c r="AT34" s="491"/>
      <c r="AU34" s="491"/>
      <c r="AV34" s="491"/>
      <c r="AW34" s="492"/>
      <c r="AX34" s="456"/>
      <c r="AY34" s="456"/>
      <c r="AZ34" s="456"/>
      <c r="BA34" s="539"/>
    </row>
    <row r="35" spans="1:53" ht="27" customHeight="1" x14ac:dyDescent="0.3">
      <c r="A35" s="519">
        <v>2</v>
      </c>
      <c r="B35" s="520"/>
      <c r="C35" s="436">
        <f t="shared" ref="C35:C36" si="0">COUNTIF($B20:$AO20,$B$19)</f>
        <v>33</v>
      </c>
      <c r="D35" s="437"/>
      <c r="E35" s="437"/>
      <c r="F35" s="438"/>
      <c r="G35" s="509">
        <v>4</v>
      </c>
      <c r="H35" s="512"/>
      <c r="I35" s="513"/>
      <c r="J35" s="509">
        <v>2</v>
      </c>
      <c r="K35" s="512"/>
      <c r="L35" s="512"/>
      <c r="M35" s="513"/>
      <c r="N35" s="509"/>
      <c r="O35" s="512"/>
      <c r="P35" s="513"/>
      <c r="Q35" s="458"/>
      <c r="R35" s="459"/>
      <c r="S35" s="460"/>
      <c r="T35" s="509">
        <v>13</v>
      </c>
      <c r="U35" s="510"/>
      <c r="V35" s="511"/>
      <c r="W35" s="436">
        <f t="shared" ref="W35:W36" si="1">C35+G35+J35+N35+Q35+T35</f>
        <v>52</v>
      </c>
      <c r="X35" s="506"/>
      <c r="Y35" s="508"/>
      <c r="Z35" s="21"/>
      <c r="AA35" s="461" t="s">
        <v>478</v>
      </c>
      <c r="AB35" s="514"/>
      <c r="AC35" s="514"/>
      <c r="AD35" s="514"/>
      <c r="AE35" s="514"/>
      <c r="AF35" s="514"/>
      <c r="AG35" s="515"/>
      <c r="AH35" s="516">
        <v>6</v>
      </c>
      <c r="AI35" s="517"/>
      <c r="AJ35" s="518"/>
      <c r="AK35" s="523">
        <v>2</v>
      </c>
      <c r="AL35" s="523"/>
      <c r="AM35" s="523"/>
      <c r="AN35" s="52"/>
      <c r="AO35" s="516">
        <v>1</v>
      </c>
      <c r="AP35" s="517"/>
      <c r="AQ35" s="517"/>
      <c r="AR35" s="518"/>
      <c r="AS35" s="532" t="s">
        <v>319</v>
      </c>
      <c r="AT35" s="532"/>
      <c r="AU35" s="532"/>
      <c r="AV35" s="532"/>
      <c r="AW35" s="532"/>
      <c r="AX35" s="532">
        <v>8</v>
      </c>
      <c r="AY35" s="532"/>
      <c r="AZ35" s="532"/>
      <c r="BA35" s="532"/>
    </row>
    <row r="36" spans="1:53" ht="21.75" customHeight="1" x14ac:dyDescent="0.3">
      <c r="A36" s="519">
        <v>3</v>
      </c>
      <c r="B36" s="520"/>
      <c r="C36" s="436">
        <f t="shared" si="0"/>
        <v>33</v>
      </c>
      <c r="D36" s="437"/>
      <c r="E36" s="437"/>
      <c r="F36" s="438"/>
      <c r="G36" s="509">
        <v>4</v>
      </c>
      <c r="H36" s="512"/>
      <c r="I36" s="513"/>
      <c r="J36" s="509">
        <v>2</v>
      </c>
      <c r="K36" s="512"/>
      <c r="L36" s="512"/>
      <c r="M36" s="513"/>
      <c r="N36" s="509"/>
      <c r="O36" s="512"/>
      <c r="P36" s="513"/>
      <c r="Q36" s="458"/>
      <c r="R36" s="459"/>
      <c r="S36" s="460"/>
      <c r="T36" s="509">
        <v>13</v>
      </c>
      <c r="U36" s="510"/>
      <c r="V36" s="511"/>
      <c r="W36" s="436">
        <f t="shared" si="1"/>
        <v>52</v>
      </c>
      <c r="X36" s="506"/>
      <c r="Y36" s="508"/>
      <c r="Z36" s="21"/>
      <c r="AA36" s="524" t="s">
        <v>179</v>
      </c>
      <c r="AB36" s="450"/>
      <c r="AC36" s="450"/>
      <c r="AD36" s="450"/>
      <c r="AE36" s="450"/>
      <c r="AF36" s="450"/>
      <c r="AG36" s="451"/>
      <c r="AH36" s="516">
        <v>8</v>
      </c>
      <c r="AI36" s="526"/>
      <c r="AJ36" s="527"/>
      <c r="AK36" s="523">
        <v>4</v>
      </c>
      <c r="AL36" s="531"/>
      <c r="AM36" s="531"/>
      <c r="AN36" s="52"/>
      <c r="AO36" s="533"/>
      <c r="AP36" s="534"/>
      <c r="AQ36" s="534"/>
      <c r="AR36" s="535"/>
      <c r="AS36" s="532"/>
      <c r="AT36" s="532"/>
      <c r="AU36" s="532"/>
      <c r="AV36" s="532"/>
      <c r="AW36" s="532"/>
      <c r="AX36" s="532"/>
      <c r="AY36" s="532"/>
      <c r="AZ36" s="532"/>
      <c r="BA36" s="532"/>
    </row>
    <row r="37" spans="1:53" ht="25.5" customHeight="1" x14ac:dyDescent="0.3">
      <c r="A37" s="519">
        <v>4</v>
      </c>
      <c r="B37" s="520"/>
      <c r="C37" s="436">
        <v>28</v>
      </c>
      <c r="D37" s="437"/>
      <c r="E37" s="437"/>
      <c r="F37" s="438"/>
      <c r="G37" s="509">
        <v>4</v>
      </c>
      <c r="H37" s="512"/>
      <c r="I37" s="513"/>
      <c r="J37" s="509">
        <v>4</v>
      </c>
      <c r="K37" s="512"/>
      <c r="L37" s="512"/>
      <c r="M37" s="513"/>
      <c r="N37" s="509">
        <v>2</v>
      </c>
      <c r="O37" s="512"/>
      <c r="P37" s="513"/>
      <c r="Q37" s="522">
        <v>2</v>
      </c>
      <c r="R37" s="459"/>
      <c r="S37" s="460"/>
      <c r="T37" s="509">
        <v>2</v>
      </c>
      <c r="U37" s="510"/>
      <c r="V37" s="511"/>
      <c r="W37" s="436">
        <f>C37+G37+J37+N37+Q37+T37</f>
        <v>42</v>
      </c>
      <c r="X37" s="506"/>
      <c r="Y37" s="508"/>
      <c r="Z37" s="21"/>
      <c r="AA37" s="525"/>
      <c r="AB37" s="454"/>
      <c r="AC37" s="454"/>
      <c r="AD37" s="454"/>
      <c r="AE37" s="454"/>
      <c r="AF37" s="454"/>
      <c r="AG37" s="455"/>
      <c r="AH37" s="528"/>
      <c r="AI37" s="529"/>
      <c r="AJ37" s="530"/>
      <c r="AK37" s="531"/>
      <c r="AL37" s="531"/>
      <c r="AM37" s="531"/>
      <c r="AN37" s="53"/>
      <c r="AO37" s="533"/>
      <c r="AP37" s="534"/>
      <c r="AQ37" s="534"/>
      <c r="AR37" s="535"/>
      <c r="AS37" s="532"/>
      <c r="AT37" s="532"/>
      <c r="AU37" s="532"/>
      <c r="AV37" s="532"/>
      <c r="AW37" s="532"/>
      <c r="AX37" s="532"/>
      <c r="AY37" s="532"/>
      <c r="AZ37" s="532"/>
      <c r="BA37" s="532"/>
    </row>
    <row r="38" spans="1:53" ht="34.5" customHeight="1" x14ac:dyDescent="0.25">
      <c r="A38" s="547" t="s">
        <v>23</v>
      </c>
      <c r="B38" s="513"/>
      <c r="C38" s="436">
        <f>SUM(C34:F37)</f>
        <v>127</v>
      </c>
      <c r="D38" s="437"/>
      <c r="E38" s="437"/>
      <c r="F38" s="438"/>
      <c r="G38" s="509">
        <f>SUM(G34:I37)</f>
        <v>16</v>
      </c>
      <c r="H38" s="512"/>
      <c r="I38" s="513"/>
      <c r="J38" s="548">
        <f>SUM(J34:M37)</f>
        <v>11</v>
      </c>
      <c r="K38" s="549"/>
      <c r="L38" s="549"/>
      <c r="M38" s="550"/>
      <c r="N38" s="548">
        <f>SUM(N34:P37)</f>
        <v>2</v>
      </c>
      <c r="O38" s="549"/>
      <c r="P38" s="550"/>
      <c r="Q38" s="522">
        <f>SUM(Q34:S37)</f>
        <v>2</v>
      </c>
      <c r="R38" s="459"/>
      <c r="S38" s="460"/>
      <c r="T38" s="509">
        <f>SUM(T34:V37)</f>
        <v>40</v>
      </c>
      <c r="U38" s="510"/>
      <c r="V38" s="511"/>
      <c r="W38" s="509">
        <f>SUM(W34:Y37)</f>
        <v>198</v>
      </c>
      <c r="X38" s="510"/>
      <c r="Y38" s="511"/>
      <c r="Z38" s="21"/>
      <c r="AA38" s="500"/>
      <c r="AB38" s="463"/>
      <c r="AC38" s="463"/>
      <c r="AD38" s="463"/>
      <c r="AE38" s="463"/>
      <c r="AF38" s="463"/>
      <c r="AG38" s="464"/>
      <c r="AH38" s="501"/>
      <c r="AI38" s="502"/>
      <c r="AJ38" s="503"/>
      <c r="AK38" s="501"/>
      <c r="AL38" s="504"/>
      <c r="AM38" s="505"/>
      <c r="AN38" s="22"/>
      <c r="AO38" s="536"/>
      <c r="AP38" s="537"/>
      <c r="AQ38" s="537"/>
      <c r="AR38" s="538"/>
      <c r="AS38" s="532"/>
      <c r="AT38" s="532"/>
      <c r="AU38" s="532"/>
      <c r="AV38" s="532"/>
      <c r="AW38" s="532"/>
      <c r="AX38" s="532"/>
      <c r="AY38" s="532"/>
      <c r="AZ38" s="532"/>
      <c r="BA38" s="532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68"/>
  <sheetViews>
    <sheetView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U1" sqref="AU1:AU1048576"/>
    </sheetView>
  </sheetViews>
  <sheetFormatPr defaultColWidth="9.140625" defaultRowHeight="15.75" x14ac:dyDescent="0.25"/>
  <cols>
    <col min="1" max="1" width="11.28515625" style="283" customWidth="1"/>
    <col min="2" max="2" width="44.140625" style="71" customWidth="1"/>
    <col min="3" max="3" width="6.7109375" style="284" customWidth="1"/>
    <col min="4" max="4" width="12" style="285" customWidth="1"/>
    <col min="5" max="5" width="7.28515625" style="285" customWidth="1"/>
    <col min="6" max="6" width="6.42578125" style="284" customWidth="1"/>
    <col min="7" max="7" width="7.42578125" style="284" customWidth="1"/>
    <col min="8" max="8" width="9.85546875" style="952" customWidth="1"/>
    <col min="9" max="9" width="8.7109375" style="950" customWidth="1"/>
    <col min="10" max="10" width="8" style="950" customWidth="1"/>
    <col min="11" max="11" width="5.85546875" style="950" customWidth="1"/>
    <col min="12" max="12" width="7.85546875" style="950" customWidth="1"/>
    <col min="13" max="13" width="8.85546875" style="950" customWidth="1"/>
    <col min="14" max="14" width="5.85546875" style="950" customWidth="1"/>
    <col min="15" max="15" width="6" style="950" customWidth="1"/>
    <col min="16" max="17" width="5.5703125" style="950" customWidth="1"/>
    <col min="18" max="18" width="5.85546875" style="950" customWidth="1"/>
    <col min="19" max="19" width="7" style="950" customWidth="1"/>
    <col min="20" max="20" width="5" style="950" customWidth="1"/>
    <col min="21" max="21" width="5.140625" style="950" customWidth="1"/>
    <col min="22" max="22" width="5.42578125" style="950" customWidth="1"/>
    <col min="23" max="23" width="5.140625" style="950" customWidth="1"/>
    <col min="24" max="24" width="4" style="71" customWidth="1"/>
    <col min="25" max="29" width="0" style="71" hidden="1" customWidth="1"/>
    <col min="30" max="30" width="60.42578125" style="71" hidden="1" customWidth="1"/>
    <col min="31" max="32" width="0" style="71" hidden="1" customWidth="1"/>
    <col min="33" max="33" width="10.42578125" style="140" hidden="1" customWidth="1"/>
    <col min="34" max="34" width="9.5703125" style="140" hidden="1" customWidth="1"/>
    <col min="35" max="35" width="0" style="140" hidden="1" customWidth="1"/>
    <col min="36" max="37" width="9.5703125" style="140" hidden="1" customWidth="1"/>
    <col min="38" max="38" width="0" style="140" hidden="1" customWidth="1"/>
    <col min="39" max="40" width="9.5703125" style="140" hidden="1" customWidth="1"/>
    <col min="41" max="41" width="0" style="140" hidden="1" customWidth="1"/>
    <col min="42" max="43" width="9.5703125" style="140" hidden="1" customWidth="1"/>
    <col min="44" max="47" width="0" style="71" hidden="1" customWidth="1"/>
    <col min="48" max="16384" width="9.140625" style="71"/>
  </cols>
  <sheetData>
    <row r="1" spans="1:47" s="67" customFormat="1" ht="18.75" thickBot="1" x14ac:dyDescent="0.3">
      <c r="A1" s="557" t="s">
        <v>306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9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</row>
    <row r="2" spans="1:47" s="67" customFormat="1" x14ac:dyDescent="0.25">
      <c r="A2" s="568" t="s">
        <v>239</v>
      </c>
      <c r="B2" s="571" t="s">
        <v>83</v>
      </c>
      <c r="C2" s="574" t="s">
        <v>84</v>
      </c>
      <c r="D2" s="575"/>
      <c r="E2" s="575"/>
      <c r="F2" s="576"/>
      <c r="G2" s="577" t="s">
        <v>85</v>
      </c>
      <c r="H2" s="652" t="s">
        <v>86</v>
      </c>
      <c r="I2" s="653"/>
      <c r="J2" s="653"/>
      <c r="K2" s="653"/>
      <c r="L2" s="653"/>
      <c r="M2" s="654"/>
      <c r="N2" s="562" t="s">
        <v>307</v>
      </c>
      <c r="O2" s="563"/>
      <c r="P2" s="563"/>
      <c r="Q2" s="563"/>
      <c r="R2" s="563"/>
      <c r="S2" s="563"/>
      <c r="T2" s="563"/>
      <c r="U2" s="563"/>
      <c r="V2" s="563"/>
      <c r="W2" s="563"/>
      <c r="X2" s="564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</row>
    <row r="3" spans="1:47" s="67" customFormat="1" ht="16.5" thickBot="1" x14ac:dyDescent="0.3">
      <c r="A3" s="569"/>
      <c r="B3" s="572"/>
      <c r="C3" s="580" t="s">
        <v>87</v>
      </c>
      <c r="D3" s="582" t="s">
        <v>88</v>
      </c>
      <c r="E3" s="584" t="s">
        <v>89</v>
      </c>
      <c r="F3" s="585"/>
      <c r="G3" s="578"/>
      <c r="H3" s="655" t="s">
        <v>6</v>
      </c>
      <c r="I3" s="656" t="s">
        <v>90</v>
      </c>
      <c r="J3" s="657"/>
      <c r="K3" s="657"/>
      <c r="L3" s="658"/>
      <c r="M3" s="659" t="s">
        <v>91</v>
      </c>
      <c r="N3" s="565"/>
      <c r="O3" s="566"/>
      <c r="P3" s="566"/>
      <c r="Q3" s="566"/>
      <c r="R3" s="566"/>
      <c r="S3" s="566"/>
      <c r="T3" s="566"/>
      <c r="U3" s="566"/>
      <c r="V3" s="566"/>
      <c r="W3" s="566"/>
      <c r="X3" s="567"/>
      <c r="AG3" s="552" t="s">
        <v>96</v>
      </c>
      <c r="AH3" s="552"/>
      <c r="AI3" s="552"/>
      <c r="AJ3" s="552" t="s">
        <v>97</v>
      </c>
      <c r="AK3" s="552"/>
      <c r="AL3" s="552"/>
      <c r="AM3" s="552" t="s">
        <v>98</v>
      </c>
      <c r="AN3" s="552"/>
      <c r="AO3" s="552"/>
      <c r="AP3" s="552" t="s">
        <v>99</v>
      </c>
      <c r="AQ3" s="552"/>
    </row>
    <row r="4" spans="1:47" s="67" customFormat="1" ht="16.5" thickBot="1" x14ac:dyDescent="0.3">
      <c r="A4" s="569"/>
      <c r="B4" s="572"/>
      <c r="C4" s="580"/>
      <c r="D4" s="582"/>
      <c r="E4" s="582" t="s">
        <v>92</v>
      </c>
      <c r="F4" s="590" t="s">
        <v>93</v>
      </c>
      <c r="G4" s="578"/>
      <c r="H4" s="660"/>
      <c r="I4" s="661" t="s">
        <v>23</v>
      </c>
      <c r="J4" s="661" t="s">
        <v>27</v>
      </c>
      <c r="K4" s="661" t="s">
        <v>94</v>
      </c>
      <c r="L4" s="661" t="s">
        <v>95</v>
      </c>
      <c r="M4" s="662"/>
      <c r="N4" s="663" t="s">
        <v>96</v>
      </c>
      <c r="O4" s="664"/>
      <c r="P4" s="665"/>
      <c r="Q4" s="663" t="s">
        <v>97</v>
      </c>
      <c r="R4" s="664"/>
      <c r="S4" s="665"/>
      <c r="T4" s="663" t="s">
        <v>98</v>
      </c>
      <c r="U4" s="664"/>
      <c r="V4" s="665"/>
      <c r="W4" s="560" t="s">
        <v>99</v>
      </c>
      <c r="X4" s="561"/>
      <c r="AG4" s="136">
        <v>1</v>
      </c>
      <c r="AH4" s="136" t="s">
        <v>219</v>
      </c>
      <c r="AI4" s="136" t="s">
        <v>220</v>
      </c>
      <c r="AJ4" s="136">
        <v>3</v>
      </c>
      <c r="AK4" s="136" t="s">
        <v>221</v>
      </c>
      <c r="AL4" s="136" t="s">
        <v>222</v>
      </c>
      <c r="AM4" s="136">
        <v>5</v>
      </c>
      <c r="AN4" s="136" t="s">
        <v>223</v>
      </c>
      <c r="AO4" s="136" t="s">
        <v>224</v>
      </c>
      <c r="AP4" s="136">
        <v>7</v>
      </c>
      <c r="AQ4" s="136">
        <v>8</v>
      </c>
    </row>
    <row r="5" spans="1:47" s="67" customFormat="1" ht="16.5" thickBot="1" x14ac:dyDescent="0.3">
      <c r="A5" s="569"/>
      <c r="B5" s="572"/>
      <c r="C5" s="580"/>
      <c r="D5" s="582"/>
      <c r="E5" s="582"/>
      <c r="F5" s="590"/>
      <c r="G5" s="578"/>
      <c r="H5" s="660"/>
      <c r="I5" s="666"/>
      <c r="J5" s="666"/>
      <c r="K5" s="666"/>
      <c r="L5" s="666"/>
      <c r="M5" s="662"/>
      <c r="N5" s="667">
        <v>1</v>
      </c>
      <c r="O5" s="668" t="s">
        <v>219</v>
      </c>
      <c r="P5" s="669" t="s">
        <v>220</v>
      </c>
      <c r="Q5" s="667">
        <v>3</v>
      </c>
      <c r="R5" s="668" t="s">
        <v>221</v>
      </c>
      <c r="S5" s="670" t="s">
        <v>222</v>
      </c>
      <c r="T5" s="671">
        <v>5</v>
      </c>
      <c r="U5" s="668" t="s">
        <v>223</v>
      </c>
      <c r="V5" s="670" t="s">
        <v>224</v>
      </c>
      <c r="W5" s="667">
        <v>7</v>
      </c>
      <c r="X5" s="155">
        <v>8</v>
      </c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</row>
    <row r="6" spans="1:47" s="67" customFormat="1" ht="16.5" thickBot="1" x14ac:dyDescent="0.3">
      <c r="A6" s="569"/>
      <c r="B6" s="572"/>
      <c r="C6" s="580"/>
      <c r="D6" s="582"/>
      <c r="E6" s="582"/>
      <c r="F6" s="590"/>
      <c r="G6" s="578"/>
      <c r="H6" s="660"/>
      <c r="I6" s="666"/>
      <c r="J6" s="666"/>
      <c r="K6" s="666"/>
      <c r="L6" s="666"/>
      <c r="M6" s="672"/>
      <c r="N6" s="586" t="s">
        <v>320</v>
      </c>
      <c r="O6" s="587"/>
      <c r="P6" s="588"/>
      <c r="Q6" s="588"/>
      <c r="R6" s="588"/>
      <c r="S6" s="588"/>
      <c r="T6" s="588"/>
      <c r="U6" s="588"/>
      <c r="V6" s="588"/>
      <c r="W6" s="588"/>
      <c r="X6" s="589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</row>
    <row r="7" spans="1:47" s="67" customFormat="1" ht="16.5" thickBot="1" x14ac:dyDescent="0.3">
      <c r="A7" s="570"/>
      <c r="B7" s="573"/>
      <c r="C7" s="581"/>
      <c r="D7" s="583"/>
      <c r="E7" s="583"/>
      <c r="F7" s="591"/>
      <c r="G7" s="579"/>
      <c r="H7" s="673"/>
      <c r="I7" s="674"/>
      <c r="J7" s="674"/>
      <c r="K7" s="674"/>
      <c r="L7" s="674"/>
      <c r="M7" s="675"/>
      <c r="N7" s="667">
        <v>15</v>
      </c>
      <c r="O7" s="668">
        <v>9</v>
      </c>
      <c r="P7" s="670">
        <v>9</v>
      </c>
      <c r="Q7" s="667">
        <v>15</v>
      </c>
      <c r="R7" s="668">
        <v>9</v>
      </c>
      <c r="S7" s="670">
        <v>9</v>
      </c>
      <c r="T7" s="667">
        <v>15</v>
      </c>
      <c r="U7" s="668">
        <v>9</v>
      </c>
      <c r="V7" s="670">
        <v>9</v>
      </c>
      <c r="W7" s="667">
        <v>15</v>
      </c>
      <c r="X7" s="155">
        <v>13</v>
      </c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</row>
    <row r="8" spans="1:47" s="67" customFormat="1" ht="16.5" thickBot="1" x14ac:dyDescent="0.3">
      <c r="A8" s="156">
        <v>1</v>
      </c>
      <c r="B8" s="157">
        <v>2</v>
      </c>
      <c r="C8" s="158">
        <v>3</v>
      </c>
      <c r="D8" s="156">
        <v>4</v>
      </c>
      <c r="E8" s="156">
        <v>5</v>
      </c>
      <c r="F8" s="156">
        <v>6</v>
      </c>
      <c r="G8" s="156">
        <v>7</v>
      </c>
      <c r="H8" s="676">
        <v>8</v>
      </c>
      <c r="I8" s="676">
        <v>9</v>
      </c>
      <c r="J8" s="676">
        <v>10</v>
      </c>
      <c r="K8" s="676">
        <v>11</v>
      </c>
      <c r="L8" s="676">
        <v>12</v>
      </c>
      <c r="M8" s="677">
        <v>13</v>
      </c>
      <c r="N8" s="667">
        <v>14</v>
      </c>
      <c r="O8" s="678">
        <v>15</v>
      </c>
      <c r="P8" s="667">
        <v>16</v>
      </c>
      <c r="Q8" s="678">
        <v>17</v>
      </c>
      <c r="R8" s="667">
        <v>18</v>
      </c>
      <c r="S8" s="678">
        <v>19</v>
      </c>
      <c r="T8" s="667">
        <v>20</v>
      </c>
      <c r="U8" s="678">
        <v>21</v>
      </c>
      <c r="V8" s="667">
        <v>22</v>
      </c>
      <c r="W8" s="678">
        <v>23</v>
      </c>
      <c r="X8" s="157">
        <v>24</v>
      </c>
      <c r="Y8" s="69">
        <v>25</v>
      </c>
      <c r="Z8" s="68">
        <v>26</v>
      </c>
      <c r="AA8" s="79">
        <v>27</v>
      </c>
      <c r="AB8" s="68">
        <v>28</v>
      </c>
      <c r="AC8" s="79">
        <v>29</v>
      </c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</row>
    <row r="9" spans="1:47" s="67" customFormat="1" ht="16.5" thickBot="1" x14ac:dyDescent="0.3">
      <c r="A9" s="553" t="s">
        <v>100</v>
      </c>
      <c r="B9" s="554"/>
      <c r="C9" s="555"/>
      <c r="D9" s="555"/>
      <c r="E9" s="555"/>
      <c r="F9" s="555"/>
      <c r="G9" s="555"/>
      <c r="H9" s="555"/>
      <c r="I9" s="555"/>
      <c r="J9" s="555"/>
      <c r="K9" s="555"/>
      <c r="L9" s="555"/>
      <c r="M9" s="555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6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</row>
    <row r="10" spans="1:47" s="67" customFormat="1" ht="16.5" thickBot="1" x14ac:dyDescent="0.3">
      <c r="A10" s="614" t="s">
        <v>101</v>
      </c>
      <c r="B10" s="610"/>
      <c r="C10" s="610"/>
      <c r="D10" s="610"/>
      <c r="E10" s="610"/>
      <c r="F10" s="610"/>
      <c r="G10" s="610"/>
      <c r="H10" s="610"/>
      <c r="I10" s="610"/>
      <c r="J10" s="610"/>
      <c r="K10" s="610"/>
      <c r="L10" s="610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3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</row>
    <row r="11" spans="1:47" s="70" customFormat="1" x14ac:dyDescent="0.25">
      <c r="A11" s="342" t="s">
        <v>102</v>
      </c>
      <c r="B11" s="159" t="s">
        <v>16</v>
      </c>
      <c r="C11" s="160"/>
      <c r="D11" s="161"/>
      <c r="E11" s="162"/>
      <c r="F11" s="163"/>
      <c r="G11" s="164">
        <f>G12+G13+G14+G15</f>
        <v>12</v>
      </c>
      <c r="H11" s="679">
        <f>SUM(H12:H15)</f>
        <v>360</v>
      </c>
      <c r="I11" s="680">
        <f>SUM(I12:I15)</f>
        <v>162</v>
      </c>
      <c r="J11" s="681"/>
      <c r="K11" s="681"/>
      <c r="L11" s="682">
        <f>SUM(L12:L15)</f>
        <v>162</v>
      </c>
      <c r="M11" s="683">
        <f>SUM(M12:M15)</f>
        <v>198</v>
      </c>
      <c r="N11" s="684"/>
      <c r="O11" s="685"/>
      <c r="P11" s="686"/>
      <c r="Q11" s="687"/>
      <c r="R11" s="685"/>
      <c r="S11" s="686"/>
      <c r="T11" s="687"/>
      <c r="U11" s="685"/>
      <c r="V11" s="686"/>
      <c r="W11" s="687"/>
      <c r="X11" s="165"/>
      <c r="AE11" s="70" t="s">
        <v>96</v>
      </c>
      <c r="AF11" s="146">
        <f>AG29+AH29</f>
        <v>55.5</v>
      </c>
      <c r="AG11" s="137" t="b">
        <f>ISBLANK(N11)</f>
        <v>1</v>
      </c>
      <c r="AH11" s="137" t="b">
        <f>ISBLANK(O11)</f>
        <v>1</v>
      </c>
      <c r="AI11" s="137"/>
      <c r="AJ11" s="137" t="b">
        <f>ISBLANK(Q11)</f>
        <v>1</v>
      </c>
      <c r="AK11" s="137" t="b">
        <f>ISBLANK(R11)</f>
        <v>1</v>
      </c>
      <c r="AL11" s="137"/>
      <c r="AM11" s="137" t="b">
        <f>ISBLANK(T11)</f>
        <v>1</v>
      </c>
      <c r="AN11" s="137" t="b">
        <f>ISBLANK(U11)</f>
        <v>1</v>
      </c>
      <c r="AO11" s="137"/>
      <c r="AP11" s="137" t="b">
        <f>ISBLANK(W11)</f>
        <v>1</v>
      </c>
      <c r="AQ11" s="137" t="b">
        <f>ISBLANK(X11)</f>
        <v>1</v>
      </c>
    </row>
    <row r="12" spans="1:47" s="126" customFormat="1" x14ac:dyDescent="0.25">
      <c r="A12" s="166" t="s">
        <v>103</v>
      </c>
      <c r="B12" s="167" t="s">
        <v>16</v>
      </c>
      <c r="C12" s="168"/>
      <c r="D12" s="169">
        <v>1</v>
      </c>
      <c r="E12" s="170"/>
      <c r="F12" s="171"/>
      <c r="G12" s="172">
        <v>3</v>
      </c>
      <c r="H12" s="688">
        <f t="shared" ref="H12:H28" si="0">G12*30</f>
        <v>90</v>
      </c>
      <c r="I12" s="689">
        <f>J12+K12+L12</f>
        <v>45</v>
      </c>
      <c r="J12" s="690"/>
      <c r="K12" s="690"/>
      <c r="L12" s="691">
        <v>45</v>
      </c>
      <c r="M12" s="692">
        <f t="shared" ref="M12:M28" si="1">H12-I12</f>
        <v>45</v>
      </c>
      <c r="N12" s="693">
        <f>I12/15</f>
        <v>3</v>
      </c>
      <c r="O12" s="694"/>
      <c r="P12" s="695"/>
      <c r="Q12" s="696"/>
      <c r="R12" s="694"/>
      <c r="S12" s="695"/>
      <c r="T12" s="696"/>
      <c r="U12" s="694"/>
      <c r="V12" s="695"/>
      <c r="W12" s="696"/>
      <c r="X12" s="176"/>
      <c r="AE12" s="70" t="s">
        <v>97</v>
      </c>
      <c r="AF12" s="147">
        <f>AJ29+AK29</f>
        <v>10</v>
      </c>
      <c r="AG12" s="137" t="b">
        <f t="shared" ref="AG12:AQ28" si="2">ISBLANK(N12)</f>
        <v>0</v>
      </c>
      <c r="AH12" s="137" t="b">
        <f t="shared" si="2"/>
        <v>1</v>
      </c>
      <c r="AI12" s="138"/>
      <c r="AJ12" s="137" t="b">
        <f t="shared" si="2"/>
        <v>1</v>
      </c>
      <c r="AK12" s="137" t="b">
        <f t="shared" si="2"/>
        <v>1</v>
      </c>
      <c r="AL12" s="138"/>
      <c r="AM12" s="137" t="b">
        <f t="shared" si="2"/>
        <v>1</v>
      </c>
      <c r="AN12" s="137" t="b">
        <f t="shared" si="2"/>
        <v>1</v>
      </c>
      <c r="AO12" s="138"/>
      <c r="AP12" s="137" t="b">
        <f t="shared" si="2"/>
        <v>1</v>
      </c>
      <c r="AQ12" s="137" t="b">
        <f t="shared" si="2"/>
        <v>1</v>
      </c>
      <c r="AU12" s="408">
        <f>I12/H12*100</f>
        <v>50</v>
      </c>
    </row>
    <row r="13" spans="1:47" s="126" customFormat="1" x14ac:dyDescent="0.25">
      <c r="A13" s="166" t="s">
        <v>104</v>
      </c>
      <c r="B13" s="167" t="s">
        <v>16</v>
      </c>
      <c r="C13" s="168"/>
      <c r="D13" s="169">
        <v>2</v>
      </c>
      <c r="E13" s="170"/>
      <c r="F13" s="171"/>
      <c r="G13" s="172">
        <f>'семестровка 2020'!D26</f>
        <v>3</v>
      </c>
      <c r="H13" s="688">
        <f t="shared" si="0"/>
        <v>90</v>
      </c>
      <c r="I13" s="689">
        <f t="shared" ref="I13:I15" si="3">J13+K13+L13</f>
        <v>36</v>
      </c>
      <c r="J13" s="690"/>
      <c r="K13" s="690"/>
      <c r="L13" s="691">
        <f>'семестровка 2020'!I26</f>
        <v>36</v>
      </c>
      <c r="M13" s="692">
        <f t="shared" si="1"/>
        <v>54</v>
      </c>
      <c r="N13" s="693"/>
      <c r="O13" s="694">
        <f>I13/18</f>
        <v>2</v>
      </c>
      <c r="P13" s="695">
        <f>I13/18</f>
        <v>2</v>
      </c>
      <c r="Q13" s="696"/>
      <c r="R13" s="694"/>
      <c r="S13" s="695"/>
      <c r="T13" s="696"/>
      <c r="U13" s="694"/>
      <c r="V13" s="695"/>
      <c r="W13" s="696"/>
      <c r="X13" s="176"/>
      <c r="AE13" s="70" t="s">
        <v>98</v>
      </c>
      <c r="AF13" s="147">
        <f>AM29+AN29</f>
        <v>0</v>
      </c>
      <c r="AG13" s="137" t="b">
        <f t="shared" si="2"/>
        <v>1</v>
      </c>
      <c r="AH13" s="137" t="b">
        <f t="shared" si="2"/>
        <v>0</v>
      </c>
      <c r="AI13" s="138"/>
      <c r="AJ13" s="137" t="b">
        <f t="shared" si="2"/>
        <v>1</v>
      </c>
      <c r="AK13" s="137" t="b">
        <f t="shared" si="2"/>
        <v>1</v>
      </c>
      <c r="AL13" s="138"/>
      <c r="AM13" s="137" t="b">
        <f t="shared" si="2"/>
        <v>1</v>
      </c>
      <c r="AN13" s="137" t="b">
        <f t="shared" si="2"/>
        <v>1</v>
      </c>
      <c r="AO13" s="138"/>
      <c r="AP13" s="137" t="b">
        <f t="shared" si="2"/>
        <v>1</v>
      </c>
      <c r="AQ13" s="137" t="b">
        <f t="shared" si="2"/>
        <v>1</v>
      </c>
      <c r="AU13" s="408">
        <f t="shared" ref="AU13:AU76" si="4">I13/H13*100</f>
        <v>40</v>
      </c>
    </row>
    <row r="14" spans="1:47" s="126" customFormat="1" x14ac:dyDescent="0.25">
      <c r="A14" s="166" t="s">
        <v>105</v>
      </c>
      <c r="B14" s="167" t="s">
        <v>16</v>
      </c>
      <c r="C14" s="168"/>
      <c r="D14" s="169">
        <v>3</v>
      </c>
      <c r="E14" s="177"/>
      <c r="F14" s="171"/>
      <c r="G14" s="172">
        <v>3</v>
      </c>
      <c r="H14" s="688">
        <f t="shared" si="0"/>
        <v>90</v>
      </c>
      <c r="I14" s="689">
        <f t="shared" si="3"/>
        <v>45</v>
      </c>
      <c r="J14" s="690"/>
      <c r="K14" s="690"/>
      <c r="L14" s="691">
        <v>45</v>
      </c>
      <c r="M14" s="692">
        <f t="shared" si="1"/>
        <v>45</v>
      </c>
      <c r="N14" s="693"/>
      <c r="O14" s="694"/>
      <c r="P14" s="695"/>
      <c r="Q14" s="696">
        <f>I14/15</f>
        <v>3</v>
      </c>
      <c r="R14" s="694"/>
      <c r="S14" s="695"/>
      <c r="T14" s="696"/>
      <c r="U14" s="694"/>
      <c r="V14" s="695"/>
      <c r="W14" s="697"/>
      <c r="X14" s="178"/>
      <c r="AE14" s="70" t="s">
        <v>99</v>
      </c>
      <c r="AF14" s="147">
        <f>AP29+AQ29</f>
        <v>4</v>
      </c>
      <c r="AG14" s="137" t="b">
        <f t="shared" si="2"/>
        <v>1</v>
      </c>
      <c r="AH14" s="137" t="b">
        <f t="shared" si="2"/>
        <v>1</v>
      </c>
      <c r="AI14" s="138"/>
      <c r="AJ14" s="137" t="b">
        <f t="shared" si="2"/>
        <v>0</v>
      </c>
      <c r="AK14" s="137" t="b">
        <f t="shared" si="2"/>
        <v>1</v>
      </c>
      <c r="AL14" s="138"/>
      <c r="AM14" s="137" t="b">
        <f t="shared" si="2"/>
        <v>1</v>
      </c>
      <c r="AN14" s="137" t="b">
        <f t="shared" si="2"/>
        <v>1</v>
      </c>
      <c r="AO14" s="138"/>
      <c r="AP14" s="137" t="b">
        <f t="shared" si="2"/>
        <v>1</v>
      </c>
      <c r="AQ14" s="137" t="b">
        <f t="shared" si="2"/>
        <v>1</v>
      </c>
      <c r="AU14" s="408">
        <f t="shared" si="4"/>
        <v>50</v>
      </c>
    </row>
    <row r="15" spans="1:47" s="126" customFormat="1" x14ac:dyDescent="0.25">
      <c r="A15" s="166" t="s">
        <v>107</v>
      </c>
      <c r="B15" s="167" t="s">
        <v>16</v>
      </c>
      <c r="C15" s="179"/>
      <c r="D15" s="180" t="s">
        <v>436</v>
      </c>
      <c r="E15" s="180"/>
      <c r="F15" s="181"/>
      <c r="G15" s="182">
        <v>3</v>
      </c>
      <c r="H15" s="688">
        <f t="shared" si="0"/>
        <v>90</v>
      </c>
      <c r="I15" s="689">
        <f t="shared" si="3"/>
        <v>36</v>
      </c>
      <c r="J15" s="698"/>
      <c r="K15" s="698"/>
      <c r="L15" s="699">
        <v>36</v>
      </c>
      <c r="M15" s="692">
        <f t="shared" si="1"/>
        <v>54</v>
      </c>
      <c r="N15" s="700"/>
      <c r="O15" s="701"/>
      <c r="P15" s="702"/>
      <c r="Q15" s="703"/>
      <c r="R15" s="701">
        <v>2</v>
      </c>
      <c r="S15" s="702">
        <v>2</v>
      </c>
      <c r="T15" s="703"/>
      <c r="U15" s="701"/>
      <c r="V15" s="702"/>
      <c r="W15" s="703"/>
      <c r="X15" s="183"/>
      <c r="AF15" s="147">
        <f>SUM(AF11:AF14)</f>
        <v>69.5</v>
      </c>
      <c r="AG15" s="137" t="b">
        <f t="shared" si="2"/>
        <v>1</v>
      </c>
      <c r="AH15" s="137" t="b">
        <f t="shared" si="2"/>
        <v>1</v>
      </c>
      <c r="AI15" s="138"/>
      <c r="AJ15" s="137" t="b">
        <f t="shared" si="2"/>
        <v>1</v>
      </c>
      <c r="AK15" s="137" t="b">
        <f t="shared" si="2"/>
        <v>0</v>
      </c>
      <c r="AL15" s="138"/>
      <c r="AM15" s="137" t="b">
        <f t="shared" si="2"/>
        <v>1</v>
      </c>
      <c r="AN15" s="137" t="b">
        <f t="shared" si="2"/>
        <v>1</v>
      </c>
      <c r="AO15" s="138"/>
      <c r="AP15" s="137" t="b">
        <f t="shared" si="2"/>
        <v>1</v>
      </c>
      <c r="AQ15" s="137" t="b">
        <f t="shared" si="2"/>
        <v>1</v>
      </c>
      <c r="AU15" s="408">
        <f t="shared" si="4"/>
        <v>40</v>
      </c>
    </row>
    <row r="16" spans="1:47" s="126" customFormat="1" x14ac:dyDescent="0.25">
      <c r="A16" s="184" t="s">
        <v>504</v>
      </c>
      <c r="B16" s="387" t="s">
        <v>475</v>
      </c>
      <c r="C16" s="168"/>
      <c r="D16" s="185" t="s">
        <v>225</v>
      </c>
      <c r="E16" s="177"/>
      <c r="F16" s="186"/>
      <c r="G16" s="187">
        <v>2</v>
      </c>
      <c r="H16" s="704">
        <f t="shared" si="0"/>
        <v>60</v>
      </c>
      <c r="I16" s="705">
        <f t="shared" ref="I16:I18" si="5">J16+L16</f>
        <v>30</v>
      </c>
      <c r="J16" s="706">
        <v>15</v>
      </c>
      <c r="K16" s="706"/>
      <c r="L16" s="707">
        <v>15</v>
      </c>
      <c r="M16" s="708">
        <f t="shared" si="1"/>
        <v>30</v>
      </c>
      <c r="N16" s="693">
        <v>2</v>
      </c>
      <c r="O16" s="694"/>
      <c r="P16" s="695"/>
      <c r="Q16" s="696"/>
      <c r="R16" s="694"/>
      <c r="S16" s="695"/>
      <c r="T16" s="696"/>
      <c r="U16" s="694"/>
      <c r="V16" s="695"/>
      <c r="W16" s="696"/>
      <c r="X16" s="189"/>
      <c r="AG16" s="137" t="b">
        <f t="shared" si="2"/>
        <v>0</v>
      </c>
      <c r="AH16" s="137" t="b">
        <f t="shared" si="2"/>
        <v>1</v>
      </c>
      <c r="AI16" s="138"/>
      <c r="AJ16" s="137" t="b">
        <f t="shared" si="2"/>
        <v>1</v>
      </c>
      <c r="AK16" s="137" t="b">
        <f t="shared" si="2"/>
        <v>1</v>
      </c>
      <c r="AL16" s="138"/>
      <c r="AM16" s="137" t="b">
        <f t="shared" si="2"/>
        <v>1</v>
      </c>
      <c r="AN16" s="137" t="b">
        <f t="shared" si="2"/>
        <v>1</v>
      </c>
      <c r="AO16" s="138"/>
      <c r="AP16" s="137" t="b">
        <f t="shared" si="2"/>
        <v>1</v>
      </c>
      <c r="AQ16" s="137" t="b">
        <f t="shared" si="2"/>
        <v>1</v>
      </c>
      <c r="AU16" s="408">
        <f t="shared" si="4"/>
        <v>50</v>
      </c>
    </row>
    <row r="17" spans="1:47" s="126" customFormat="1" ht="21.75" customHeight="1" x14ac:dyDescent="0.25">
      <c r="A17" s="184" t="s">
        <v>108</v>
      </c>
      <c r="B17" s="387" t="s">
        <v>188</v>
      </c>
      <c r="C17" s="168">
        <v>1</v>
      </c>
      <c r="D17" s="185"/>
      <c r="E17" s="177"/>
      <c r="F17" s="186"/>
      <c r="G17" s="187">
        <f>'семестровка 2020'!D11</f>
        <v>7</v>
      </c>
      <c r="H17" s="704">
        <f t="shared" si="0"/>
        <v>210</v>
      </c>
      <c r="I17" s="705">
        <f t="shared" si="5"/>
        <v>75</v>
      </c>
      <c r="J17" s="706">
        <v>45</v>
      </c>
      <c r="K17" s="706"/>
      <c r="L17" s="707">
        <v>30</v>
      </c>
      <c r="M17" s="708">
        <f t="shared" si="1"/>
        <v>135</v>
      </c>
      <c r="N17" s="693">
        <f>I17/15</f>
        <v>5</v>
      </c>
      <c r="O17" s="694"/>
      <c r="P17" s="695"/>
      <c r="Q17" s="696"/>
      <c r="R17" s="694"/>
      <c r="S17" s="695"/>
      <c r="T17" s="696"/>
      <c r="U17" s="694"/>
      <c r="V17" s="695"/>
      <c r="W17" s="696"/>
      <c r="X17" s="189"/>
      <c r="AG17" s="137" t="b">
        <f t="shared" si="2"/>
        <v>0</v>
      </c>
      <c r="AH17" s="137" t="b">
        <f t="shared" si="2"/>
        <v>1</v>
      </c>
      <c r="AI17" s="138"/>
      <c r="AJ17" s="137" t="b">
        <f t="shared" si="2"/>
        <v>1</v>
      </c>
      <c r="AK17" s="137" t="b">
        <f t="shared" si="2"/>
        <v>1</v>
      </c>
      <c r="AL17" s="138"/>
      <c r="AM17" s="137" t="b">
        <f t="shared" si="2"/>
        <v>1</v>
      </c>
      <c r="AN17" s="137" t="b">
        <f t="shared" si="2"/>
        <v>1</v>
      </c>
      <c r="AO17" s="138"/>
      <c r="AP17" s="137" t="b">
        <f t="shared" si="2"/>
        <v>1</v>
      </c>
      <c r="AQ17" s="137" t="b">
        <f t="shared" si="2"/>
        <v>1</v>
      </c>
      <c r="AU17" s="408">
        <f t="shared" si="4"/>
        <v>35.714285714285715</v>
      </c>
    </row>
    <row r="18" spans="1:47" s="126" customFormat="1" ht="36.75" customHeight="1" x14ac:dyDescent="0.25">
      <c r="A18" s="184" t="s">
        <v>226</v>
      </c>
      <c r="B18" s="387" t="s">
        <v>110</v>
      </c>
      <c r="C18" s="168"/>
      <c r="D18" s="169">
        <v>2</v>
      </c>
      <c r="E18" s="170"/>
      <c r="F18" s="190"/>
      <c r="G18" s="187">
        <v>3</v>
      </c>
      <c r="H18" s="704">
        <f t="shared" si="0"/>
        <v>90</v>
      </c>
      <c r="I18" s="705">
        <f t="shared" si="5"/>
        <v>36</v>
      </c>
      <c r="J18" s="706">
        <f>'семестровка 2020'!G32</f>
        <v>18</v>
      </c>
      <c r="K18" s="706"/>
      <c r="L18" s="707">
        <f>'семестровка 2020'!I32</f>
        <v>18</v>
      </c>
      <c r="M18" s="708">
        <f t="shared" si="1"/>
        <v>54</v>
      </c>
      <c r="N18" s="693"/>
      <c r="O18" s="694">
        <f>'семестровка 2020'!K32</f>
        <v>2</v>
      </c>
      <c r="P18" s="709">
        <f>O18</f>
        <v>2</v>
      </c>
      <c r="Q18" s="696"/>
      <c r="R18" s="694"/>
      <c r="S18" s="695"/>
      <c r="T18" s="696"/>
      <c r="U18" s="694"/>
      <c r="V18" s="695"/>
      <c r="W18" s="696"/>
      <c r="X18" s="176"/>
      <c r="AG18" s="137" t="b">
        <f t="shared" si="2"/>
        <v>1</v>
      </c>
      <c r="AH18" s="137" t="b">
        <f t="shared" si="2"/>
        <v>0</v>
      </c>
      <c r="AI18" s="138"/>
      <c r="AJ18" s="137" t="b">
        <f t="shared" si="2"/>
        <v>1</v>
      </c>
      <c r="AK18" s="137" t="b">
        <f t="shared" si="2"/>
        <v>1</v>
      </c>
      <c r="AL18" s="138"/>
      <c r="AM18" s="137" t="b">
        <f t="shared" si="2"/>
        <v>1</v>
      </c>
      <c r="AN18" s="137" t="b">
        <f t="shared" si="2"/>
        <v>1</v>
      </c>
      <c r="AO18" s="138"/>
      <c r="AP18" s="137" t="b">
        <f t="shared" si="2"/>
        <v>1</v>
      </c>
      <c r="AQ18" s="137" t="b">
        <f t="shared" si="2"/>
        <v>1</v>
      </c>
      <c r="AU18" s="408">
        <f t="shared" si="4"/>
        <v>40</v>
      </c>
    </row>
    <row r="19" spans="1:47" s="126" customFormat="1" ht="19.5" customHeight="1" x14ac:dyDescent="0.25">
      <c r="A19" s="184" t="s">
        <v>109</v>
      </c>
      <c r="B19" s="387" t="s">
        <v>214</v>
      </c>
      <c r="C19" s="168">
        <v>2</v>
      </c>
      <c r="D19" s="169"/>
      <c r="E19" s="170"/>
      <c r="F19" s="190"/>
      <c r="G19" s="187">
        <v>4.5</v>
      </c>
      <c r="H19" s="704">
        <f t="shared" ref="H19" si="6">G19*30</f>
        <v>135</v>
      </c>
      <c r="I19" s="705">
        <f t="shared" ref="I19" si="7">J19+L19</f>
        <v>54</v>
      </c>
      <c r="J19" s="706">
        <v>36</v>
      </c>
      <c r="K19" s="706"/>
      <c r="L19" s="707">
        <f>'семестровка 2020'!I27</f>
        <v>18</v>
      </c>
      <c r="M19" s="708">
        <f t="shared" ref="M19" si="8">H19-I19</f>
        <v>81</v>
      </c>
      <c r="N19" s="693"/>
      <c r="O19" s="694">
        <v>3</v>
      </c>
      <c r="P19" s="709">
        <v>3</v>
      </c>
      <c r="Q19" s="696"/>
      <c r="R19" s="694"/>
      <c r="S19" s="695"/>
      <c r="T19" s="696"/>
      <c r="U19" s="694"/>
      <c r="V19" s="695"/>
      <c r="W19" s="696"/>
      <c r="X19" s="176"/>
      <c r="AG19" s="137" t="b">
        <f t="shared" si="2"/>
        <v>1</v>
      </c>
      <c r="AH19" s="137" t="b">
        <f t="shared" si="2"/>
        <v>0</v>
      </c>
      <c r="AI19" s="138"/>
      <c r="AJ19" s="137" t="b">
        <f t="shared" si="2"/>
        <v>1</v>
      </c>
      <c r="AK19" s="137" t="b">
        <f t="shared" si="2"/>
        <v>1</v>
      </c>
      <c r="AL19" s="138"/>
      <c r="AM19" s="137" t="b">
        <f t="shared" si="2"/>
        <v>1</v>
      </c>
      <c r="AN19" s="137" t="b">
        <f t="shared" si="2"/>
        <v>1</v>
      </c>
      <c r="AO19" s="138"/>
      <c r="AP19" s="137" t="b">
        <f t="shared" si="2"/>
        <v>1</v>
      </c>
      <c r="AQ19" s="137" t="b">
        <f t="shared" si="2"/>
        <v>1</v>
      </c>
      <c r="AU19" s="408">
        <f t="shared" si="4"/>
        <v>40</v>
      </c>
    </row>
    <row r="20" spans="1:47" s="126" customFormat="1" x14ac:dyDescent="0.25">
      <c r="A20" s="184" t="s">
        <v>111</v>
      </c>
      <c r="B20" s="387" t="s">
        <v>31</v>
      </c>
      <c r="C20" s="168">
        <v>2</v>
      </c>
      <c r="D20" s="169"/>
      <c r="E20" s="170"/>
      <c r="F20" s="190"/>
      <c r="G20" s="187">
        <v>3</v>
      </c>
      <c r="H20" s="704">
        <f>G20*30</f>
        <v>90</v>
      </c>
      <c r="I20" s="705">
        <f>J20+L20</f>
        <v>54</v>
      </c>
      <c r="J20" s="706">
        <f>'семестровка 2020'!G30</f>
        <v>18</v>
      </c>
      <c r="K20" s="706"/>
      <c r="L20" s="707">
        <f>'семестровка 2020'!I30</f>
        <v>36</v>
      </c>
      <c r="M20" s="708">
        <f>H20-I20</f>
        <v>36</v>
      </c>
      <c r="N20" s="693"/>
      <c r="O20" s="694">
        <f>'семестровка 2020'!K30</f>
        <v>3</v>
      </c>
      <c r="P20" s="709">
        <f>O20</f>
        <v>3</v>
      </c>
      <c r="Q20" s="696"/>
      <c r="R20" s="694"/>
      <c r="S20" s="695"/>
      <c r="T20" s="696"/>
      <c r="U20" s="694"/>
      <c r="V20" s="695"/>
      <c r="W20" s="696"/>
      <c r="X20" s="176"/>
      <c r="AG20" s="137" t="b">
        <f t="shared" si="2"/>
        <v>1</v>
      </c>
      <c r="AH20" s="137" t="b">
        <f t="shared" si="2"/>
        <v>0</v>
      </c>
      <c r="AI20" s="138"/>
      <c r="AJ20" s="137" t="b">
        <f t="shared" si="2"/>
        <v>1</v>
      </c>
      <c r="AK20" s="137" t="b">
        <f t="shared" si="2"/>
        <v>1</v>
      </c>
      <c r="AL20" s="138"/>
      <c r="AM20" s="137" t="b">
        <f t="shared" si="2"/>
        <v>1</v>
      </c>
      <c r="AN20" s="137" t="b">
        <f t="shared" si="2"/>
        <v>1</v>
      </c>
      <c r="AO20" s="138"/>
      <c r="AP20" s="137" t="b">
        <f t="shared" si="2"/>
        <v>1</v>
      </c>
      <c r="AQ20" s="137" t="b">
        <f t="shared" si="2"/>
        <v>1</v>
      </c>
      <c r="AU20" s="408">
        <f t="shared" si="4"/>
        <v>60</v>
      </c>
    </row>
    <row r="21" spans="1:47" s="127" customFormat="1" x14ac:dyDescent="0.25">
      <c r="A21" s="184" t="s">
        <v>112</v>
      </c>
      <c r="B21" s="387" t="s">
        <v>20</v>
      </c>
      <c r="C21" s="168">
        <v>1</v>
      </c>
      <c r="D21" s="169"/>
      <c r="E21" s="170"/>
      <c r="F21" s="190"/>
      <c r="G21" s="187">
        <f>'семестровка 2020'!D12</f>
        <v>6</v>
      </c>
      <c r="H21" s="704">
        <f t="shared" si="0"/>
        <v>180</v>
      </c>
      <c r="I21" s="705">
        <f t="shared" ref="I21:I28" si="9">J21+K21+L21</f>
        <v>75</v>
      </c>
      <c r="J21" s="706">
        <f>'семестровка 2020'!G12</f>
        <v>30</v>
      </c>
      <c r="K21" s="706"/>
      <c r="L21" s="707">
        <f>'семестровка 2020'!I12</f>
        <v>45</v>
      </c>
      <c r="M21" s="708">
        <f t="shared" si="1"/>
        <v>105</v>
      </c>
      <c r="N21" s="710">
        <f>'семестровка 2020'!K12</f>
        <v>5</v>
      </c>
      <c r="O21" s="711"/>
      <c r="P21" s="712"/>
      <c r="Q21" s="689"/>
      <c r="R21" s="711"/>
      <c r="S21" s="713"/>
      <c r="T21" s="689"/>
      <c r="U21" s="711"/>
      <c r="V21" s="713"/>
      <c r="W21" s="689"/>
      <c r="X21" s="175"/>
      <c r="AG21" s="137" t="b">
        <f t="shared" si="2"/>
        <v>0</v>
      </c>
      <c r="AH21" s="137" t="b">
        <f t="shared" si="2"/>
        <v>1</v>
      </c>
      <c r="AI21" s="139"/>
      <c r="AJ21" s="137" t="b">
        <f t="shared" si="2"/>
        <v>1</v>
      </c>
      <c r="AK21" s="137" t="b">
        <f t="shared" si="2"/>
        <v>1</v>
      </c>
      <c r="AL21" s="139"/>
      <c r="AM21" s="137" t="b">
        <f t="shared" si="2"/>
        <v>1</v>
      </c>
      <c r="AN21" s="137" t="b">
        <f t="shared" si="2"/>
        <v>1</v>
      </c>
      <c r="AO21" s="139"/>
      <c r="AP21" s="137" t="b">
        <f t="shared" si="2"/>
        <v>1</v>
      </c>
      <c r="AQ21" s="137" t="b">
        <f t="shared" si="2"/>
        <v>1</v>
      </c>
      <c r="AU21" s="408">
        <f t="shared" si="4"/>
        <v>41.666666666666671</v>
      </c>
    </row>
    <row r="22" spans="1:47" s="126" customFormat="1" ht="31.5" x14ac:dyDescent="0.25">
      <c r="A22" s="184" t="s">
        <v>113</v>
      </c>
      <c r="B22" s="191" t="s">
        <v>35</v>
      </c>
      <c r="C22" s="192">
        <v>2</v>
      </c>
      <c r="D22" s="169"/>
      <c r="E22" s="170"/>
      <c r="F22" s="188"/>
      <c r="G22" s="187">
        <f>'семестровка 2020'!D28</f>
        <v>6</v>
      </c>
      <c r="H22" s="704">
        <f t="shared" si="0"/>
        <v>180</v>
      </c>
      <c r="I22" s="705">
        <f t="shared" si="9"/>
        <v>72</v>
      </c>
      <c r="J22" s="706">
        <f>'семестровка 2020'!G28</f>
        <v>36</v>
      </c>
      <c r="K22" s="706">
        <f>'семестровка 2020'!H28</f>
        <v>36</v>
      </c>
      <c r="L22" s="707"/>
      <c r="M22" s="708">
        <f t="shared" si="1"/>
        <v>108</v>
      </c>
      <c r="N22" s="710"/>
      <c r="O22" s="711">
        <v>4</v>
      </c>
      <c r="P22" s="713">
        <v>4</v>
      </c>
      <c r="Q22" s="689"/>
      <c r="R22" s="711"/>
      <c r="S22" s="713"/>
      <c r="T22" s="689"/>
      <c r="U22" s="711"/>
      <c r="V22" s="713"/>
      <c r="W22" s="689"/>
      <c r="X22" s="175"/>
      <c r="AG22" s="137" t="b">
        <f t="shared" si="2"/>
        <v>1</v>
      </c>
      <c r="AH22" s="137" t="b">
        <f t="shared" si="2"/>
        <v>0</v>
      </c>
      <c r="AI22" s="138"/>
      <c r="AJ22" s="137" t="b">
        <f t="shared" si="2"/>
        <v>1</v>
      </c>
      <c r="AK22" s="137" t="b">
        <f t="shared" si="2"/>
        <v>1</v>
      </c>
      <c r="AL22" s="138"/>
      <c r="AM22" s="137" t="b">
        <f t="shared" si="2"/>
        <v>1</v>
      </c>
      <c r="AN22" s="137" t="b">
        <f t="shared" si="2"/>
        <v>1</v>
      </c>
      <c r="AO22" s="138"/>
      <c r="AP22" s="137" t="b">
        <f t="shared" si="2"/>
        <v>1</v>
      </c>
      <c r="AQ22" s="137" t="b">
        <f t="shared" si="2"/>
        <v>1</v>
      </c>
      <c r="AU22" s="408">
        <f t="shared" si="4"/>
        <v>40</v>
      </c>
    </row>
    <row r="23" spans="1:47" s="126" customFormat="1" x14ac:dyDescent="0.25">
      <c r="A23" s="184" t="s">
        <v>114</v>
      </c>
      <c r="B23" s="191" t="s">
        <v>430</v>
      </c>
      <c r="C23" s="192"/>
      <c r="D23" s="169">
        <v>1</v>
      </c>
      <c r="E23" s="169"/>
      <c r="F23" s="188"/>
      <c r="G23" s="193">
        <f>'семестровка 2020'!D14</f>
        <v>5</v>
      </c>
      <c r="H23" s="704">
        <f t="shared" si="0"/>
        <v>150</v>
      </c>
      <c r="I23" s="705">
        <f t="shared" si="9"/>
        <v>60</v>
      </c>
      <c r="J23" s="706">
        <f>'семестровка 2020'!G14</f>
        <v>15</v>
      </c>
      <c r="K23" s="706">
        <f>'семестровка 2020'!H14</f>
        <v>45</v>
      </c>
      <c r="L23" s="707"/>
      <c r="M23" s="708">
        <f t="shared" si="1"/>
        <v>90</v>
      </c>
      <c r="N23" s="710">
        <f>I23/15</f>
        <v>4</v>
      </c>
      <c r="O23" s="711"/>
      <c r="P23" s="713"/>
      <c r="Q23" s="689"/>
      <c r="R23" s="711"/>
      <c r="S23" s="713"/>
      <c r="T23" s="689"/>
      <c r="U23" s="711"/>
      <c r="V23" s="713"/>
      <c r="W23" s="689"/>
      <c r="X23" s="175"/>
      <c r="AD23" s="126" t="s">
        <v>305</v>
      </c>
      <c r="AG23" s="137" t="b">
        <f t="shared" si="2"/>
        <v>0</v>
      </c>
      <c r="AH23" s="137" t="b">
        <f t="shared" si="2"/>
        <v>1</v>
      </c>
      <c r="AI23" s="138"/>
      <c r="AJ23" s="137" t="b">
        <f t="shared" si="2"/>
        <v>1</v>
      </c>
      <c r="AK23" s="137" t="b">
        <f t="shared" si="2"/>
        <v>1</v>
      </c>
      <c r="AL23" s="138"/>
      <c r="AM23" s="137" t="b">
        <f t="shared" si="2"/>
        <v>1</v>
      </c>
      <c r="AN23" s="137" t="b">
        <f t="shared" si="2"/>
        <v>1</v>
      </c>
      <c r="AO23" s="138"/>
      <c r="AP23" s="137" t="b">
        <f t="shared" si="2"/>
        <v>1</v>
      </c>
      <c r="AQ23" s="137" t="b">
        <f t="shared" si="2"/>
        <v>1</v>
      </c>
      <c r="AU23" s="408">
        <f t="shared" si="4"/>
        <v>40</v>
      </c>
    </row>
    <row r="24" spans="1:47" s="126" customFormat="1" ht="31.5" x14ac:dyDescent="0.25">
      <c r="A24" s="184" t="s">
        <v>143</v>
      </c>
      <c r="B24" s="387" t="s">
        <v>337</v>
      </c>
      <c r="C24" s="192">
        <v>1</v>
      </c>
      <c r="D24" s="169"/>
      <c r="E24" s="169"/>
      <c r="F24" s="188"/>
      <c r="G24" s="193">
        <f>'семестровка 2020'!D13</f>
        <v>7</v>
      </c>
      <c r="H24" s="704">
        <f t="shared" si="0"/>
        <v>210</v>
      </c>
      <c r="I24" s="705">
        <f t="shared" si="9"/>
        <v>75</v>
      </c>
      <c r="J24" s="706">
        <f>'семестровка 2020'!G13</f>
        <v>30</v>
      </c>
      <c r="K24" s="706"/>
      <c r="L24" s="707">
        <v>45</v>
      </c>
      <c r="M24" s="708">
        <f t="shared" si="1"/>
        <v>135</v>
      </c>
      <c r="N24" s="693">
        <f>I24/15</f>
        <v>5</v>
      </c>
      <c r="O24" s="694"/>
      <c r="P24" s="695"/>
      <c r="Q24" s="696"/>
      <c r="R24" s="694"/>
      <c r="S24" s="695"/>
      <c r="T24" s="696"/>
      <c r="U24" s="694"/>
      <c r="V24" s="695"/>
      <c r="W24" s="696"/>
      <c r="X24" s="176"/>
      <c r="AD24" s="126" t="s">
        <v>304</v>
      </c>
      <c r="AG24" s="137" t="b">
        <f t="shared" si="2"/>
        <v>0</v>
      </c>
      <c r="AH24" s="137" t="b">
        <f t="shared" si="2"/>
        <v>1</v>
      </c>
      <c r="AI24" s="138"/>
      <c r="AJ24" s="137" t="b">
        <f t="shared" si="2"/>
        <v>1</v>
      </c>
      <c r="AK24" s="137" t="b">
        <f t="shared" si="2"/>
        <v>1</v>
      </c>
      <c r="AL24" s="138"/>
      <c r="AM24" s="137" t="b">
        <f t="shared" si="2"/>
        <v>1</v>
      </c>
      <c r="AN24" s="137" t="b">
        <f t="shared" si="2"/>
        <v>1</v>
      </c>
      <c r="AO24" s="138"/>
      <c r="AP24" s="137" t="b">
        <f t="shared" si="2"/>
        <v>1</v>
      </c>
      <c r="AQ24" s="137" t="b">
        <f t="shared" si="2"/>
        <v>1</v>
      </c>
      <c r="AU24" s="408">
        <f t="shared" si="4"/>
        <v>35.714285714285715</v>
      </c>
    </row>
    <row r="25" spans="1:47" s="126" customFormat="1" x14ac:dyDescent="0.25">
      <c r="A25" s="184" t="s">
        <v>144</v>
      </c>
      <c r="B25" s="191" t="s">
        <v>216</v>
      </c>
      <c r="C25" s="192">
        <v>2</v>
      </c>
      <c r="D25" s="169"/>
      <c r="E25" s="169"/>
      <c r="F25" s="188"/>
      <c r="G25" s="193">
        <f>'семестровка 2020'!D29</f>
        <v>6</v>
      </c>
      <c r="H25" s="704">
        <f t="shared" si="0"/>
        <v>180</v>
      </c>
      <c r="I25" s="705">
        <f t="shared" si="9"/>
        <v>72</v>
      </c>
      <c r="J25" s="706">
        <f>'семестровка 2020'!G29</f>
        <v>36</v>
      </c>
      <c r="K25" s="706"/>
      <c r="L25" s="707">
        <f>'семестровка 2020'!I29</f>
        <v>36</v>
      </c>
      <c r="M25" s="708">
        <f t="shared" si="1"/>
        <v>108</v>
      </c>
      <c r="N25" s="693"/>
      <c r="O25" s="694">
        <f>'семестровка 2020'!K29</f>
        <v>4</v>
      </c>
      <c r="P25" s="695">
        <f>O25</f>
        <v>4</v>
      </c>
      <c r="Q25" s="696"/>
      <c r="R25" s="694"/>
      <c r="S25" s="695"/>
      <c r="T25" s="696"/>
      <c r="U25" s="694"/>
      <c r="V25" s="695"/>
      <c r="W25" s="696"/>
      <c r="X25" s="176"/>
      <c r="AG25" s="137" t="b">
        <f t="shared" si="2"/>
        <v>1</v>
      </c>
      <c r="AH25" s="137" t="b">
        <f t="shared" si="2"/>
        <v>0</v>
      </c>
      <c r="AI25" s="138"/>
      <c r="AJ25" s="137" t="b">
        <f t="shared" si="2"/>
        <v>1</v>
      </c>
      <c r="AK25" s="137" t="b">
        <f t="shared" si="2"/>
        <v>1</v>
      </c>
      <c r="AL25" s="138"/>
      <c r="AM25" s="137" t="b">
        <f t="shared" si="2"/>
        <v>1</v>
      </c>
      <c r="AN25" s="137" t="b">
        <f t="shared" si="2"/>
        <v>1</v>
      </c>
      <c r="AO25" s="138"/>
      <c r="AP25" s="137" t="b">
        <f t="shared" si="2"/>
        <v>1</v>
      </c>
      <c r="AQ25" s="137" t="b">
        <f t="shared" si="2"/>
        <v>1</v>
      </c>
      <c r="AU25" s="408">
        <f t="shared" si="4"/>
        <v>40</v>
      </c>
    </row>
    <row r="26" spans="1:47" s="126" customFormat="1" x14ac:dyDescent="0.25">
      <c r="A26" s="184" t="s">
        <v>145</v>
      </c>
      <c r="B26" s="388" t="s">
        <v>37</v>
      </c>
      <c r="C26" s="194"/>
      <c r="D26" s="341">
        <v>3</v>
      </c>
      <c r="E26" s="341"/>
      <c r="F26" s="195"/>
      <c r="G26" s="193">
        <v>4</v>
      </c>
      <c r="H26" s="714">
        <f t="shared" si="0"/>
        <v>120</v>
      </c>
      <c r="I26" s="705">
        <f t="shared" si="9"/>
        <v>60</v>
      </c>
      <c r="J26" s="706">
        <f>'семестровка 2020'!G51</f>
        <v>30</v>
      </c>
      <c r="K26" s="706"/>
      <c r="L26" s="707">
        <f>'семестровка 2020'!I51</f>
        <v>30</v>
      </c>
      <c r="M26" s="708">
        <f t="shared" si="1"/>
        <v>60</v>
      </c>
      <c r="N26" s="715"/>
      <c r="O26" s="716"/>
      <c r="P26" s="717"/>
      <c r="Q26" s="718">
        <f>'семестровка 2020'!K51</f>
        <v>4</v>
      </c>
      <c r="R26" s="716"/>
      <c r="S26" s="717"/>
      <c r="T26" s="718"/>
      <c r="U26" s="716"/>
      <c r="V26" s="717"/>
      <c r="W26" s="718"/>
      <c r="X26" s="196"/>
      <c r="AG26" s="137" t="b">
        <f t="shared" si="2"/>
        <v>1</v>
      </c>
      <c r="AH26" s="137" t="b">
        <f t="shared" si="2"/>
        <v>1</v>
      </c>
      <c r="AI26" s="138"/>
      <c r="AJ26" s="137" t="b">
        <f t="shared" si="2"/>
        <v>0</v>
      </c>
      <c r="AK26" s="137" t="b">
        <f t="shared" si="2"/>
        <v>1</v>
      </c>
      <c r="AL26" s="138"/>
      <c r="AM26" s="137" t="b">
        <f t="shared" si="2"/>
        <v>1</v>
      </c>
      <c r="AN26" s="137" t="b">
        <f t="shared" si="2"/>
        <v>1</v>
      </c>
      <c r="AO26" s="138"/>
      <c r="AP26" s="137" t="b">
        <f t="shared" si="2"/>
        <v>1</v>
      </c>
      <c r="AQ26" s="137" t="b">
        <f t="shared" si="2"/>
        <v>1</v>
      </c>
      <c r="AU26" s="408">
        <f t="shared" si="4"/>
        <v>50</v>
      </c>
    </row>
    <row r="27" spans="1:47" s="126" customFormat="1" x14ac:dyDescent="0.25">
      <c r="A27" s="184" t="s">
        <v>146</v>
      </c>
      <c r="B27" s="387" t="s">
        <v>449</v>
      </c>
      <c r="C27" s="194"/>
      <c r="D27" s="341">
        <v>8</v>
      </c>
      <c r="E27" s="341"/>
      <c r="F27" s="195"/>
      <c r="G27" s="193">
        <v>4</v>
      </c>
      <c r="H27" s="714">
        <f t="shared" ref="H27" si="10">G27*30</f>
        <v>120</v>
      </c>
      <c r="I27" s="705">
        <f t="shared" ref="I27" si="11">J27+K27+L27</f>
        <v>40</v>
      </c>
      <c r="J27" s="719">
        <v>14</v>
      </c>
      <c r="K27" s="719"/>
      <c r="L27" s="720">
        <v>26</v>
      </c>
      <c r="M27" s="708">
        <f t="shared" ref="M27" si="12">H27-I27</f>
        <v>80</v>
      </c>
      <c r="N27" s="715"/>
      <c r="O27" s="716"/>
      <c r="P27" s="717"/>
      <c r="Q27" s="718"/>
      <c r="R27" s="716"/>
      <c r="S27" s="717"/>
      <c r="T27" s="718"/>
      <c r="U27" s="716"/>
      <c r="V27" s="717"/>
      <c r="W27" s="718"/>
      <c r="X27" s="196">
        <v>3</v>
      </c>
      <c r="AG27" s="137"/>
      <c r="AH27" s="137"/>
      <c r="AI27" s="138"/>
      <c r="AJ27" s="137"/>
      <c r="AK27" s="137"/>
      <c r="AL27" s="138"/>
      <c r="AM27" s="137"/>
      <c r="AN27" s="137"/>
      <c r="AO27" s="138"/>
      <c r="AP27" s="137"/>
      <c r="AQ27" s="137"/>
      <c r="AU27" s="408">
        <f t="shared" si="4"/>
        <v>33.333333333333329</v>
      </c>
    </row>
    <row r="28" spans="1:47" s="126" customFormat="1" ht="32.25" thickBot="1" x14ac:dyDescent="0.3">
      <c r="A28" s="184" t="s">
        <v>274</v>
      </c>
      <c r="B28" s="389" t="s">
        <v>43</v>
      </c>
      <c r="C28" s="197"/>
      <c r="D28" s="198">
        <v>7</v>
      </c>
      <c r="E28" s="198"/>
      <c r="F28" s="199"/>
      <c r="G28" s="200">
        <v>4</v>
      </c>
      <c r="H28" s="721">
        <f t="shared" si="0"/>
        <v>120</v>
      </c>
      <c r="I28" s="722">
        <f t="shared" si="9"/>
        <v>45</v>
      </c>
      <c r="J28" s="723">
        <v>15</v>
      </c>
      <c r="K28" s="723"/>
      <c r="L28" s="724">
        <v>30</v>
      </c>
      <c r="M28" s="725">
        <f t="shared" si="1"/>
        <v>75</v>
      </c>
      <c r="N28" s="715"/>
      <c r="O28" s="716"/>
      <c r="P28" s="717"/>
      <c r="Q28" s="718"/>
      <c r="R28" s="716"/>
      <c r="S28" s="717"/>
      <c r="T28" s="718"/>
      <c r="U28" s="716"/>
      <c r="V28" s="717"/>
      <c r="W28" s="718">
        <v>3</v>
      </c>
      <c r="X28" s="196"/>
      <c r="AG28" s="137" t="b">
        <f t="shared" si="2"/>
        <v>1</v>
      </c>
      <c r="AH28" s="137" t="b">
        <f t="shared" si="2"/>
        <v>1</v>
      </c>
      <c r="AI28" s="138"/>
      <c r="AJ28" s="137" t="b">
        <f t="shared" si="2"/>
        <v>1</v>
      </c>
      <c r="AK28" s="137" t="b">
        <f t="shared" si="2"/>
        <v>1</v>
      </c>
      <c r="AL28" s="138"/>
      <c r="AM28" s="137" t="b">
        <f t="shared" si="2"/>
        <v>1</v>
      </c>
      <c r="AN28" s="137" t="b">
        <f t="shared" si="2"/>
        <v>1</v>
      </c>
      <c r="AO28" s="138"/>
      <c r="AP28" s="137" t="b">
        <f t="shared" si="2"/>
        <v>0</v>
      </c>
      <c r="AQ28" s="137" t="b">
        <f t="shared" si="2"/>
        <v>1</v>
      </c>
      <c r="AU28" s="408">
        <f t="shared" si="4"/>
        <v>37.5</v>
      </c>
    </row>
    <row r="29" spans="1:47" s="67" customFormat="1" ht="16.5" thickBot="1" x14ac:dyDescent="0.3">
      <c r="A29" s="594" t="s">
        <v>115</v>
      </c>
      <c r="B29" s="596"/>
      <c r="C29" s="340"/>
      <c r="D29" s="76"/>
      <c r="E29" s="339"/>
      <c r="F29" s="339"/>
      <c r="G29" s="77">
        <f t="shared" ref="G29:M29" si="13">SUM(G16:G28)+G11</f>
        <v>73.5</v>
      </c>
      <c r="H29" s="726">
        <f t="shared" si="13"/>
        <v>2205</v>
      </c>
      <c r="I29" s="726">
        <f t="shared" si="13"/>
        <v>910</v>
      </c>
      <c r="J29" s="726">
        <f t="shared" si="13"/>
        <v>338</v>
      </c>
      <c r="K29" s="726">
        <f t="shared" si="13"/>
        <v>81</v>
      </c>
      <c r="L29" s="726">
        <f t="shared" si="13"/>
        <v>491</v>
      </c>
      <c r="M29" s="726">
        <f t="shared" si="13"/>
        <v>1295</v>
      </c>
      <c r="N29" s="726">
        <f t="shared" ref="N29:AC29" si="14">SUM(N11:N28)</f>
        <v>24</v>
      </c>
      <c r="O29" s="726">
        <f t="shared" si="14"/>
        <v>18</v>
      </c>
      <c r="P29" s="726">
        <f t="shared" si="14"/>
        <v>18</v>
      </c>
      <c r="Q29" s="726">
        <f t="shared" si="14"/>
        <v>7</v>
      </c>
      <c r="R29" s="726">
        <f t="shared" si="14"/>
        <v>2</v>
      </c>
      <c r="S29" s="726">
        <f t="shared" si="14"/>
        <v>2</v>
      </c>
      <c r="T29" s="726">
        <f t="shared" si="14"/>
        <v>0</v>
      </c>
      <c r="U29" s="726">
        <f t="shared" si="14"/>
        <v>0</v>
      </c>
      <c r="V29" s="726">
        <f t="shared" si="14"/>
        <v>0</v>
      </c>
      <c r="W29" s="726">
        <f t="shared" si="14"/>
        <v>3</v>
      </c>
      <c r="X29" s="78">
        <f t="shared" si="14"/>
        <v>3</v>
      </c>
      <c r="Y29" s="83">
        <f t="shared" si="14"/>
        <v>0</v>
      </c>
      <c r="Z29" s="78">
        <f t="shared" si="14"/>
        <v>0</v>
      </c>
      <c r="AA29" s="78">
        <f t="shared" si="14"/>
        <v>0</v>
      </c>
      <c r="AB29" s="78">
        <f t="shared" si="14"/>
        <v>0</v>
      </c>
      <c r="AC29" s="78">
        <f t="shared" si="14"/>
        <v>0</v>
      </c>
      <c r="AG29" s="144">
        <f t="shared" ref="AG29:AQ29" si="15">SUMIF(AG11:AG28,FALSE,$G11:$G28)</f>
        <v>30</v>
      </c>
      <c r="AH29" s="144">
        <f t="shared" si="15"/>
        <v>25.5</v>
      </c>
      <c r="AI29" s="144">
        <f t="shared" si="15"/>
        <v>0</v>
      </c>
      <c r="AJ29" s="144">
        <f t="shared" si="15"/>
        <v>7</v>
      </c>
      <c r="AK29" s="144">
        <f t="shared" si="15"/>
        <v>3</v>
      </c>
      <c r="AL29" s="144">
        <f t="shared" si="15"/>
        <v>0</v>
      </c>
      <c r="AM29" s="144">
        <f t="shared" si="15"/>
        <v>0</v>
      </c>
      <c r="AN29" s="144">
        <f t="shared" si="15"/>
        <v>0</v>
      </c>
      <c r="AO29" s="144">
        <f t="shared" si="15"/>
        <v>0</v>
      </c>
      <c r="AP29" s="144">
        <f t="shared" si="15"/>
        <v>4</v>
      </c>
      <c r="AQ29" s="144">
        <f t="shared" si="15"/>
        <v>0</v>
      </c>
      <c r="AR29" s="145">
        <f>SUM(AG29:AQ29)</f>
        <v>69.5</v>
      </c>
      <c r="AU29" s="408">
        <f t="shared" si="4"/>
        <v>41.269841269841265</v>
      </c>
    </row>
    <row r="30" spans="1:47" ht="16.5" thickBot="1" x14ac:dyDescent="0.3">
      <c r="A30" s="615" t="s">
        <v>116</v>
      </c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8"/>
      <c r="AU30" s="408" t="e">
        <f t="shared" si="4"/>
        <v>#DIV/0!</v>
      </c>
    </row>
    <row r="31" spans="1:47" s="129" customFormat="1" x14ac:dyDescent="0.25">
      <c r="A31" s="201" t="s">
        <v>117</v>
      </c>
      <c r="B31" s="202" t="s">
        <v>124</v>
      </c>
      <c r="C31" s="203"/>
      <c r="D31" s="204"/>
      <c r="E31" s="204"/>
      <c r="F31" s="205"/>
      <c r="G31" s="206">
        <f>SUM(G32:G33)</f>
        <v>6</v>
      </c>
      <c r="H31" s="727">
        <f>SUM(H32:H33)</f>
        <v>180</v>
      </c>
      <c r="I31" s="728">
        <f>I33+I32</f>
        <v>60</v>
      </c>
      <c r="J31" s="729">
        <v>30</v>
      </c>
      <c r="K31" s="729"/>
      <c r="L31" s="730">
        <v>30</v>
      </c>
      <c r="M31" s="731">
        <f>M32+M33</f>
        <v>120</v>
      </c>
      <c r="N31" s="732"/>
      <c r="O31" s="733"/>
      <c r="P31" s="734"/>
      <c r="Q31" s="735"/>
      <c r="R31" s="736"/>
      <c r="S31" s="734"/>
      <c r="T31" s="737"/>
      <c r="U31" s="738"/>
      <c r="V31" s="734"/>
      <c r="W31" s="739"/>
      <c r="X31" s="207"/>
      <c r="AE31" s="70" t="s">
        <v>96</v>
      </c>
      <c r="AF31" s="151">
        <f>AG52+AH52</f>
        <v>0</v>
      </c>
      <c r="AG31" s="137" t="b">
        <f t="shared" ref="AG31:AQ51" si="16">ISBLANK(N31)</f>
        <v>1</v>
      </c>
      <c r="AH31" s="137" t="b">
        <f t="shared" si="16"/>
        <v>1</v>
      </c>
      <c r="AI31" s="141"/>
      <c r="AJ31" s="137" t="b">
        <f t="shared" si="16"/>
        <v>1</v>
      </c>
      <c r="AK31" s="137" t="b">
        <f t="shared" si="16"/>
        <v>1</v>
      </c>
      <c r="AL31" s="141"/>
      <c r="AM31" s="137" t="b">
        <f t="shared" si="16"/>
        <v>1</v>
      </c>
      <c r="AN31" s="137" t="b">
        <f t="shared" si="16"/>
        <v>1</v>
      </c>
      <c r="AO31" s="141"/>
      <c r="AP31" s="137" t="b">
        <f t="shared" si="16"/>
        <v>1</v>
      </c>
      <c r="AQ31" s="137" t="b">
        <f t="shared" si="16"/>
        <v>1</v>
      </c>
      <c r="AU31" s="408">
        <f t="shared" si="4"/>
        <v>33.333333333333329</v>
      </c>
    </row>
    <row r="32" spans="1:47" s="129" customFormat="1" x14ac:dyDescent="0.25">
      <c r="A32" s="208" t="s">
        <v>228</v>
      </c>
      <c r="B32" s="384" t="s">
        <v>124</v>
      </c>
      <c r="C32" s="390" t="s">
        <v>106</v>
      </c>
      <c r="D32" s="210"/>
      <c r="E32" s="211"/>
      <c r="F32" s="212"/>
      <c r="G32" s="213">
        <v>5</v>
      </c>
      <c r="H32" s="688">
        <f t="shared" ref="H32:H39" si="17">G32*30</f>
        <v>150</v>
      </c>
      <c r="I32" s="689">
        <f t="shared" ref="I32:I36" si="18">J32+L32</f>
        <v>60</v>
      </c>
      <c r="J32" s="740">
        <v>30</v>
      </c>
      <c r="K32" s="740"/>
      <c r="L32" s="741">
        <v>30</v>
      </c>
      <c r="M32" s="692">
        <f t="shared" ref="M32:M39" si="19">H32-I32</f>
        <v>90</v>
      </c>
      <c r="N32" s="742"/>
      <c r="O32" s="743"/>
      <c r="P32" s="744"/>
      <c r="Q32" s="745">
        <v>4</v>
      </c>
      <c r="R32" s="746"/>
      <c r="S32" s="744"/>
      <c r="T32" s="745"/>
      <c r="U32" s="746"/>
      <c r="V32" s="744"/>
      <c r="W32" s="747"/>
      <c r="X32" s="214"/>
      <c r="AD32" s="129" t="s">
        <v>308</v>
      </c>
      <c r="AE32" s="70" t="s">
        <v>97</v>
      </c>
      <c r="AF32" s="151">
        <f>AJ52+AK52</f>
        <v>21</v>
      </c>
      <c r="AG32" s="137" t="b">
        <f t="shared" si="16"/>
        <v>1</v>
      </c>
      <c r="AH32" s="137" t="b">
        <f t="shared" si="16"/>
        <v>1</v>
      </c>
      <c r="AI32" s="141"/>
      <c r="AJ32" s="137" t="b">
        <f t="shared" si="16"/>
        <v>0</v>
      </c>
      <c r="AK32" s="137" t="b">
        <f t="shared" si="16"/>
        <v>1</v>
      </c>
      <c r="AL32" s="141"/>
      <c r="AM32" s="137" t="b">
        <f t="shared" si="16"/>
        <v>1</v>
      </c>
      <c r="AN32" s="137" t="b">
        <f t="shared" si="16"/>
        <v>1</v>
      </c>
      <c r="AO32" s="141"/>
      <c r="AP32" s="137" t="b">
        <f t="shared" si="16"/>
        <v>1</v>
      </c>
      <c r="AQ32" s="137" t="b">
        <f t="shared" si="16"/>
        <v>1</v>
      </c>
      <c r="AU32" s="408">
        <f t="shared" si="4"/>
        <v>40</v>
      </c>
    </row>
    <row r="33" spans="1:47" s="129" customFormat="1" x14ac:dyDescent="0.25">
      <c r="A33" s="208" t="s">
        <v>229</v>
      </c>
      <c r="B33" s="384" t="s">
        <v>194</v>
      </c>
      <c r="C33" s="209"/>
      <c r="D33" s="210"/>
      <c r="E33" s="211"/>
      <c r="F33" s="391" t="s">
        <v>157</v>
      </c>
      <c r="G33" s="213">
        <f>'семестровка 2020'!D71</f>
        <v>1</v>
      </c>
      <c r="H33" s="688">
        <f t="shared" si="17"/>
        <v>30</v>
      </c>
      <c r="I33" s="689">
        <f t="shared" si="18"/>
        <v>0</v>
      </c>
      <c r="J33" s="740"/>
      <c r="K33" s="740"/>
      <c r="L33" s="741"/>
      <c r="M33" s="692">
        <f t="shared" si="19"/>
        <v>30</v>
      </c>
      <c r="N33" s="742"/>
      <c r="O33" s="743"/>
      <c r="P33" s="744"/>
      <c r="Q33" s="745"/>
      <c r="R33" s="748" t="s">
        <v>323</v>
      </c>
      <c r="S33" s="744"/>
      <c r="T33" s="745"/>
      <c r="U33" s="746"/>
      <c r="V33" s="744"/>
      <c r="W33" s="747"/>
      <c r="X33" s="214"/>
      <c r="AE33" s="70" t="s">
        <v>98</v>
      </c>
      <c r="AF33" s="151">
        <f>AM52+AN52</f>
        <v>42</v>
      </c>
      <c r="AG33" s="137" t="b">
        <f t="shared" si="16"/>
        <v>1</v>
      </c>
      <c r="AH33" s="137" t="b">
        <f t="shared" si="16"/>
        <v>1</v>
      </c>
      <c r="AI33" s="141"/>
      <c r="AJ33" s="137" t="b">
        <f t="shared" si="16"/>
        <v>1</v>
      </c>
      <c r="AK33" s="137" t="b">
        <f t="shared" si="16"/>
        <v>0</v>
      </c>
      <c r="AL33" s="141"/>
      <c r="AM33" s="137" t="b">
        <f t="shared" si="16"/>
        <v>1</v>
      </c>
      <c r="AN33" s="137" t="b">
        <f t="shared" si="16"/>
        <v>1</v>
      </c>
      <c r="AO33" s="141"/>
      <c r="AP33" s="137" t="b">
        <f t="shared" si="16"/>
        <v>1</v>
      </c>
      <c r="AQ33" s="137" t="b">
        <f t="shared" si="16"/>
        <v>1</v>
      </c>
      <c r="AU33" s="408">
        <f t="shared" si="4"/>
        <v>0</v>
      </c>
    </row>
    <row r="34" spans="1:47" s="129" customFormat="1" x14ac:dyDescent="0.25">
      <c r="A34" s="397" t="s">
        <v>147</v>
      </c>
      <c r="B34" s="217" t="s">
        <v>42</v>
      </c>
      <c r="C34" s="390" t="s">
        <v>106</v>
      </c>
      <c r="D34" s="394"/>
      <c r="E34" s="395"/>
      <c r="F34" s="391"/>
      <c r="G34" s="396">
        <v>5</v>
      </c>
      <c r="H34" s="704">
        <f>G34*30</f>
        <v>150</v>
      </c>
      <c r="I34" s="749">
        <f>J34+L34</f>
        <v>60</v>
      </c>
      <c r="J34" s="750">
        <v>30</v>
      </c>
      <c r="K34" s="750"/>
      <c r="L34" s="751">
        <v>30</v>
      </c>
      <c r="M34" s="752">
        <f>H34-I34</f>
        <v>90</v>
      </c>
      <c r="N34" s="742"/>
      <c r="O34" s="743"/>
      <c r="P34" s="744"/>
      <c r="Q34" s="745">
        <v>4</v>
      </c>
      <c r="R34" s="748"/>
      <c r="S34" s="744"/>
      <c r="T34" s="745"/>
      <c r="U34" s="746"/>
      <c r="V34" s="744"/>
      <c r="W34" s="747"/>
      <c r="X34" s="214"/>
      <c r="AE34" s="70"/>
      <c r="AF34" s="151"/>
      <c r="AG34" s="137"/>
      <c r="AH34" s="137"/>
      <c r="AI34" s="141"/>
      <c r="AJ34" s="137"/>
      <c r="AK34" s="137"/>
      <c r="AL34" s="141"/>
      <c r="AM34" s="137"/>
      <c r="AN34" s="137"/>
      <c r="AO34" s="141"/>
      <c r="AP34" s="137"/>
      <c r="AQ34" s="137"/>
      <c r="AU34" s="408">
        <f t="shared" si="4"/>
        <v>40</v>
      </c>
    </row>
    <row r="35" spans="1:47" s="129" customFormat="1" x14ac:dyDescent="0.25">
      <c r="A35" s="397" t="s">
        <v>497</v>
      </c>
      <c r="B35" s="217" t="s">
        <v>193</v>
      </c>
      <c r="C35" s="390" t="s">
        <v>106</v>
      </c>
      <c r="D35" s="394"/>
      <c r="E35" s="395"/>
      <c r="F35" s="391"/>
      <c r="G35" s="396">
        <v>5</v>
      </c>
      <c r="H35" s="704">
        <f>G35*30</f>
        <v>150</v>
      </c>
      <c r="I35" s="749">
        <f>J35+L35</f>
        <v>60</v>
      </c>
      <c r="J35" s="750">
        <v>30</v>
      </c>
      <c r="K35" s="750"/>
      <c r="L35" s="751">
        <v>30</v>
      </c>
      <c r="M35" s="752">
        <f>H35-I35</f>
        <v>90</v>
      </c>
      <c r="N35" s="742"/>
      <c r="O35" s="743"/>
      <c r="P35" s="744"/>
      <c r="Q35" s="745">
        <v>4</v>
      </c>
      <c r="R35" s="748"/>
      <c r="S35" s="744"/>
      <c r="T35" s="745"/>
      <c r="U35" s="746"/>
      <c r="V35" s="744"/>
      <c r="W35" s="747"/>
      <c r="X35" s="214"/>
      <c r="AE35" s="70"/>
      <c r="AF35" s="151"/>
      <c r="AG35" s="137"/>
      <c r="AH35" s="137"/>
      <c r="AI35" s="141"/>
      <c r="AJ35" s="137"/>
      <c r="AK35" s="137"/>
      <c r="AL35" s="141"/>
      <c r="AM35" s="137"/>
      <c r="AN35" s="137"/>
      <c r="AO35" s="141"/>
      <c r="AP35" s="137"/>
      <c r="AQ35" s="137"/>
      <c r="AU35" s="408">
        <f t="shared" si="4"/>
        <v>40</v>
      </c>
    </row>
    <row r="36" spans="1:47" s="129" customFormat="1" ht="31.5" x14ac:dyDescent="0.25">
      <c r="A36" s="215" t="s">
        <v>148</v>
      </c>
      <c r="B36" s="216" t="s">
        <v>38</v>
      </c>
      <c r="C36" s="168">
        <v>4</v>
      </c>
      <c r="D36" s="169"/>
      <c r="E36" s="170"/>
      <c r="F36" s="190"/>
      <c r="G36" s="187">
        <v>5</v>
      </c>
      <c r="H36" s="704">
        <f t="shared" si="17"/>
        <v>150</v>
      </c>
      <c r="I36" s="705">
        <f t="shared" si="18"/>
        <v>54</v>
      </c>
      <c r="J36" s="706">
        <v>36</v>
      </c>
      <c r="K36" s="706"/>
      <c r="L36" s="707">
        <v>18</v>
      </c>
      <c r="M36" s="708">
        <f t="shared" si="19"/>
        <v>96</v>
      </c>
      <c r="N36" s="693"/>
      <c r="O36" s="694"/>
      <c r="P36" s="709"/>
      <c r="Q36" s="696"/>
      <c r="R36" s="694">
        <f>'семестровка 2020'!K66</f>
        <v>3</v>
      </c>
      <c r="S36" s="695">
        <v>3</v>
      </c>
      <c r="T36" s="696"/>
      <c r="U36" s="694"/>
      <c r="V36" s="695"/>
      <c r="W36" s="696"/>
      <c r="X36" s="176"/>
      <c r="AE36" s="70" t="s">
        <v>99</v>
      </c>
      <c r="AF36" s="151">
        <f>AP52+AQ52</f>
        <v>5</v>
      </c>
      <c r="AG36" s="137" t="b">
        <f t="shared" si="16"/>
        <v>1</v>
      </c>
      <c r="AH36" s="137" t="b">
        <f t="shared" si="16"/>
        <v>1</v>
      </c>
      <c r="AI36" s="141"/>
      <c r="AJ36" s="137" t="b">
        <f t="shared" si="16"/>
        <v>1</v>
      </c>
      <c r="AK36" s="137" t="b">
        <f t="shared" si="16"/>
        <v>0</v>
      </c>
      <c r="AL36" s="141"/>
      <c r="AM36" s="137" t="b">
        <f t="shared" si="16"/>
        <v>1</v>
      </c>
      <c r="AN36" s="137" t="b">
        <f t="shared" si="16"/>
        <v>1</v>
      </c>
      <c r="AO36" s="141"/>
      <c r="AP36" s="137" t="b">
        <f t="shared" si="16"/>
        <v>1</v>
      </c>
      <c r="AQ36" s="137" t="b">
        <f t="shared" si="16"/>
        <v>1</v>
      </c>
      <c r="AU36" s="408">
        <f t="shared" si="4"/>
        <v>36</v>
      </c>
    </row>
    <row r="37" spans="1:47" s="129" customFormat="1" x14ac:dyDescent="0.25">
      <c r="A37" s="215" t="s">
        <v>498</v>
      </c>
      <c r="B37" s="217" t="s">
        <v>217</v>
      </c>
      <c r="C37" s="192">
        <v>4</v>
      </c>
      <c r="D37" s="169"/>
      <c r="E37" s="170"/>
      <c r="F37" s="188"/>
      <c r="G37" s="187">
        <v>5</v>
      </c>
      <c r="H37" s="704">
        <f>G37*30</f>
        <v>150</v>
      </c>
      <c r="I37" s="705">
        <f t="shared" ref="I37:I39" si="20">J37+K37+L37</f>
        <v>72</v>
      </c>
      <c r="J37" s="706">
        <v>36</v>
      </c>
      <c r="K37" s="706"/>
      <c r="L37" s="707">
        <v>36</v>
      </c>
      <c r="M37" s="708">
        <f>H37-I37</f>
        <v>78</v>
      </c>
      <c r="N37" s="710"/>
      <c r="O37" s="711"/>
      <c r="P37" s="713"/>
      <c r="Q37" s="689"/>
      <c r="R37" s="711">
        <v>4</v>
      </c>
      <c r="S37" s="713">
        <v>4</v>
      </c>
      <c r="T37" s="689"/>
      <c r="U37" s="711"/>
      <c r="V37" s="713"/>
      <c r="W37" s="689"/>
      <c r="X37" s="175"/>
      <c r="AG37" s="137" t="b">
        <f t="shared" si="16"/>
        <v>1</v>
      </c>
      <c r="AH37" s="137" t="b">
        <f t="shared" si="16"/>
        <v>1</v>
      </c>
      <c r="AI37" s="141"/>
      <c r="AJ37" s="137" t="b">
        <f t="shared" si="16"/>
        <v>1</v>
      </c>
      <c r="AK37" s="137" t="b">
        <f t="shared" si="16"/>
        <v>0</v>
      </c>
      <c r="AL37" s="141"/>
      <c r="AM37" s="137" t="b">
        <f t="shared" si="16"/>
        <v>1</v>
      </c>
      <c r="AN37" s="137" t="b">
        <f t="shared" si="16"/>
        <v>1</v>
      </c>
      <c r="AO37" s="141"/>
      <c r="AP37" s="137" t="b">
        <f t="shared" si="16"/>
        <v>1</v>
      </c>
      <c r="AQ37" s="137" t="b">
        <f t="shared" si="16"/>
        <v>1</v>
      </c>
      <c r="AU37" s="408">
        <f t="shared" si="4"/>
        <v>48</v>
      </c>
    </row>
    <row r="38" spans="1:47" s="129" customFormat="1" x14ac:dyDescent="0.25">
      <c r="A38" s="215" t="s">
        <v>149</v>
      </c>
      <c r="B38" s="216" t="s">
        <v>447</v>
      </c>
      <c r="C38" s="168"/>
      <c r="D38" s="169">
        <v>5</v>
      </c>
      <c r="E38" s="170"/>
      <c r="F38" s="190"/>
      <c r="G38" s="187">
        <v>4</v>
      </c>
      <c r="H38" s="704">
        <f>G38*30</f>
        <v>120</v>
      </c>
      <c r="I38" s="705">
        <f>J38+L38</f>
        <v>45</v>
      </c>
      <c r="J38" s="706">
        <v>30</v>
      </c>
      <c r="K38" s="706"/>
      <c r="L38" s="707">
        <v>15</v>
      </c>
      <c r="M38" s="708">
        <f>H38-I38</f>
        <v>75</v>
      </c>
      <c r="N38" s="693"/>
      <c r="O38" s="694"/>
      <c r="P38" s="753"/>
      <c r="Q38" s="696"/>
      <c r="R38" s="694"/>
      <c r="S38" s="695"/>
      <c r="T38" s="696">
        <v>3</v>
      </c>
      <c r="U38" s="694"/>
      <c r="V38" s="695"/>
      <c r="W38" s="696"/>
      <c r="X38" s="176"/>
      <c r="AG38" s="137" t="b">
        <f t="shared" si="16"/>
        <v>1</v>
      </c>
      <c r="AH38" s="137" t="b">
        <f t="shared" si="16"/>
        <v>1</v>
      </c>
      <c r="AI38" s="141"/>
      <c r="AJ38" s="137" t="b">
        <f t="shared" si="16"/>
        <v>1</v>
      </c>
      <c r="AK38" s="137" t="b">
        <f t="shared" si="16"/>
        <v>1</v>
      </c>
      <c r="AL38" s="141"/>
      <c r="AM38" s="137" t="b">
        <f t="shared" si="16"/>
        <v>0</v>
      </c>
      <c r="AN38" s="137" t="b">
        <f t="shared" si="16"/>
        <v>1</v>
      </c>
      <c r="AO38" s="141"/>
      <c r="AP38" s="137" t="b">
        <f t="shared" si="16"/>
        <v>1</v>
      </c>
      <c r="AQ38" s="137" t="b">
        <f t="shared" si="16"/>
        <v>1</v>
      </c>
      <c r="AU38" s="408">
        <f t="shared" si="4"/>
        <v>37.5</v>
      </c>
    </row>
    <row r="39" spans="1:47" s="129" customFormat="1" x14ac:dyDescent="0.25">
      <c r="A39" s="215" t="s">
        <v>150</v>
      </c>
      <c r="B39" s="216" t="s">
        <v>41</v>
      </c>
      <c r="C39" s="168">
        <v>5</v>
      </c>
      <c r="D39" s="169"/>
      <c r="E39" s="170"/>
      <c r="F39" s="190"/>
      <c r="G39" s="187">
        <f>'семестровка 2020'!D88</f>
        <v>5</v>
      </c>
      <c r="H39" s="704">
        <f t="shared" si="17"/>
        <v>150</v>
      </c>
      <c r="I39" s="705">
        <f t="shared" si="20"/>
        <v>60</v>
      </c>
      <c r="J39" s="706">
        <f>'семестровка 2020'!G88</f>
        <v>30</v>
      </c>
      <c r="K39" s="706"/>
      <c r="L39" s="707">
        <f>'семестровка 2020'!I88</f>
        <v>30</v>
      </c>
      <c r="M39" s="708">
        <f t="shared" si="19"/>
        <v>90</v>
      </c>
      <c r="N39" s="710"/>
      <c r="O39" s="711"/>
      <c r="P39" s="712"/>
      <c r="Q39" s="689"/>
      <c r="R39" s="711"/>
      <c r="S39" s="713"/>
      <c r="T39" s="689">
        <v>4</v>
      </c>
      <c r="U39" s="711"/>
      <c r="V39" s="713"/>
      <c r="W39" s="689"/>
      <c r="X39" s="175"/>
      <c r="AG39" s="137" t="b">
        <f t="shared" si="16"/>
        <v>1</v>
      </c>
      <c r="AH39" s="137" t="b">
        <f t="shared" si="16"/>
        <v>1</v>
      </c>
      <c r="AI39" s="141"/>
      <c r="AJ39" s="137" t="b">
        <f t="shared" si="16"/>
        <v>1</v>
      </c>
      <c r="AK39" s="137" t="b">
        <f t="shared" si="16"/>
        <v>1</v>
      </c>
      <c r="AL39" s="141"/>
      <c r="AM39" s="137" t="b">
        <f t="shared" si="16"/>
        <v>0</v>
      </c>
      <c r="AN39" s="137" t="b">
        <f t="shared" si="16"/>
        <v>1</v>
      </c>
      <c r="AO39" s="141"/>
      <c r="AP39" s="137" t="b">
        <f t="shared" si="16"/>
        <v>1</v>
      </c>
      <c r="AQ39" s="137" t="b">
        <f t="shared" si="16"/>
        <v>1</v>
      </c>
      <c r="AU39" s="408">
        <f t="shared" si="4"/>
        <v>40</v>
      </c>
    </row>
    <row r="40" spans="1:47" s="129" customFormat="1" x14ac:dyDescent="0.25">
      <c r="A40" s="215" t="s">
        <v>151</v>
      </c>
      <c r="B40" s="216" t="s">
        <v>233</v>
      </c>
      <c r="C40" s="168"/>
      <c r="D40" s="169"/>
      <c r="E40" s="170"/>
      <c r="F40" s="190"/>
      <c r="G40" s="187">
        <v>6</v>
      </c>
      <c r="H40" s="704">
        <f t="shared" ref="H40" si="21">G40*30</f>
        <v>180</v>
      </c>
      <c r="I40" s="705">
        <f t="shared" ref="I40" si="22">J40+K40+L40</f>
        <v>60</v>
      </c>
      <c r="J40" s="706">
        <v>30</v>
      </c>
      <c r="K40" s="706"/>
      <c r="L40" s="707">
        <v>30</v>
      </c>
      <c r="M40" s="708">
        <f>M41+M42</f>
        <v>120</v>
      </c>
      <c r="N40" s="710"/>
      <c r="O40" s="711"/>
      <c r="P40" s="712"/>
      <c r="Q40" s="689"/>
      <c r="R40" s="711"/>
      <c r="S40" s="713"/>
      <c r="T40" s="689">
        <v>4</v>
      </c>
      <c r="U40" s="711"/>
      <c r="V40" s="713"/>
      <c r="W40" s="689"/>
      <c r="X40" s="175"/>
      <c r="AG40" s="137" t="b">
        <f t="shared" si="16"/>
        <v>1</v>
      </c>
      <c r="AH40" s="137" t="b">
        <f t="shared" si="16"/>
        <v>1</v>
      </c>
      <c r="AI40" s="141"/>
      <c r="AJ40" s="137" t="b">
        <f t="shared" si="16"/>
        <v>1</v>
      </c>
      <c r="AK40" s="137" t="b">
        <f t="shared" si="16"/>
        <v>1</v>
      </c>
      <c r="AL40" s="141"/>
      <c r="AM40" s="137" t="b">
        <f t="shared" si="16"/>
        <v>0</v>
      </c>
      <c r="AN40" s="137" t="b">
        <f t="shared" si="16"/>
        <v>1</v>
      </c>
      <c r="AO40" s="141"/>
      <c r="AP40" s="137" t="b">
        <f t="shared" si="16"/>
        <v>1</v>
      </c>
      <c r="AQ40" s="137" t="b">
        <f t="shared" si="16"/>
        <v>1</v>
      </c>
      <c r="AU40" s="408">
        <f t="shared" si="4"/>
        <v>33.333333333333329</v>
      </c>
    </row>
    <row r="41" spans="1:47" s="129" customFormat="1" ht="20.25" customHeight="1" x14ac:dyDescent="0.25">
      <c r="A41" s="398" t="s">
        <v>499</v>
      </c>
      <c r="B41" s="386" t="s">
        <v>233</v>
      </c>
      <c r="C41" s="168">
        <v>5</v>
      </c>
      <c r="D41" s="174"/>
      <c r="E41" s="219"/>
      <c r="F41" s="188"/>
      <c r="G41" s="399">
        <v>5</v>
      </c>
      <c r="H41" s="688">
        <f t="shared" ref="H41:H42" si="23">G41*30</f>
        <v>150</v>
      </c>
      <c r="I41" s="689">
        <f t="shared" ref="I41" si="24">J41+K41+L41</f>
        <v>60</v>
      </c>
      <c r="J41" s="690">
        <v>30</v>
      </c>
      <c r="K41" s="690"/>
      <c r="L41" s="691">
        <v>30</v>
      </c>
      <c r="M41" s="692">
        <f t="shared" ref="M41" si="25">H41-I41</f>
        <v>90</v>
      </c>
      <c r="N41" s="693"/>
      <c r="O41" s="694"/>
      <c r="P41" s="753"/>
      <c r="Q41" s="696"/>
      <c r="R41" s="694"/>
      <c r="S41" s="695"/>
      <c r="T41" s="696">
        <v>4</v>
      </c>
      <c r="U41" s="754"/>
      <c r="V41" s="755"/>
      <c r="W41" s="696"/>
      <c r="X41" s="176"/>
      <c r="AG41" s="137" t="b">
        <f t="shared" si="16"/>
        <v>1</v>
      </c>
      <c r="AH41" s="137" t="b">
        <f t="shared" si="16"/>
        <v>1</v>
      </c>
      <c r="AI41" s="141"/>
      <c r="AJ41" s="137" t="b">
        <f t="shared" si="16"/>
        <v>1</v>
      </c>
      <c r="AK41" s="137" t="b">
        <f t="shared" si="16"/>
        <v>1</v>
      </c>
      <c r="AL41" s="141"/>
      <c r="AM41" s="137" t="b">
        <f t="shared" si="16"/>
        <v>0</v>
      </c>
      <c r="AN41" s="137" t="b">
        <f t="shared" si="16"/>
        <v>1</v>
      </c>
      <c r="AO41" s="141"/>
      <c r="AP41" s="137" t="b">
        <f t="shared" si="16"/>
        <v>1</v>
      </c>
      <c r="AQ41" s="137" t="b">
        <f t="shared" si="16"/>
        <v>1</v>
      </c>
      <c r="AU41" s="408">
        <f t="shared" si="4"/>
        <v>40</v>
      </c>
    </row>
    <row r="42" spans="1:47" s="129" customFormat="1" ht="20.25" customHeight="1" x14ac:dyDescent="0.25">
      <c r="A42" s="227" t="s">
        <v>500</v>
      </c>
      <c r="B42" s="386" t="s">
        <v>480</v>
      </c>
      <c r="C42" s="173"/>
      <c r="D42" s="174"/>
      <c r="E42" s="219"/>
      <c r="F42" s="188" t="s">
        <v>156</v>
      </c>
      <c r="G42" s="220">
        <v>1</v>
      </c>
      <c r="H42" s="688">
        <f t="shared" si="23"/>
        <v>30</v>
      </c>
      <c r="I42" s="689"/>
      <c r="J42" s="690"/>
      <c r="K42" s="690"/>
      <c r="L42" s="691"/>
      <c r="M42" s="692">
        <v>30</v>
      </c>
      <c r="N42" s="693"/>
      <c r="O42" s="694"/>
      <c r="P42" s="753"/>
      <c r="Q42" s="696"/>
      <c r="R42" s="694"/>
      <c r="S42" s="695"/>
      <c r="T42" s="696"/>
      <c r="U42" s="754"/>
      <c r="V42" s="755"/>
      <c r="W42" s="696"/>
      <c r="X42" s="176"/>
      <c r="AG42" s="137"/>
      <c r="AH42" s="137"/>
      <c r="AI42" s="141"/>
      <c r="AJ42" s="137"/>
      <c r="AK42" s="137"/>
      <c r="AL42" s="141"/>
      <c r="AM42" s="137"/>
      <c r="AN42" s="137"/>
      <c r="AO42" s="141"/>
      <c r="AP42" s="137"/>
      <c r="AQ42" s="137"/>
      <c r="AU42" s="408">
        <f t="shared" si="4"/>
        <v>0</v>
      </c>
    </row>
    <row r="43" spans="1:47" s="130" customFormat="1" x14ac:dyDescent="0.25">
      <c r="A43" s="218" t="s">
        <v>152</v>
      </c>
      <c r="B43" s="217" t="s">
        <v>256</v>
      </c>
      <c r="C43" s="192">
        <v>4</v>
      </c>
      <c r="D43" s="169"/>
      <c r="E43" s="169"/>
      <c r="F43" s="188"/>
      <c r="G43" s="193">
        <v>5</v>
      </c>
      <c r="H43" s="704">
        <f t="shared" ref="H43:H47" si="26">G43*30</f>
        <v>150</v>
      </c>
      <c r="I43" s="705">
        <f>J43+L43</f>
        <v>54</v>
      </c>
      <c r="J43" s="706">
        <v>36</v>
      </c>
      <c r="K43" s="706"/>
      <c r="L43" s="707">
        <v>18</v>
      </c>
      <c r="M43" s="708">
        <f t="shared" ref="M43:M47" si="27">H43-I43</f>
        <v>96</v>
      </c>
      <c r="N43" s="693"/>
      <c r="O43" s="694"/>
      <c r="P43" s="695"/>
      <c r="Q43" s="696"/>
      <c r="R43" s="694">
        <v>3</v>
      </c>
      <c r="S43" s="695">
        <v>3</v>
      </c>
      <c r="T43" s="696"/>
      <c r="U43" s="694"/>
      <c r="V43" s="695"/>
      <c r="W43" s="696"/>
      <c r="X43" s="176"/>
      <c r="AD43" s="130" t="s">
        <v>309</v>
      </c>
      <c r="AG43" s="137" t="b">
        <f t="shared" si="16"/>
        <v>1</v>
      </c>
      <c r="AH43" s="137" t="b">
        <f t="shared" si="16"/>
        <v>1</v>
      </c>
      <c r="AI43" s="142"/>
      <c r="AJ43" s="137" t="b">
        <f t="shared" si="16"/>
        <v>1</v>
      </c>
      <c r="AK43" s="137" t="b">
        <f t="shared" si="16"/>
        <v>0</v>
      </c>
      <c r="AL43" s="142"/>
      <c r="AM43" s="137" t="b">
        <f t="shared" si="16"/>
        <v>1</v>
      </c>
      <c r="AN43" s="137" t="b">
        <f t="shared" si="16"/>
        <v>1</v>
      </c>
      <c r="AO43" s="142"/>
      <c r="AP43" s="137" t="b">
        <f t="shared" si="16"/>
        <v>1</v>
      </c>
      <c r="AQ43" s="137" t="b">
        <f t="shared" si="16"/>
        <v>1</v>
      </c>
      <c r="AU43" s="408">
        <f t="shared" si="4"/>
        <v>36</v>
      </c>
    </row>
    <row r="44" spans="1:47" s="126" customFormat="1" x14ac:dyDescent="0.25">
      <c r="A44" s="240" t="s">
        <v>153</v>
      </c>
      <c r="B44" s="191" t="s">
        <v>206</v>
      </c>
      <c r="C44" s="192">
        <v>6</v>
      </c>
      <c r="D44" s="174"/>
      <c r="E44" s="219"/>
      <c r="F44" s="175"/>
      <c r="G44" s="193">
        <v>6</v>
      </c>
      <c r="H44" s="704">
        <f t="shared" ref="H44:H46" si="28">G44*30</f>
        <v>180</v>
      </c>
      <c r="I44" s="705">
        <f>J44+L44</f>
        <v>72</v>
      </c>
      <c r="J44" s="706">
        <f>'семестровка 2020'!G106</f>
        <v>36</v>
      </c>
      <c r="K44" s="706"/>
      <c r="L44" s="707">
        <f>'семестровка 2020'!I106</f>
        <v>36</v>
      </c>
      <c r="M44" s="708">
        <f t="shared" ref="M44:M46" si="29">H44-I44</f>
        <v>108</v>
      </c>
      <c r="N44" s="710"/>
      <c r="O44" s="711"/>
      <c r="P44" s="713"/>
      <c r="Q44" s="689"/>
      <c r="R44" s="711"/>
      <c r="S44" s="713"/>
      <c r="T44" s="689"/>
      <c r="U44" s="711">
        <f>'семестровка 2020'!K106</f>
        <v>4</v>
      </c>
      <c r="V44" s="713">
        <f>U44</f>
        <v>4</v>
      </c>
      <c r="W44" s="689"/>
      <c r="X44" s="175"/>
      <c r="AG44" s="137" t="b">
        <f t="shared" si="16"/>
        <v>1</v>
      </c>
      <c r="AH44" s="137" t="b">
        <f t="shared" si="16"/>
        <v>1</v>
      </c>
      <c r="AI44" s="138"/>
      <c r="AJ44" s="137" t="b">
        <f t="shared" si="16"/>
        <v>1</v>
      </c>
      <c r="AK44" s="137" t="b">
        <f t="shared" si="16"/>
        <v>1</v>
      </c>
      <c r="AL44" s="138"/>
      <c r="AM44" s="137" t="b">
        <f t="shared" si="16"/>
        <v>1</v>
      </c>
      <c r="AN44" s="137" t="b">
        <f t="shared" si="16"/>
        <v>0</v>
      </c>
      <c r="AO44" s="138"/>
      <c r="AP44" s="137" t="b">
        <f t="shared" si="16"/>
        <v>1</v>
      </c>
      <c r="AQ44" s="137" t="b">
        <f t="shared" si="16"/>
        <v>1</v>
      </c>
      <c r="AU44" s="408">
        <f t="shared" si="4"/>
        <v>40</v>
      </c>
    </row>
    <row r="45" spans="1:47" s="126" customFormat="1" x14ac:dyDescent="0.25">
      <c r="A45" s="240" t="s">
        <v>154</v>
      </c>
      <c r="B45" s="191" t="s">
        <v>481</v>
      </c>
      <c r="C45" s="192">
        <v>6</v>
      </c>
      <c r="D45" s="169"/>
      <c r="E45" s="170"/>
      <c r="F45" s="188"/>
      <c r="G45" s="193">
        <v>6</v>
      </c>
      <c r="H45" s="704">
        <f t="shared" si="28"/>
        <v>180</v>
      </c>
      <c r="I45" s="705">
        <f>J45+K45</f>
        <v>72</v>
      </c>
      <c r="J45" s="706">
        <v>36</v>
      </c>
      <c r="K45" s="706">
        <v>36</v>
      </c>
      <c r="L45" s="707"/>
      <c r="M45" s="708">
        <f t="shared" si="29"/>
        <v>108</v>
      </c>
      <c r="N45" s="710"/>
      <c r="O45" s="711"/>
      <c r="P45" s="713"/>
      <c r="Q45" s="689"/>
      <c r="R45" s="711"/>
      <c r="S45" s="713"/>
      <c r="T45" s="689"/>
      <c r="U45" s="690">
        <v>4</v>
      </c>
      <c r="V45" s="756">
        <v>4</v>
      </c>
      <c r="W45" s="689"/>
      <c r="X45" s="175"/>
      <c r="AG45" s="137" t="b">
        <f t="shared" si="16"/>
        <v>1</v>
      </c>
      <c r="AH45" s="137" t="b">
        <f t="shared" si="16"/>
        <v>1</v>
      </c>
      <c r="AI45" s="138"/>
      <c r="AJ45" s="137" t="b">
        <f t="shared" si="16"/>
        <v>1</v>
      </c>
      <c r="AK45" s="137" t="b">
        <f t="shared" si="16"/>
        <v>1</v>
      </c>
      <c r="AL45" s="138"/>
      <c r="AM45" s="137" t="b">
        <f t="shared" si="16"/>
        <v>1</v>
      </c>
      <c r="AN45" s="137" t="b">
        <f t="shared" si="16"/>
        <v>0</v>
      </c>
      <c r="AO45" s="138"/>
      <c r="AP45" s="137" t="b">
        <f t="shared" si="16"/>
        <v>1</v>
      </c>
      <c r="AQ45" s="137" t="b">
        <f t="shared" si="16"/>
        <v>1</v>
      </c>
      <c r="AU45" s="408">
        <f t="shared" si="4"/>
        <v>40</v>
      </c>
    </row>
    <row r="46" spans="1:47" s="129" customFormat="1" ht="31.5" x14ac:dyDescent="0.25">
      <c r="A46" s="218" t="s">
        <v>227</v>
      </c>
      <c r="B46" s="217" t="s">
        <v>339</v>
      </c>
      <c r="C46" s="192"/>
      <c r="D46" s="169">
        <v>5</v>
      </c>
      <c r="E46" s="169"/>
      <c r="F46" s="188"/>
      <c r="G46" s="193">
        <f>'семестровка 2020'!D91</f>
        <v>4</v>
      </c>
      <c r="H46" s="704">
        <f t="shared" si="28"/>
        <v>120</v>
      </c>
      <c r="I46" s="705">
        <f t="shared" ref="I46" si="30">J46+K46+L46</f>
        <v>45</v>
      </c>
      <c r="J46" s="706">
        <f>'семестровка 2020'!G91</f>
        <v>15</v>
      </c>
      <c r="K46" s="706"/>
      <c r="L46" s="757">
        <f>'семестровка 2020'!I91</f>
        <v>30</v>
      </c>
      <c r="M46" s="708">
        <f t="shared" si="29"/>
        <v>75</v>
      </c>
      <c r="N46" s="758"/>
      <c r="O46" s="759"/>
      <c r="P46" s="757"/>
      <c r="Q46" s="705"/>
      <c r="R46" s="759"/>
      <c r="S46" s="757"/>
      <c r="T46" s="689">
        <f>'семестровка 2020'!K91</f>
        <v>3</v>
      </c>
      <c r="U46" s="694"/>
      <c r="V46" s="695"/>
      <c r="W46" s="696"/>
      <c r="X46" s="176"/>
      <c r="AG46" s="137" t="b">
        <f t="shared" si="16"/>
        <v>1</v>
      </c>
      <c r="AH46" s="137" t="b">
        <f t="shared" si="16"/>
        <v>1</v>
      </c>
      <c r="AI46" s="141"/>
      <c r="AJ46" s="137" t="b">
        <f t="shared" si="16"/>
        <v>1</v>
      </c>
      <c r="AK46" s="137" t="b">
        <f t="shared" si="16"/>
        <v>1</v>
      </c>
      <c r="AL46" s="141"/>
      <c r="AM46" s="137" t="b">
        <f t="shared" si="16"/>
        <v>0</v>
      </c>
      <c r="AN46" s="137" t="b">
        <f t="shared" si="16"/>
        <v>1</v>
      </c>
      <c r="AO46" s="141"/>
      <c r="AP46" s="137" t="b">
        <f t="shared" si="16"/>
        <v>1</v>
      </c>
      <c r="AQ46" s="137" t="b">
        <f t="shared" si="16"/>
        <v>1</v>
      </c>
      <c r="AU46" s="408">
        <f t="shared" si="4"/>
        <v>37.5</v>
      </c>
    </row>
    <row r="47" spans="1:47" s="129" customFormat="1" x14ac:dyDescent="0.25">
      <c r="A47" s="218" t="s">
        <v>501</v>
      </c>
      <c r="B47" s="217" t="s">
        <v>340</v>
      </c>
      <c r="C47" s="192">
        <v>6</v>
      </c>
      <c r="D47" s="169"/>
      <c r="E47" s="169"/>
      <c r="F47" s="188"/>
      <c r="G47" s="193">
        <v>6</v>
      </c>
      <c r="H47" s="704">
        <f t="shared" si="26"/>
        <v>180</v>
      </c>
      <c r="I47" s="760">
        <f>J47+K47+L47</f>
        <v>72</v>
      </c>
      <c r="J47" s="761">
        <v>36</v>
      </c>
      <c r="K47" s="761"/>
      <c r="L47" s="762">
        <v>36</v>
      </c>
      <c r="M47" s="708">
        <f t="shared" si="27"/>
        <v>108</v>
      </c>
      <c r="N47" s="693"/>
      <c r="O47" s="694"/>
      <c r="P47" s="695"/>
      <c r="Q47" s="696"/>
      <c r="R47" s="694"/>
      <c r="S47" s="695"/>
      <c r="T47" s="696"/>
      <c r="U47" s="694">
        <v>4</v>
      </c>
      <c r="V47" s="695">
        <v>4</v>
      </c>
      <c r="W47" s="696"/>
      <c r="X47" s="176"/>
      <c r="AG47" s="137" t="b">
        <f t="shared" si="16"/>
        <v>1</v>
      </c>
      <c r="AH47" s="137" t="b">
        <f t="shared" si="16"/>
        <v>1</v>
      </c>
      <c r="AI47" s="141"/>
      <c r="AJ47" s="137" t="b">
        <f t="shared" si="16"/>
        <v>1</v>
      </c>
      <c r="AK47" s="137" t="b">
        <f t="shared" si="16"/>
        <v>1</v>
      </c>
      <c r="AL47" s="141"/>
      <c r="AM47" s="137" t="b">
        <f t="shared" si="16"/>
        <v>1</v>
      </c>
      <c r="AN47" s="137" t="b">
        <f t="shared" si="16"/>
        <v>0</v>
      </c>
      <c r="AO47" s="141"/>
      <c r="AP47" s="137" t="b">
        <f t="shared" si="16"/>
        <v>1</v>
      </c>
      <c r="AQ47" s="137" t="b">
        <f t="shared" si="16"/>
        <v>1</v>
      </c>
      <c r="AU47" s="408">
        <f t="shared" si="4"/>
        <v>40</v>
      </c>
    </row>
    <row r="48" spans="1:47" s="129" customFormat="1" x14ac:dyDescent="0.25">
      <c r="A48" s="215" t="s">
        <v>242</v>
      </c>
      <c r="B48" s="400" t="s">
        <v>505</v>
      </c>
      <c r="C48" s="332"/>
      <c r="D48" s="330"/>
      <c r="E48" s="330"/>
      <c r="F48" s="401"/>
      <c r="G48" s="193">
        <v>7</v>
      </c>
      <c r="H48" s="704">
        <f>G48*30</f>
        <v>210</v>
      </c>
      <c r="I48" s="705">
        <f t="shared" ref="I48:I51" si="31">J48+K48+L48</f>
        <v>60</v>
      </c>
      <c r="J48" s="763">
        <f>'семестровка 2020'!G125</f>
        <v>30</v>
      </c>
      <c r="K48" s="706"/>
      <c r="L48" s="764">
        <f>'семестровка 2020'!I125</f>
        <v>30</v>
      </c>
      <c r="M48" s="752">
        <f>M49+M50</f>
        <v>150</v>
      </c>
      <c r="N48" s="710"/>
      <c r="O48" s="711"/>
      <c r="P48" s="713"/>
      <c r="Q48" s="689"/>
      <c r="R48" s="711"/>
      <c r="S48" s="713"/>
      <c r="T48" s="689"/>
      <c r="U48" s="711"/>
      <c r="V48" s="713"/>
      <c r="W48" s="710"/>
      <c r="X48" s="175"/>
      <c r="AG48" s="137" t="b">
        <f t="shared" si="16"/>
        <v>1</v>
      </c>
      <c r="AH48" s="137" t="b">
        <f t="shared" si="16"/>
        <v>1</v>
      </c>
      <c r="AI48" s="141"/>
      <c r="AJ48" s="137" t="b">
        <f t="shared" si="16"/>
        <v>1</v>
      </c>
      <c r="AK48" s="137" t="b">
        <f t="shared" si="16"/>
        <v>1</v>
      </c>
      <c r="AL48" s="141"/>
      <c r="AM48" s="137" t="b">
        <f t="shared" si="16"/>
        <v>1</v>
      </c>
      <c r="AN48" s="137" t="b">
        <f t="shared" si="16"/>
        <v>1</v>
      </c>
      <c r="AO48" s="141"/>
      <c r="AP48" s="137" t="b">
        <f t="shared" si="16"/>
        <v>1</v>
      </c>
      <c r="AQ48" s="137" t="b">
        <f t="shared" si="16"/>
        <v>1</v>
      </c>
      <c r="AU48" s="408">
        <f t="shared" si="4"/>
        <v>28.571428571428569</v>
      </c>
    </row>
    <row r="49" spans="1:47" s="129" customFormat="1" x14ac:dyDescent="0.25">
      <c r="A49" s="398" t="s">
        <v>502</v>
      </c>
      <c r="B49" s="385" t="s">
        <v>505</v>
      </c>
      <c r="C49" s="224">
        <v>7</v>
      </c>
      <c r="D49" s="225"/>
      <c r="E49" s="402"/>
      <c r="F49" s="226"/>
      <c r="G49" s="220">
        <v>6</v>
      </c>
      <c r="H49" s="688">
        <f>G49*30</f>
        <v>180</v>
      </c>
      <c r="I49" s="765">
        <f>J49+L49</f>
        <v>60</v>
      </c>
      <c r="J49" s="766">
        <v>30</v>
      </c>
      <c r="K49" s="690"/>
      <c r="L49" s="767">
        <v>30</v>
      </c>
      <c r="M49" s="768">
        <f>H49-I49</f>
        <v>120</v>
      </c>
      <c r="N49" s="710"/>
      <c r="O49" s="711"/>
      <c r="P49" s="713"/>
      <c r="Q49" s="689"/>
      <c r="R49" s="711"/>
      <c r="S49" s="713"/>
      <c r="T49" s="689"/>
      <c r="U49" s="711"/>
      <c r="V49" s="713"/>
      <c r="W49" s="710">
        <v>4</v>
      </c>
      <c r="X49" s="175"/>
      <c r="AG49" s="137"/>
      <c r="AH49" s="137"/>
      <c r="AI49" s="141"/>
      <c r="AJ49" s="137"/>
      <c r="AK49" s="137"/>
      <c r="AL49" s="141"/>
      <c r="AM49" s="137"/>
      <c r="AN49" s="137"/>
      <c r="AO49" s="141"/>
      <c r="AP49" s="137"/>
      <c r="AQ49" s="137"/>
      <c r="AU49" s="408">
        <f t="shared" si="4"/>
        <v>33.333333333333329</v>
      </c>
    </row>
    <row r="50" spans="1:47" s="129" customFormat="1" x14ac:dyDescent="0.25">
      <c r="A50" s="398" t="s">
        <v>503</v>
      </c>
      <c r="B50" s="385" t="s">
        <v>506</v>
      </c>
      <c r="C50" s="224"/>
      <c r="D50" s="225"/>
      <c r="E50" s="402"/>
      <c r="F50" s="188" t="s">
        <v>155</v>
      </c>
      <c r="G50" s="220">
        <v>1</v>
      </c>
      <c r="H50" s="688">
        <f>G50*30</f>
        <v>30</v>
      </c>
      <c r="I50" s="765"/>
      <c r="J50" s="766"/>
      <c r="K50" s="690"/>
      <c r="L50" s="767"/>
      <c r="M50" s="768">
        <v>30</v>
      </c>
      <c r="N50" s="710"/>
      <c r="O50" s="711"/>
      <c r="P50" s="713"/>
      <c r="Q50" s="689"/>
      <c r="R50" s="711"/>
      <c r="S50" s="713"/>
      <c r="T50" s="689"/>
      <c r="U50" s="711"/>
      <c r="V50" s="713"/>
      <c r="W50" s="710"/>
      <c r="X50" s="175"/>
      <c r="AG50" s="137"/>
      <c r="AH50" s="137"/>
      <c r="AI50" s="141"/>
      <c r="AJ50" s="137"/>
      <c r="AK50" s="137"/>
      <c r="AL50" s="141"/>
      <c r="AM50" s="137"/>
      <c r="AN50" s="137"/>
      <c r="AO50" s="141"/>
      <c r="AP50" s="137"/>
      <c r="AQ50" s="137"/>
      <c r="AU50" s="408">
        <f t="shared" si="4"/>
        <v>0</v>
      </c>
    </row>
    <row r="51" spans="1:47" s="129" customFormat="1" ht="16.5" thickBot="1" x14ac:dyDescent="0.3">
      <c r="A51" s="215" t="s">
        <v>243</v>
      </c>
      <c r="B51" s="400" t="s">
        <v>507</v>
      </c>
      <c r="C51" s="332">
        <v>8</v>
      </c>
      <c r="D51" s="324"/>
      <c r="E51" s="325"/>
      <c r="F51" s="401"/>
      <c r="G51" s="193">
        <v>5</v>
      </c>
      <c r="H51" s="704">
        <f>G51*30</f>
        <v>150</v>
      </c>
      <c r="I51" s="705">
        <f t="shared" si="31"/>
        <v>52</v>
      </c>
      <c r="J51" s="706">
        <f>'семестровка 2020'!G145</f>
        <v>26</v>
      </c>
      <c r="K51" s="706">
        <f>'семестровка 2020'!H145</f>
        <v>26</v>
      </c>
      <c r="L51" s="707"/>
      <c r="M51" s="708">
        <f>H51-I51</f>
        <v>98</v>
      </c>
      <c r="N51" s="710"/>
      <c r="O51" s="711"/>
      <c r="P51" s="713"/>
      <c r="Q51" s="689"/>
      <c r="R51" s="711"/>
      <c r="S51" s="769"/>
      <c r="T51" s="689"/>
      <c r="U51" s="711"/>
      <c r="V51" s="713"/>
      <c r="W51" s="710"/>
      <c r="X51" s="175">
        <f>'семестровка 2020'!K145</f>
        <v>4</v>
      </c>
      <c r="AG51" s="137" t="b">
        <f t="shared" si="16"/>
        <v>1</v>
      </c>
      <c r="AH51" s="137" t="b">
        <f t="shared" si="16"/>
        <v>1</v>
      </c>
      <c r="AI51" s="141"/>
      <c r="AJ51" s="137" t="b">
        <f t="shared" si="16"/>
        <v>1</v>
      </c>
      <c r="AK51" s="137" t="b">
        <f t="shared" si="16"/>
        <v>1</v>
      </c>
      <c r="AL51" s="141"/>
      <c r="AM51" s="137" t="b">
        <f t="shared" si="16"/>
        <v>1</v>
      </c>
      <c r="AN51" s="137" t="b">
        <f t="shared" si="16"/>
        <v>1</v>
      </c>
      <c r="AO51" s="141"/>
      <c r="AP51" s="137" t="b">
        <f t="shared" si="16"/>
        <v>1</v>
      </c>
      <c r="AQ51" s="137" t="b">
        <f t="shared" si="16"/>
        <v>0</v>
      </c>
      <c r="AU51" s="408">
        <f t="shared" si="4"/>
        <v>34.666666666666671</v>
      </c>
    </row>
    <row r="52" spans="1:47" ht="16.5" thickBot="1" x14ac:dyDescent="0.3">
      <c r="A52" s="594" t="s">
        <v>160</v>
      </c>
      <c r="B52" s="595"/>
      <c r="C52" s="595"/>
      <c r="D52" s="595"/>
      <c r="E52" s="595"/>
      <c r="F52" s="596"/>
      <c r="G52" s="228">
        <f>G31+G34+G35+G36+G37+G38+G39+G40+G43+G44+G45+G46+G47+G48+G51</f>
        <v>80</v>
      </c>
      <c r="H52" s="770">
        <f>H31+H34+H35+H36+H37+H38+H39+H40+H43+H44+H45+H46+H47+H48+H51</f>
        <v>2400</v>
      </c>
      <c r="I52" s="770">
        <f>I31+I34+I35+I36+I37+I38+I39+I40+I43+I44+I45+I46+I47+I48+I51</f>
        <v>898</v>
      </c>
      <c r="J52" s="770">
        <f>J31+J34+J35+J36+J37+J38+J39+J40+J43+J44+J45+J46+J47+J48+J51</f>
        <v>467</v>
      </c>
      <c r="K52" s="770">
        <f>K45+K51</f>
        <v>62</v>
      </c>
      <c r="L52" s="770">
        <f>L31+L34+L35+L36+L37+L38+L39+L40+L43+L44+L46+L47+L48</f>
        <v>369</v>
      </c>
      <c r="M52" s="770">
        <f>M31+M34+M35+M36+M37+M38+M39+M40+M43+M44+M45+M46+M47+M48+M51</f>
        <v>1502</v>
      </c>
      <c r="N52" s="770">
        <f t="shared" ref="N52:AC52" si="32">SUM(N31:N51)</f>
        <v>0</v>
      </c>
      <c r="O52" s="770">
        <f t="shared" si="32"/>
        <v>0</v>
      </c>
      <c r="P52" s="770">
        <f t="shared" si="32"/>
        <v>0</v>
      </c>
      <c r="Q52" s="770">
        <f t="shared" si="32"/>
        <v>12</v>
      </c>
      <c r="R52" s="770">
        <f t="shared" si="32"/>
        <v>10</v>
      </c>
      <c r="S52" s="770">
        <f t="shared" si="32"/>
        <v>10</v>
      </c>
      <c r="T52" s="770">
        <f t="shared" si="32"/>
        <v>18</v>
      </c>
      <c r="U52" s="770">
        <f t="shared" si="32"/>
        <v>12</v>
      </c>
      <c r="V52" s="770">
        <f t="shared" si="32"/>
        <v>12</v>
      </c>
      <c r="W52" s="770">
        <f t="shared" si="32"/>
        <v>4</v>
      </c>
      <c r="X52" s="229">
        <f t="shared" si="32"/>
        <v>4</v>
      </c>
      <c r="Y52" s="72">
        <f t="shared" si="32"/>
        <v>0</v>
      </c>
      <c r="Z52" s="72">
        <f t="shared" si="32"/>
        <v>0</v>
      </c>
      <c r="AA52" s="72">
        <f t="shared" si="32"/>
        <v>0</v>
      </c>
      <c r="AB52" s="72">
        <f t="shared" si="32"/>
        <v>0</v>
      </c>
      <c r="AC52" s="72">
        <f t="shared" si="32"/>
        <v>0</v>
      </c>
      <c r="AD52" s="67"/>
      <c r="AG52" s="148">
        <f t="shared" ref="AG52:AQ52" si="33">SUMIF(AG31:AG51,FALSE,$G31:$G51)</f>
        <v>0</v>
      </c>
      <c r="AH52" s="148">
        <f t="shared" si="33"/>
        <v>0</v>
      </c>
      <c r="AI52" s="148">
        <f t="shared" si="33"/>
        <v>0</v>
      </c>
      <c r="AJ52" s="148">
        <f t="shared" si="33"/>
        <v>5</v>
      </c>
      <c r="AK52" s="148">
        <f t="shared" si="33"/>
        <v>16</v>
      </c>
      <c r="AL52" s="148">
        <f t="shared" si="33"/>
        <v>0</v>
      </c>
      <c r="AM52" s="148">
        <f t="shared" si="33"/>
        <v>24</v>
      </c>
      <c r="AN52" s="148">
        <f t="shared" si="33"/>
        <v>18</v>
      </c>
      <c r="AO52" s="148">
        <f t="shared" si="33"/>
        <v>0</v>
      </c>
      <c r="AP52" s="148">
        <f t="shared" si="33"/>
        <v>0</v>
      </c>
      <c r="AQ52" s="148">
        <f t="shared" si="33"/>
        <v>5</v>
      </c>
      <c r="AR52" s="149">
        <f>SUM(AG52:AQ52)</f>
        <v>68</v>
      </c>
      <c r="AU52" s="408">
        <f t="shared" si="4"/>
        <v>37.416666666666664</v>
      </c>
    </row>
    <row r="53" spans="1:47" ht="16.5" thickBot="1" x14ac:dyDescent="0.3">
      <c r="A53" s="619" t="s">
        <v>161</v>
      </c>
      <c r="B53" s="620"/>
      <c r="C53" s="620"/>
      <c r="D53" s="620"/>
      <c r="E53" s="620"/>
      <c r="F53" s="620"/>
      <c r="G53" s="620"/>
      <c r="H53" s="620"/>
      <c r="I53" s="621"/>
      <c r="J53" s="621"/>
      <c r="K53" s="621"/>
      <c r="L53" s="621"/>
      <c r="M53" s="621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2"/>
      <c r="AU53" s="408" t="e">
        <f t="shared" si="4"/>
        <v>#DIV/0!</v>
      </c>
    </row>
    <row r="54" spans="1:47" s="128" customFormat="1" x14ac:dyDescent="0.25">
      <c r="A54" s="342" t="s">
        <v>133</v>
      </c>
      <c r="B54" s="380" t="s">
        <v>190</v>
      </c>
      <c r="C54" s="37"/>
      <c r="D54" s="38">
        <v>2</v>
      </c>
      <c r="E54" s="38"/>
      <c r="F54" s="230"/>
      <c r="G54" s="231">
        <v>4.5</v>
      </c>
      <c r="H54" s="771">
        <f>G54*30</f>
        <v>135</v>
      </c>
      <c r="I54" s="737">
        <v>0</v>
      </c>
      <c r="J54" s="772"/>
      <c r="K54" s="772"/>
      <c r="L54" s="772"/>
      <c r="M54" s="734">
        <f t="shared" ref="M54:M57" si="34">H54-I54</f>
        <v>135</v>
      </c>
      <c r="N54" s="773"/>
      <c r="O54" s="774"/>
      <c r="P54" s="775"/>
      <c r="Q54" s="776"/>
      <c r="R54" s="777"/>
      <c r="S54" s="775"/>
      <c r="T54" s="776"/>
      <c r="U54" s="777"/>
      <c r="V54" s="775"/>
      <c r="W54" s="776"/>
      <c r="X54" s="232"/>
      <c r="AE54" s="128" t="s">
        <v>324</v>
      </c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U54" s="408">
        <f t="shared" si="4"/>
        <v>0</v>
      </c>
    </row>
    <row r="55" spans="1:47" s="128" customFormat="1" x14ac:dyDescent="0.25">
      <c r="A55" s="184" t="s">
        <v>134</v>
      </c>
      <c r="B55" s="381" t="s">
        <v>198</v>
      </c>
      <c r="C55" s="233"/>
      <c r="D55" s="234" t="s">
        <v>157</v>
      </c>
      <c r="E55" s="234"/>
      <c r="F55" s="235"/>
      <c r="G55" s="236">
        <v>3</v>
      </c>
      <c r="H55" s="778">
        <f>G55*30</f>
        <v>90</v>
      </c>
      <c r="I55" s="705">
        <f>J55+K55+L55</f>
        <v>0</v>
      </c>
      <c r="J55" s="706"/>
      <c r="K55" s="706"/>
      <c r="L55" s="706"/>
      <c r="M55" s="757">
        <f t="shared" si="34"/>
        <v>90</v>
      </c>
      <c r="N55" s="779"/>
      <c r="O55" s="780"/>
      <c r="P55" s="781"/>
      <c r="Q55" s="782"/>
      <c r="R55" s="780"/>
      <c r="S55" s="781"/>
      <c r="T55" s="782"/>
      <c r="U55" s="780"/>
      <c r="V55" s="781"/>
      <c r="W55" s="782"/>
      <c r="X55" s="237"/>
      <c r="AE55" s="70" t="s">
        <v>96</v>
      </c>
      <c r="AF55" s="152">
        <f>G54</f>
        <v>4.5</v>
      </c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U55" s="408">
        <f t="shared" si="4"/>
        <v>0</v>
      </c>
    </row>
    <row r="56" spans="1:47" s="128" customFormat="1" x14ac:dyDescent="0.25">
      <c r="A56" s="184" t="s">
        <v>135</v>
      </c>
      <c r="B56" s="382" t="s">
        <v>199</v>
      </c>
      <c r="C56" s="40"/>
      <c r="D56" s="41" t="s">
        <v>156</v>
      </c>
      <c r="E56" s="41"/>
      <c r="F56" s="238"/>
      <c r="G56" s="239">
        <v>3</v>
      </c>
      <c r="H56" s="778">
        <f>G56*30</f>
        <v>90</v>
      </c>
      <c r="I56" s="705">
        <f>J56+K56+L56</f>
        <v>0</v>
      </c>
      <c r="J56" s="706"/>
      <c r="K56" s="706"/>
      <c r="L56" s="706"/>
      <c r="M56" s="757">
        <f t="shared" si="34"/>
        <v>90</v>
      </c>
      <c r="N56" s="779"/>
      <c r="O56" s="780"/>
      <c r="P56" s="781"/>
      <c r="Q56" s="782"/>
      <c r="R56" s="780"/>
      <c r="S56" s="781"/>
      <c r="T56" s="782"/>
      <c r="U56" s="780"/>
      <c r="V56" s="781"/>
      <c r="W56" s="782"/>
      <c r="X56" s="237"/>
      <c r="AE56" s="70" t="s">
        <v>97</v>
      </c>
      <c r="AF56" s="152">
        <f t="shared" ref="AF56:AF57" si="35">G55</f>
        <v>3</v>
      </c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U56" s="408">
        <f t="shared" si="4"/>
        <v>0</v>
      </c>
    </row>
    <row r="57" spans="1:47" s="128" customFormat="1" ht="16.5" thickBot="1" x14ac:dyDescent="0.3">
      <c r="A57" s="240" t="s">
        <v>187</v>
      </c>
      <c r="B57" s="383" t="s">
        <v>136</v>
      </c>
      <c r="C57" s="241"/>
      <c r="D57" s="242" t="s">
        <v>155</v>
      </c>
      <c r="E57" s="242"/>
      <c r="F57" s="243"/>
      <c r="G57" s="244">
        <v>6</v>
      </c>
      <c r="H57" s="783">
        <f>G57*30</f>
        <v>180</v>
      </c>
      <c r="I57" s="722">
        <f>J57+K57+L57</f>
        <v>0</v>
      </c>
      <c r="J57" s="723"/>
      <c r="K57" s="723"/>
      <c r="L57" s="723"/>
      <c r="M57" s="784">
        <f t="shared" si="34"/>
        <v>180</v>
      </c>
      <c r="N57" s="785"/>
      <c r="O57" s="786"/>
      <c r="P57" s="787"/>
      <c r="Q57" s="788"/>
      <c r="R57" s="786"/>
      <c r="S57" s="787"/>
      <c r="T57" s="788"/>
      <c r="U57" s="786"/>
      <c r="V57" s="787"/>
      <c r="W57" s="788"/>
      <c r="X57" s="245"/>
      <c r="AE57" s="70" t="s">
        <v>98</v>
      </c>
      <c r="AF57" s="152">
        <f t="shared" si="35"/>
        <v>3</v>
      </c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U57" s="408">
        <f t="shared" si="4"/>
        <v>0</v>
      </c>
    </row>
    <row r="58" spans="1:47" s="67" customFormat="1" ht="16.5" thickBot="1" x14ac:dyDescent="0.3">
      <c r="A58" s="623" t="s">
        <v>162</v>
      </c>
      <c r="B58" s="621"/>
      <c r="C58" s="621"/>
      <c r="D58" s="621"/>
      <c r="E58" s="621"/>
      <c r="F58" s="624"/>
      <c r="G58" s="246">
        <f>SUM(G54:G57)</f>
        <v>16.5</v>
      </c>
      <c r="H58" s="789">
        <f>SUM(H54:H57)</f>
        <v>495</v>
      </c>
      <c r="I58" s="790">
        <f t="shared" ref="I58:X58" si="36">SUM(I54:I57)</f>
        <v>0</v>
      </c>
      <c r="J58" s="790">
        <f t="shared" si="36"/>
        <v>0</v>
      </c>
      <c r="K58" s="790">
        <f t="shared" si="36"/>
        <v>0</v>
      </c>
      <c r="L58" s="790">
        <f t="shared" si="36"/>
        <v>0</v>
      </c>
      <c r="M58" s="790">
        <f t="shared" si="36"/>
        <v>495</v>
      </c>
      <c r="N58" s="789">
        <f t="shared" si="36"/>
        <v>0</v>
      </c>
      <c r="O58" s="789">
        <f t="shared" si="36"/>
        <v>0</v>
      </c>
      <c r="P58" s="789">
        <f t="shared" si="36"/>
        <v>0</v>
      </c>
      <c r="Q58" s="789">
        <f t="shared" si="36"/>
        <v>0</v>
      </c>
      <c r="R58" s="789">
        <f t="shared" si="36"/>
        <v>0</v>
      </c>
      <c r="S58" s="789">
        <f t="shared" si="36"/>
        <v>0</v>
      </c>
      <c r="T58" s="789">
        <f t="shared" si="36"/>
        <v>0</v>
      </c>
      <c r="U58" s="789">
        <f t="shared" si="36"/>
        <v>0</v>
      </c>
      <c r="V58" s="789">
        <f t="shared" si="36"/>
        <v>0</v>
      </c>
      <c r="W58" s="789">
        <f t="shared" si="36"/>
        <v>0</v>
      </c>
      <c r="X58" s="247">
        <f t="shared" si="36"/>
        <v>0</v>
      </c>
      <c r="AE58" s="70" t="s">
        <v>99</v>
      </c>
      <c r="AF58" s="152">
        <f>G57+G60</f>
        <v>12</v>
      </c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U58" s="408">
        <f t="shared" si="4"/>
        <v>0</v>
      </c>
    </row>
    <row r="59" spans="1:47" ht="16.5" thickBot="1" x14ac:dyDescent="0.3">
      <c r="A59" s="623" t="s">
        <v>275</v>
      </c>
      <c r="B59" s="621"/>
      <c r="C59" s="621"/>
      <c r="D59" s="621"/>
      <c r="E59" s="621"/>
      <c r="F59" s="621"/>
      <c r="G59" s="621"/>
      <c r="H59" s="621"/>
      <c r="I59" s="621"/>
      <c r="J59" s="621"/>
      <c r="K59" s="621"/>
      <c r="L59" s="621"/>
      <c r="M59" s="621"/>
      <c r="N59" s="621"/>
      <c r="O59" s="621"/>
      <c r="P59" s="621"/>
      <c r="Q59" s="621"/>
      <c r="R59" s="621"/>
      <c r="S59" s="621"/>
      <c r="T59" s="621"/>
      <c r="U59" s="621"/>
      <c r="V59" s="621"/>
      <c r="W59" s="621"/>
      <c r="X59" s="624"/>
      <c r="AF59" s="149">
        <f>SUM(AF55:AF58)</f>
        <v>22.5</v>
      </c>
      <c r="AU59" s="408" t="e">
        <f t="shared" si="4"/>
        <v>#DIV/0!</v>
      </c>
    </row>
    <row r="60" spans="1:47" s="67" customFormat="1" x14ac:dyDescent="0.25">
      <c r="A60" s="201" t="s">
        <v>137</v>
      </c>
      <c r="B60" s="379" t="s">
        <v>319</v>
      </c>
      <c r="C60" s="248">
        <v>8</v>
      </c>
      <c r="D60" s="249"/>
      <c r="E60" s="249"/>
      <c r="F60" s="250"/>
      <c r="G60" s="251">
        <v>6</v>
      </c>
      <c r="H60" s="791">
        <f>G60*30</f>
        <v>180</v>
      </c>
      <c r="I60" s="792">
        <f>J60+K60+L60</f>
        <v>0</v>
      </c>
      <c r="J60" s="793"/>
      <c r="K60" s="793"/>
      <c r="L60" s="794"/>
      <c r="M60" s="795">
        <f t="shared" ref="M60" si="37">H60-I60</f>
        <v>180</v>
      </c>
      <c r="N60" s="796"/>
      <c r="O60" s="797"/>
      <c r="P60" s="794"/>
      <c r="Q60" s="798"/>
      <c r="R60" s="797"/>
      <c r="S60" s="794"/>
      <c r="T60" s="798"/>
      <c r="U60" s="797"/>
      <c r="V60" s="794"/>
      <c r="W60" s="798"/>
      <c r="X60" s="253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U60" s="408">
        <f t="shared" si="4"/>
        <v>0</v>
      </c>
    </row>
    <row r="61" spans="1:47" s="67" customFormat="1" ht="16.5" hidden="1" thickBot="1" x14ac:dyDescent="0.3">
      <c r="A61" s="254"/>
      <c r="B61" s="343"/>
      <c r="C61" s="255"/>
      <c r="D61" s="256"/>
      <c r="E61" s="256"/>
      <c r="F61" s="257"/>
      <c r="G61" s="258"/>
      <c r="H61" s="799"/>
      <c r="I61" s="800"/>
      <c r="J61" s="801"/>
      <c r="K61" s="801"/>
      <c r="L61" s="802"/>
      <c r="M61" s="803"/>
      <c r="N61" s="804"/>
      <c r="O61" s="805"/>
      <c r="P61" s="802"/>
      <c r="Q61" s="806"/>
      <c r="R61" s="805"/>
      <c r="S61" s="802"/>
      <c r="T61" s="806"/>
      <c r="U61" s="805"/>
      <c r="V61" s="802"/>
      <c r="W61" s="806"/>
      <c r="X61" s="260"/>
      <c r="AE61" s="70" t="s">
        <v>96</v>
      </c>
      <c r="AF61" s="150">
        <f>AG86+AH86</f>
        <v>0</v>
      </c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U61" s="408" t="e">
        <f t="shared" si="4"/>
        <v>#DIV/0!</v>
      </c>
    </row>
    <row r="62" spans="1:47" s="67" customFormat="1" ht="16.5" thickBot="1" x14ac:dyDescent="0.3">
      <c r="A62" s="597" t="s">
        <v>163</v>
      </c>
      <c r="B62" s="598"/>
      <c r="C62" s="598"/>
      <c r="D62" s="598"/>
      <c r="E62" s="598"/>
      <c r="F62" s="599"/>
      <c r="G62" s="261">
        <f>SUM(G60:G61)</f>
        <v>6</v>
      </c>
      <c r="H62" s="807">
        <f>SUM(H60:H61)</f>
        <v>180</v>
      </c>
      <c r="I62" s="807">
        <f t="shared" ref="I62:X62" si="38">I60</f>
        <v>0</v>
      </c>
      <c r="J62" s="807">
        <f t="shared" si="38"/>
        <v>0</v>
      </c>
      <c r="K62" s="807">
        <f t="shared" si="38"/>
        <v>0</v>
      </c>
      <c r="L62" s="807">
        <f t="shared" si="38"/>
        <v>0</v>
      </c>
      <c r="M62" s="807">
        <f>SUM(M60:M61)</f>
        <v>180</v>
      </c>
      <c r="N62" s="807">
        <f t="shared" si="38"/>
        <v>0</v>
      </c>
      <c r="O62" s="807">
        <f t="shared" si="38"/>
        <v>0</v>
      </c>
      <c r="P62" s="807">
        <f t="shared" si="38"/>
        <v>0</v>
      </c>
      <c r="Q62" s="807">
        <f t="shared" si="38"/>
        <v>0</v>
      </c>
      <c r="R62" s="807">
        <f t="shared" si="38"/>
        <v>0</v>
      </c>
      <c r="S62" s="807">
        <f t="shared" si="38"/>
        <v>0</v>
      </c>
      <c r="T62" s="807">
        <f t="shared" si="38"/>
        <v>0</v>
      </c>
      <c r="U62" s="807">
        <f t="shared" si="38"/>
        <v>0</v>
      </c>
      <c r="V62" s="807">
        <f t="shared" si="38"/>
        <v>0</v>
      </c>
      <c r="W62" s="807">
        <f t="shared" si="38"/>
        <v>0</v>
      </c>
      <c r="X62" s="262">
        <f t="shared" si="38"/>
        <v>0</v>
      </c>
      <c r="AE62" s="70" t="s">
        <v>97</v>
      </c>
      <c r="AF62" s="150">
        <f>AJ86+AK86</f>
        <v>8</v>
      </c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U62" s="408">
        <f t="shared" si="4"/>
        <v>0</v>
      </c>
    </row>
    <row r="63" spans="1:47" ht="16.5" thickBot="1" x14ac:dyDescent="0.3">
      <c r="A63" s="600" t="s">
        <v>164</v>
      </c>
      <c r="B63" s="601"/>
      <c r="C63" s="601"/>
      <c r="D63" s="601"/>
      <c r="E63" s="601"/>
      <c r="F63" s="601"/>
      <c r="G63" s="263">
        <f>G62+G58+G52+G29</f>
        <v>176</v>
      </c>
      <c r="H63" s="808">
        <f>H62+H58+H52+H29</f>
        <v>5280</v>
      </c>
      <c r="I63" s="808">
        <f t="shared" ref="I63:X63" si="39">I52+I29+I58+I62</f>
        <v>1808</v>
      </c>
      <c r="J63" s="808">
        <f t="shared" si="39"/>
        <v>805</v>
      </c>
      <c r="K63" s="808">
        <f t="shared" si="39"/>
        <v>143</v>
      </c>
      <c r="L63" s="808">
        <f t="shared" si="39"/>
        <v>860</v>
      </c>
      <c r="M63" s="808">
        <f t="shared" si="39"/>
        <v>3472</v>
      </c>
      <c r="N63" s="808">
        <f t="shared" si="39"/>
        <v>24</v>
      </c>
      <c r="O63" s="808">
        <f t="shared" si="39"/>
        <v>18</v>
      </c>
      <c r="P63" s="808">
        <f t="shared" si="39"/>
        <v>18</v>
      </c>
      <c r="Q63" s="808">
        <f t="shared" si="39"/>
        <v>19</v>
      </c>
      <c r="R63" s="808">
        <f t="shared" si="39"/>
        <v>12</v>
      </c>
      <c r="S63" s="808">
        <f t="shared" si="39"/>
        <v>12</v>
      </c>
      <c r="T63" s="808">
        <f t="shared" si="39"/>
        <v>18</v>
      </c>
      <c r="U63" s="808">
        <f t="shared" si="39"/>
        <v>12</v>
      </c>
      <c r="V63" s="808">
        <f t="shared" si="39"/>
        <v>12</v>
      </c>
      <c r="W63" s="808">
        <f t="shared" si="39"/>
        <v>7</v>
      </c>
      <c r="X63" s="264">
        <f t="shared" si="39"/>
        <v>7</v>
      </c>
      <c r="Y63" s="67">
        <f>30*G63</f>
        <v>5280</v>
      </c>
      <c r="AE63" s="70" t="s">
        <v>98</v>
      </c>
      <c r="AF63" s="150">
        <f>AM86+AN86</f>
        <v>8</v>
      </c>
      <c r="AU63" s="408">
        <f t="shared" si="4"/>
        <v>34.242424242424242</v>
      </c>
    </row>
    <row r="64" spans="1:47" x14ac:dyDescent="0.25">
      <c r="A64" s="602" t="s">
        <v>118</v>
      </c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603"/>
      <c r="S64" s="603"/>
      <c r="T64" s="603"/>
      <c r="U64" s="603"/>
      <c r="V64" s="603"/>
      <c r="W64" s="603"/>
      <c r="X64" s="604"/>
      <c r="AE64" s="70" t="s">
        <v>99</v>
      </c>
      <c r="AF64" s="150">
        <f>AP86+AQ86</f>
        <v>4</v>
      </c>
      <c r="AU64" s="408" t="e">
        <f t="shared" si="4"/>
        <v>#DIV/0!</v>
      </c>
    </row>
    <row r="65" spans="1:47" ht="16.5" thickBot="1" x14ac:dyDescent="0.3">
      <c r="A65" s="612" t="s">
        <v>119</v>
      </c>
      <c r="B65" s="610"/>
      <c r="C65" s="610"/>
      <c r="D65" s="610"/>
      <c r="E65" s="610"/>
      <c r="F65" s="610"/>
      <c r="G65" s="610"/>
      <c r="H65" s="610"/>
      <c r="I65" s="610"/>
      <c r="J65" s="610"/>
      <c r="K65" s="610"/>
      <c r="L65" s="610"/>
      <c r="M65" s="610"/>
      <c r="N65" s="610"/>
      <c r="O65" s="610"/>
      <c r="P65" s="610"/>
      <c r="Q65" s="610"/>
      <c r="R65" s="610"/>
      <c r="S65" s="610"/>
      <c r="T65" s="610"/>
      <c r="U65" s="610"/>
      <c r="V65" s="610"/>
      <c r="W65" s="610"/>
      <c r="X65" s="613"/>
      <c r="AE65" s="129"/>
      <c r="AF65" s="150">
        <f>SUM(AF61:AF64)</f>
        <v>20</v>
      </c>
      <c r="AU65" s="408" t="e">
        <f t="shared" si="4"/>
        <v>#DIV/0!</v>
      </c>
    </row>
    <row r="66" spans="1:47" ht="16.5" thickBot="1" x14ac:dyDescent="0.3">
      <c r="A66" s="356"/>
      <c r="B66" s="376" t="s">
        <v>452</v>
      </c>
      <c r="C66" s="356"/>
      <c r="D66" s="357">
        <v>3</v>
      </c>
      <c r="E66" s="353"/>
      <c r="F66" s="356"/>
      <c r="G66" s="360">
        <v>4</v>
      </c>
      <c r="H66" s="809">
        <f>G66*30</f>
        <v>120</v>
      </c>
      <c r="I66" s="810"/>
      <c r="J66" s="811"/>
      <c r="K66" s="810"/>
      <c r="L66" s="810"/>
      <c r="M66" s="810"/>
      <c r="N66" s="810"/>
      <c r="O66" s="810"/>
      <c r="P66" s="810"/>
      <c r="Q66" s="810">
        <v>3</v>
      </c>
      <c r="R66" s="810"/>
      <c r="S66" s="810"/>
      <c r="T66" s="810"/>
      <c r="U66" s="810"/>
      <c r="V66" s="809"/>
      <c r="W66" s="810"/>
      <c r="X66" s="353"/>
      <c r="AE66" s="129"/>
      <c r="AF66" s="150"/>
      <c r="AU66" s="408">
        <f t="shared" si="4"/>
        <v>0</v>
      </c>
    </row>
    <row r="67" spans="1:47" ht="16.5" thickBot="1" x14ac:dyDescent="0.3">
      <c r="A67" s="349"/>
      <c r="B67" s="377" t="s">
        <v>453</v>
      </c>
      <c r="C67" s="349"/>
      <c r="D67" s="359">
        <v>4</v>
      </c>
      <c r="E67" s="350"/>
      <c r="F67" s="349"/>
      <c r="G67" s="360">
        <v>4</v>
      </c>
      <c r="H67" s="809">
        <f t="shared" ref="H67:H70" si="40">G67*30</f>
        <v>120</v>
      </c>
      <c r="I67" s="812"/>
      <c r="J67" s="813"/>
      <c r="K67" s="812"/>
      <c r="L67" s="812"/>
      <c r="M67" s="812"/>
      <c r="N67" s="812"/>
      <c r="O67" s="812"/>
      <c r="P67" s="812"/>
      <c r="Q67" s="812"/>
      <c r="R67" s="812">
        <v>2</v>
      </c>
      <c r="S67" s="812">
        <v>2</v>
      </c>
      <c r="T67" s="812"/>
      <c r="U67" s="812"/>
      <c r="V67" s="814"/>
      <c r="W67" s="812"/>
      <c r="X67" s="350"/>
      <c r="AE67" s="129"/>
      <c r="AF67" s="150"/>
      <c r="AU67" s="408">
        <f t="shared" si="4"/>
        <v>0</v>
      </c>
    </row>
    <row r="68" spans="1:47" ht="16.5" thickBot="1" x14ac:dyDescent="0.3">
      <c r="A68" s="349"/>
      <c r="B68" s="377" t="s">
        <v>454</v>
      </c>
      <c r="C68" s="349"/>
      <c r="D68" s="359">
        <v>5</v>
      </c>
      <c r="E68" s="350"/>
      <c r="F68" s="349"/>
      <c r="G68" s="360">
        <v>4</v>
      </c>
      <c r="H68" s="809">
        <f t="shared" si="40"/>
        <v>120</v>
      </c>
      <c r="I68" s="812"/>
      <c r="J68" s="813"/>
      <c r="K68" s="812"/>
      <c r="L68" s="812"/>
      <c r="M68" s="812"/>
      <c r="N68" s="812"/>
      <c r="O68" s="812"/>
      <c r="P68" s="812"/>
      <c r="Q68" s="812"/>
      <c r="R68" s="812"/>
      <c r="S68" s="812"/>
      <c r="T68" s="812">
        <v>3</v>
      </c>
      <c r="U68" s="812"/>
      <c r="V68" s="814"/>
      <c r="W68" s="812"/>
      <c r="X68" s="350"/>
      <c r="AE68" s="129"/>
      <c r="AF68" s="150"/>
      <c r="AU68" s="408">
        <f t="shared" si="4"/>
        <v>0</v>
      </c>
    </row>
    <row r="69" spans="1:47" ht="16.5" thickBot="1" x14ac:dyDescent="0.3">
      <c r="A69" s="358"/>
      <c r="B69" s="377" t="s">
        <v>455</v>
      </c>
      <c r="C69" s="349"/>
      <c r="D69" s="359">
        <v>6</v>
      </c>
      <c r="E69" s="350"/>
      <c r="F69" s="349"/>
      <c r="G69" s="360">
        <v>4</v>
      </c>
      <c r="H69" s="809">
        <f t="shared" si="40"/>
        <v>120</v>
      </c>
      <c r="I69" s="812"/>
      <c r="J69" s="813"/>
      <c r="K69" s="812"/>
      <c r="L69" s="812"/>
      <c r="M69" s="812"/>
      <c r="N69" s="812"/>
      <c r="O69" s="812"/>
      <c r="P69" s="812"/>
      <c r="Q69" s="812"/>
      <c r="R69" s="812"/>
      <c r="S69" s="812"/>
      <c r="T69" s="812"/>
      <c r="U69" s="812">
        <v>3</v>
      </c>
      <c r="V69" s="814">
        <v>3</v>
      </c>
      <c r="W69" s="812"/>
      <c r="X69" s="359"/>
      <c r="AE69" s="129"/>
      <c r="AF69" s="150"/>
      <c r="AU69" s="408">
        <f t="shared" si="4"/>
        <v>0</v>
      </c>
    </row>
    <row r="70" spans="1:47" ht="16.5" thickBot="1" x14ac:dyDescent="0.3">
      <c r="A70" s="354"/>
      <c r="B70" s="378" t="s">
        <v>456</v>
      </c>
      <c r="C70" s="354"/>
      <c r="D70" s="347">
        <v>7</v>
      </c>
      <c r="E70" s="355"/>
      <c r="F70" s="354"/>
      <c r="G70" s="361">
        <v>4</v>
      </c>
      <c r="H70" s="813">
        <f t="shared" si="40"/>
        <v>120</v>
      </c>
      <c r="I70" s="815"/>
      <c r="J70" s="816"/>
      <c r="K70" s="815"/>
      <c r="L70" s="815"/>
      <c r="M70" s="815"/>
      <c r="N70" s="815"/>
      <c r="O70" s="815"/>
      <c r="P70" s="815"/>
      <c r="Q70" s="815"/>
      <c r="R70" s="815"/>
      <c r="S70" s="815"/>
      <c r="T70" s="815"/>
      <c r="U70" s="815"/>
      <c r="V70" s="817"/>
      <c r="W70" s="815">
        <v>3</v>
      </c>
      <c r="X70" s="355"/>
      <c r="AE70" s="129"/>
      <c r="AF70" s="150"/>
      <c r="AU70" s="408">
        <f t="shared" si="4"/>
        <v>0</v>
      </c>
    </row>
    <row r="71" spans="1:47" s="129" customFormat="1" x14ac:dyDescent="0.25">
      <c r="A71" s="362" t="s">
        <v>120</v>
      </c>
      <c r="B71" s="374" t="s">
        <v>122</v>
      </c>
      <c r="C71" s="351"/>
      <c r="D71" s="351">
        <v>3</v>
      </c>
      <c r="E71" s="351"/>
      <c r="F71" s="352"/>
      <c r="G71" s="323">
        <f>'семестровка 2020'!D52</f>
        <v>4</v>
      </c>
      <c r="H71" s="818">
        <f>G71*30</f>
        <v>120</v>
      </c>
      <c r="I71" s="819">
        <f>J71+K71+L71</f>
        <v>45</v>
      </c>
      <c r="J71" s="820">
        <f>'семестровка 2020'!G52</f>
        <v>15</v>
      </c>
      <c r="K71" s="820"/>
      <c r="L71" s="821">
        <f>'семестровка 2020'!I52</f>
        <v>30</v>
      </c>
      <c r="M71" s="818">
        <f>H71-I71</f>
        <v>75</v>
      </c>
      <c r="N71" s="822"/>
      <c r="O71" s="823"/>
      <c r="P71" s="824"/>
      <c r="Q71" s="825">
        <f>'семестровка 2020'!K52</f>
        <v>3</v>
      </c>
      <c r="R71" s="823"/>
      <c r="S71" s="826"/>
      <c r="T71" s="822"/>
      <c r="U71" s="823"/>
      <c r="V71" s="824"/>
      <c r="W71" s="825"/>
      <c r="X71" s="328"/>
      <c r="AG71" s="137" t="b">
        <f t="shared" ref="AG71:AQ83" si="41">ISBLANK(N71)</f>
        <v>1</v>
      </c>
      <c r="AH71" s="137" t="b">
        <f t="shared" si="41"/>
        <v>1</v>
      </c>
      <c r="AI71" s="141"/>
      <c r="AJ71" s="137" t="b">
        <f t="shared" si="41"/>
        <v>0</v>
      </c>
      <c r="AK71" s="137" t="b">
        <f t="shared" si="41"/>
        <v>1</v>
      </c>
      <c r="AL71" s="141"/>
      <c r="AM71" s="137" t="b">
        <f t="shared" si="41"/>
        <v>1</v>
      </c>
      <c r="AN71" s="137" t="b">
        <f t="shared" si="41"/>
        <v>1</v>
      </c>
      <c r="AO71" s="141"/>
      <c r="AP71" s="137" t="b">
        <f t="shared" si="41"/>
        <v>1</v>
      </c>
      <c r="AQ71" s="137" t="b">
        <f t="shared" si="41"/>
        <v>1</v>
      </c>
      <c r="AU71" s="408">
        <f t="shared" si="4"/>
        <v>37.5</v>
      </c>
    </row>
    <row r="72" spans="1:47" s="129" customFormat="1" x14ac:dyDescent="0.25">
      <c r="A72" s="348" t="s">
        <v>121</v>
      </c>
      <c r="B72" s="375" t="s">
        <v>175</v>
      </c>
      <c r="C72" s="324"/>
      <c r="D72" s="324">
        <f>D71</f>
        <v>3</v>
      </c>
      <c r="E72" s="324"/>
      <c r="F72" s="325"/>
      <c r="G72" s="322">
        <v>4</v>
      </c>
      <c r="H72" s="827">
        <f t="shared" ref="H72:Q72" si="42">H71</f>
        <v>120</v>
      </c>
      <c r="I72" s="828">
        <f t="shared" si="42"/>
        <v>45</v>
      </c>
      <c r="J72" s="829">
        <f t="shared" si="42"/>
        <v>15</v>
      </c>
      <c r="K72" s="829"/>
      <c r="L72" s="830">
        <f t="shared" si="42"/>
        <v>30</v>
      </c>
      <c r="M72" s="827">
        <f t="shared" si="42"/>
        <v>75</v>
      </c>
      <c r="N72" s="828"/>
      <c r="O72" s="829"/>
      <c r="P72" s="830"/>
      <c r="Q72" s="831">
        <f t="shared" si="42"/>
        <v>3</v>
      </c>
      <c r="R72" s="829"/>
      <c r="S72" s="832"/>
      <c r="T72" s="828"/>
      <c r="U72" s="829"/>
      <c r="V72" s="830"/>
      <c r="W72" s="831"/>
      <c r="X72" s="326"/>
      <c r="AG72" s="137"/>
      <c r="AH72" s="137"/>
      <c r="AI72" s="141"/>
      <c r="AJ72" s="137"/>
      <c r="AK72" s="137"/>
      <c r="AL72" s="141"/>
      <c r="AM72" s="137"/>
      <c r="AN72" s="137"/>
      <c r="AO72" s="141"/>
      <c r="AP72" s="137"/>
      <c r="AQ72" s="137"/>
      <c r="AU72" s="408">
        <f t="shared" si="4"/>
        <v>37.5</v>
      </c>
    </row>
    <row r="73" spans="1:47" s="129" customFormat="1" x14ac:dyDescent="0.25">
      <c r="A73" s="348"/>
      <c r="B73" s="375" t="s">
        <v>326</v>
      </c>
      <c r="C73" s="324"/>
      <c r="D73" s="324"/>
      <c r="E73" s="324"/>
      <c r="F73" s="325"/>
      <c r="G73" s="327">
        <v>4</v>
      </c>
      <c r="H73" s="827">
        <v>120</v>
      </c>
      <c r="I73" s="828"/>
      <c r="J73" s="829"/>
      <c r="K73" s="829"/>
      <c r="L73" s="830"/>
      <c r="M73" s="827"/>
      <c r="N73" s="828"/>
      <c r="O73" s="829"/>
      <c r="P73" s="830"/>
      <c r="Q73" s="831"/>
      <c r="R73" s="829"/>
      <c r="S73" s="832"/>
      <c r="T73" s="828"/>
      <c r="U73" s="829"/>
      <c r="V73" s="830"/>
      <c r="W73" s="831"/>
      <c r="X73" s="326"/>
      <c r="AG73" s="137"/>
      <c r="AH73" s="137"/>
      <c r="AI73" s="141"/>
      <c r="AJ73" s="137"/>
      <c r="AK73" s="137"/>
      <c r="AL73" s="141"/>
      <c r="AM73" s="137"/>
      <c r="AN73" s="137"/>
      <c r="AO73" s="141"/>
      <c r="AP73" s="137"/>
      <c r="AQ73" s="137"/>
      <c r="AU73" s="408">
        <f t="shared" si="4"/>
        <v>0</v>
      </c>
    </row>
    <row r="74" spans="1:47" s="129" customFormat="1" x14ac:dyDescent="0.25">
      <c r="A74" s="348" t="s">
        <v>125</v>
      </c>
      <c r="B74" s="375" t="s">
        <v>158</v>
      </c>
      <c r="C74" s="324"/>
      <c r="D74" s="324">
        <v>4</v>
      </c>
      <c r="E74" s="324"/>
      <c r="F74" s="325"/>
      <c r="G74" s="322">
        <v>4</v>
      </c>
      <c r="H74" s="833">
        <f>G74*30</f>
        <v>120</v>
      </c>
      <c r="I74" s="834">
        <f>J74+K74+L74</f>
        <v>54</v>
      </c>
      <c r="J74" s="835">
        <v>36</v>
      </c>
      <c r="K74" s="835"/>
      <c r="L74" s="836">
        <f>'семестровка 2020'!I69</f>
        <v>18</v>
      </c>
      <c r="M74" s="833">
        <f>H74-I74</f>
        <v>66</v>
      </c>
      <c r="N74" s="828"/>
      <c r="O74" s="829"/>
      <c r="P74" s="830"/>
      <c r="Q74" s="831"/>
      <c r="R74" s="829">
        <v>3</v>
      </c>
      <c r="S74" s="832">
        <v>3</v>
      </c>
      <c r="T74" s="828"/>
      <c r="U74" s="829"/>
      <c r="V74" s="830"/>
      <c r="W74" s="831"/>
      <c r="X74" s="326"/>
      <c r="AG74" s="137" t="b">
        <f t="shared" si="41"/>
        <v>1</v>
      </c>
      <c r="AH74" s="137" t="b">
        <f t="shared" si="41"/>
        <v>1</v>
      </c>
      <c r="AI74" s="141"/>
      <c r="AJ74" s="137" t="b">
        <f t="shared" si="41"/>
        <v>1</v>
      </c>
      <c r="AK74" s="137" t="b">
        <f t="shared" si="41"/>
        <v>0</v>
      </c>
      <c r="AL74" s="141"/>
      <c r="AM74" s="137" t="b">
        <f t="shared" si="41"/>
        <v>1</v>
      </c>
      <c r="AN74" s="137" t="b">
        <f t="shared" si="41"/>
        <v>1</v>
      </c>
      <c r="AO74" s="141"/>
      <c r="AP74" s="137" t="b">
        <f t="shared" si="41"/>
        <v>1</v>
      </c>
      <c r="AQ74" s="137" t="b">
        <f t="shared" si="41"/>
        <v>1</v>
      </c>
      <c r="AU74" s="408">
        <f t="shared" si="4"/>
        <v>45</v>
      </c>
    </row>
    <row r="75" spans="1:47" s="129" customFormat="1" x14ac:dyDescent="0.25">
      <c r="A75" s="348" t="s">
        <v>126</v>
      </c>
      <c r="B75" s="375" t="s">
        <v>230</v>
      </c>
      <c r="C75" s="324"/>
      <c r="D75" s="324">
        <f>D74</f>
        <v>4</v>
      </c>
      <c r="E75" s="324"/>
      <c r="F75" s="325"/>
      <c r="G75" s="322">
        <v>4</v>
      </c>
      <c r="H75" s="827">
        <f t="shared" ref="H75:M75" si="43">H74</f>
        <v>120</v>
      </c>
      <c r="I75" s="828">
        <f t="shared" si="43"/>
        <v>54</v>
      </c>
      <c r="J75" s="829">
        <v>36</v>
      </c>
      <c r="K75" s="829"/>
      <c r="L75" s="830">
        <f t="shared" si="43"/>
        <v>18</v>
      </c>
      <c r="M75" s="827">
        <f t="shared" si="43"/>
        <v>66</v>
      </c>
      <c r="N75" s="828"/>
      <c r="O75" s="829"/>
      <c r="P75" s="830"/>
      <c r="Q75" s="831"/>
      <c r="R75" s="829">
        <v>3</v>
      </c>
      <c r="S75" s="832">
        <v>3</v>
      </c>
      <c r="T75" s="828"/>
      <c r="U75" s="829"/>
      <c r="V75" s="830"/>
      <c r="W75" s="831"/>
      <c r="X75" s="326"/>
      <c r="AG75" s="137"/>
      <c r="AH75" s="137"/>
      <c r="AI75" s="141"/>
      <c r="AJ75" s="137"/>
      <c r="AK75" s="137"/>
      <c r="AL75" s="141"/>
      <c r="AM75" s="137"/>
      <c r="AN75" s="137"/>
      <c r="AO75" s="141"/>
      <c r="AP75" s="137"/>
      <c r="AQ75" s="137"/>
      <c r="AU75" s="408">
        <f t="shared" si="4"/>
        <v>45</v>
      </c>
    </row>
    <row r="76" spans="1:47" s="129" customFormat="1" x14ac:dyDescent="0.25">
      <c r="A76" s="348"/>
      <c r="B76" s="375" t="s">
        <v>326</v>
      </c>
      <c r="C76" s="324"/>
      <c r="D76" s="324"/>
      <c r="E76" s="324"/>
      <c r="F76" s="325"/>
      <c r="G76" s="322">
        <v>4</v>
      </c>
      <c r="H76" s="827">
        <f>G76*30</f>
        <v>120</v>
      </c>
      <c r="I76" s="828"/>
      <c r="J76" s="829"/>
      <c r="K76" s="829"/>
      <c r="L76" s="830"/>
      <c r="M76" s="827"/>
      <c r="N76" s="828"/>
      <c r="O76" s="829"/>
      <c r="P76" s="830"/>
      <c r="Q76" s="831"/>
      <c r="R76" s="829"/>
      <c r="S76" s="832"/>
      <c r="T76" s="828"/>
      <c r="U76" s="829"/>
      <c r="V76" s="830"/>
      <c r="W76" s="831"/>
      <c r="X76" s="326"/>
      <c r="AG76" s="137"/>
      <c r="AH76" s="137"/>
      <c r="AI76" s="141"/>
      <c r="AJ76" s="137"/>
      <c r="AK76" s="137"/>
      <c r="AL76" s="141"/>
      <c r="AM76" s="137"/>
      <c r="AN76" s="137"/>
      <c r="AO76" s="141"/>
      <c r="AP76" s="137"/>
      <c r="AQ76" s="137"/>
      <c r="AU76" s="408">
        <f t="shared" si="4"/>
        <v>0</v>
      </c>
    </row>
    <row r="77" spans="1:47" s="129" customFormat="1" ht="31.5" x14ac:dyDescent="0.25">
      <c r="A77" s="348" t="s">
        <v>127</v>
      </c>
      <c r="B77" s="375" t="s">
        <v>439</v>
      </c>
      <c r="C77" s="324"/>
      <c r="D77" s="324">
        <v>5</v>
      </c>
      <c r="E77" s="324"/>
      <c r="F77" s="325"/>
      <c r="G77" s="322">
        <v>4</v>
      </c>
      <c r="H77" s="833">
        <f t="shared" ref="H77:H79" si="44">G77*30</f>
        <v>120</v>
      </c>
      <c r="I77" s="834">
        <f t="shared" ref="I77:I78" si="45">J77+K77+L77</f>
        <v>45</v>
      </c>
      <c r="J77" s="835"/>
      <c r="K77" s="835"/>
      <c r="L77" s="836">
        <f>'семестровка 2020'!I87</f>
        <v>45</v>
      </c>
      <c r="M77" s="833">
        <f>H77-I77</f>
        <v>75</v>
      </c>
      <c r="N77" s="828"/>
      <c r="O77" s="829"/>
      <c r="P77" s="830"/>
      <c r="Q77" s="831"/>
      <c r="R77" s="829"/>
      <c r="S77" s="832"/>
      <c r="T77" s="828">
        <v>3</v>
      </c>
      <c r="U77" s="829"/>
      <c r="V77" s="830"/>
      <c r="W77" s="831"/>
      <c r="X77" s="326"/>
      <c r="AG77" s="137" t="b">
        <f t="shared" si="41"/>
        <v>1</v>
      </c>
      <c r="AH77" s="137" t="b">
        <f t="shared" si="41"/>
        <v>1</v>
      </c>
      <c r="AI77" s="141"/>
      <c r="AJ77" s="137" t="b">
        <f t="shared" si="41"/>
        <v>1</v>
      </c>
      <c r="AK77" s="137" t="b">
        <f t="shared" si="41"/>
        <v>1</v>
      </c>
      <c r="AL77" s="141"/>
      <c r="AM77" s="137" t="b">
        <f t="shared" si="41"/>
        <v>0</v>
      </c>
      <c r="AN77" s="137" t="b">
        <f t="shared" si="41"/>
        <v>1</v>
      </c>
      <c r="AO77" s="141"/>
      <c r="AP77" s="137" t="b">
        <f t="shared" si="41"/>
        <v>1</v>
      </c>
      <c r="AQ77" s="137" t="b">
        <f t="shared" si="41"/>
        <v>1</v>
      </c>
      <c r="AU77" s="408">
        <f t="shared" ref="AU77:AU116" si="46">I77/H77*100</f>
        <v>37.5</v>
      </c>
    </row>
    <row r="78" spans="1:47" s="129" customFormat="1" x14ac:dyDescent="0.25">
      <c r="A78" s="348" t="s">
        <v>457</v>
      </c>
      <c r="B78" s="375" t="s">
        <v>36</v>
      </c>
      <c r="C78" s="324"/>
      <c r="D78" s="324">
        <v>5</v>
      </c>
      <c r="E78" s="324"/>
      <c r="F78" s="325"/>
      <c r="G78" s="322">
        <v>4</v>
      </c>
      <c r="H78" s="833">
        <f t="shared" si="44"/>
        <v>120</v>
      </c>
      <c r="I78" s="834">
        <f t="shared" si="45"/>
        <v>45</v>
      </c>
      <c r="J78" s="835">
        <v>15</v>
      </c>
      <c r="K78" s="835"/>
      <c r="L78" s="836">
        <v>30</v>
      </c>
      <c r="M78" s="833">
        <f>H78-I78</f>
        <v>75</v>
      </c>
      <c r="N78" s="828"/>
      <c r="O78" s="829"/>
      <c r="P78" s="830"/>
      <c r="Q78" s="831"/>
      <c r="R78" s="829"/>
      <c r="S78" s="832"/>
      <c r="T78" s="828">
        <v>3</v>
      </c>
      <c r="U78" s="829"/>
      <c r="V78" s="830"/>
      <c r="W78" s="831"/>
      <c r="X78" s="326"/>
      <c r="AG78" s="137"/>
      <c r="AH78" s="137"/>
      <c r="AI78" s="141"/>
      <c r="AJ78" s="137"/>
      <c r="AK78" s="137"/>
      <c r="AL78" s="141"/>
      <c r="AM78" s="137"/>
      <c r="AN78" s="137"/>
      <c r="AO78" s="141"/>
      <c r="AP78" s="137"/>
      <c r="AQ78" s="137"/>
      <c r="AU78" s="408">
        <f t="shared" si="46"/>
        <v>37.5</v>
      </c>
    </row>
    <row r="79" spans="1:47" s="129" customFormat="1" x14ac:dyDescent="0.25">
      <c r="A79" s="348"/>
      <c r="B79" s="375" t="s">
        <v>326</v>
      </c>
      <c r="C79" s="324"/>
      <c r="D79" s="324"/>
      <c r="E79" s="324"/>
      <c r="F79" s="325"/>
      <c r="G79" s="322">
        <v>4</v>
      </c>
      <c r="H79" s="833">
        <f t="shared" si="44"/>
        <v>120</v>
      </c>
      <c r="I79" s="834"/>
      <c r="J79" s="835"/>
      <c r="K79" s="835"/>
      <c r="L79" s="836"/>
      <c r="M79" s="833"/>
      <c r="N79" s="828"/>
      <c r="O79" s="829"/>
      <c r="P79" s="830"/>
      <c r="Q79" s="831"/>
      <c r="R79" s="829"/>
      <c r="S79" s="832"/>
      <c r="T79" s="828"/>
      <c r="U79" s="829"/>
      <c r="V79" s="830"/>
      <c r="W79" s="831"/>
      <c r="X79" s="326"/>
      <c r="AG79" s="137"/>
      <c r="AH79" s="137"/>
      <c r="AI79" s="141"/>
      <c r="AJ79" s="137"/>
      <c r="AK79" s="137"/>
      <c r="AL79" s="141"/>
      <c r="AM79" s="137"/>
      <c r="AN79" s="137"/>
      <c r="AO79" s="141"/>
      <c r="AP79" s="137"/>
      <c r="AQ79" s="137"/>
      <c r="AU79" s="408">
        <f t="shared" si="46"/>
        <v>0</v>
      </c>
    </row>
    <row r="80" spans="1:47" s="129" customFormat="1" ht="31.5" x14ac:dyDescent="0.25">
      <c r="A80" s="348" t="s">
        <v>458</v>
      </c>
      <c r="B80" s="375" t="s">
        <v>442</v>
      </c>
      <c r="C80" s="324"/>
      <c r="D80" s="324">
        <v>6</v>
      </c>
      <c r="E80" s="324"/>
      <c r="F80" s="325"/>
      <c r="G80" s="322">
        <f>'семестровка 2020'!D105</f>
        <v>4</v>
      </c>
      <c r="H80" s="833">
        <f t="shared" ref="H80:H82" si="47">G80*30</f>
        <v>120</v>
      </c>
      <c r="I80" s="834">
        <f t="shared" ref="I80:I81" si="48">J80+K80+L80</f>
        <v>54</v>
      </c>
      <c r="J80" s="835">
        <f>'семестровка 2020'!G105</f>
        <v>0</v>
      </c>
      <c r="K80" s="835"/>
      <c r="L80" s="836">
        <f>'семестровка 2020'!I105</f>
        <v>54</v>
      </c>
      <c r="M80" s="833">
        <f>H80-I80</f>
        <v>66</v>
      </c>
      <c r="N80" s="828"/>
      <c r="O80" s="829"/>
      <c r="P80" s="830"/>
      <c r="Q80" s="831"/>
      <c r="R80" s="829"/>
      <c r="S80" s="832"/>
      <c r="T80" s="828"/>
      <c r="U80" s="829">
        <f>'семестровка 2020'!K105</f>
        <v>3</v>
      </c>
      <c r="V80" s="830">
        <f>U80</f>
        <v>3</v>
      </c>
      <c r="W80" s="831"/>
      <c r="X80" s="326"/>
      <c r="AG80" s="137" t="b">
        <f t="shared" si="41"/>
        <v>1</v>
      </c>
      <c r="AH80" s="137" t="b">
        <f t="shared" si="41"/>
        <v>1</v>
      </c>
      <c r="AI80" s="141"/>
      <c r="AJ80" s="137" t="b">
        <f t="shared" si="41"/>
        <v>1</v>
      </c>
      <c r="AK80" s="137" t="b">
        <f t="shared" si="41"/>
        <v>1</v>
      </c>
      <c r="AL80" s="141"/>
      <c r="AM80" s="137" t="b">
        <f t="shared" si="41"/>
        <v>1</v>
      </c>
      <c r="AN80" s="137" t="b">
        <f t="shared" si="41"/>
        <v>0</v>
      </c>
      <c r="AO80" s="141"/>
      <c r="AP80" s="137" t="b">
        <f t="shared" si="41"/>
        <v>1</v>
      </c>
      <c r="AQ80" s="137" t="b">
        <f t="shared" si="41"/>
        <v>1</v>
      </c>
      <c r="AU80" s="408">
        <f t="shared" si="46"/>
        <v>45</v>
      </c>
    </row>
    <row r="81" spans="1:47" s="129" customFormat="1" x14ac:dyDescent="0.25">
      <c r="A81" s="348" t="s">
        <v>459</v>
      </c>
      <c r="B81" s="375" t="s">
        <v>176</v>
      </c>
      <c r="C81" s="324"/>
      <c r="D81" s="324">
        <v>6</v>
      </c>
      <c r="E81" s="324"/>
      <c r="F81" s="325"/>
      <c r="G81" s="322">
        <v>4</v>
      </c>
      <c r="H81" s="833">
        <f t="shared" si="47"/>
        <v>120</v>
      </c>
      <c r="I81" s="834">
        <f t="shared" si="48"/>
        <v>54</v>
      </c>
      <c r="J81" s="835">
        <v>18</v>
      </c>
      <c r="K81" s="835"/>
      <c r="L81" s="836">
        <v>36</v>
      </c>
      <c r="M81" s="833">
        <f>H81-I81</f>
        <v>66</v>
      </c>
      <c r="N81" s="828"/>
      <c r="O81" s="829"/>
      <c r="P81" s="830"/>
      <c r="Q81" s="831"/>
      <c r="R81" s="829"/>
      <c r="S81" s="832"/>
      <c r="T81" s="828"/>
      <c r="U81" s="829">
        <v>3</v>
      </c>
      <c r="V81" s="830">
        <v>3</v>
      </c>
      <c r="W81" s="831"/>
      <c r="X81" s="326"/>
      <c r="AG81" s="137"/>
      <c r="AH81" s="137"/>
      <c r="AI81" s="141"/>
      <c r="AJ81" s="137"/>
      <c r="AK81" s="137"/>
      <c r="AL81" s="141"/>
      <c r="AM81" s="137"/>
      <c r="AN81" s="137"/>
      <c r="AO81" s="141"/>
      <c r="AP81" s="137"/>
      <c r="AQ81" s="137"/>
      <c r="AU81" s="408">
        <f t="shared" si="46"/>
        <v>45</v>
      </c>
    </row>
    <row r="82" spans="1:47" s="129" customFormat="1" x14ac:dyDescent="0.25">
      <c r="A82" s="348"/>
      <c r="B82" s="375" t="s">
        <v>326</v>
      </c>
      <c r="C82" s="324"/>
      <c r="D82" s="324"/>
      <c r="E82" s="324"/>
      <c r="F82" s="325"/>
      <c r="G82" s="322">
        <v>4</v>
      </c>
      <c r="H82" s="833">
        <f t="shared" si="47"/>
        <v>120</v>
      </c>
      <c r="I82" s="834"/>
      <c r="J82" s="835"/>
      <c r="K82" s="835"/>
      <c r="L82" s="836"/>
      <c r="M82" s="833"/>
      <c r="N82" s="828"/>
      <c r="O82" s="829"/>
      <c r="P82" s="830"/>
      <c r="Q82" s="831"/>
      <c r="R82" s="829"/>
      <c r="S82" s="832"/>
      <c r="T82" s="828"/>
      <c r="U82" s="829"/>
      <c r="V82" s="830"/>
      <c r="W82" s="831"/>
      <c r="X82" s="326"/>
      <c r="AG82" s="137"/>
      <c r="AH82" s="137"/>
      <c r="AI82" s="141"/>
      <c r="AJ82" s="137"/>
      <c r="AK82" s="137"/>
      <c r="AL82" s="141"/>
      <c r="AM82" s="137"/>
      <c r="AN82" s="137"/>
      <c r="AO82" s="141"/>
      <c r="AP82" s="137"/>
      <c r="AQ82" s="137"/>
      <c r="AU82" s="408">
        <f t="shared" si="46"/>
        <v>0</v>
      </c>
    </row>
    <row r="83" spans="1:47" s="129" customFormat="1" ht="31.5" x14ac:dyDescent="0.25">
      <c r="A83" s="348" t="s">
        <v>460</v>
      </c>
      <c r="B83" s="375" t="s">
        <v>443</v>
      </c>
      <c r="C83" s="324"/>
      <c r="D83" s="324">
        <v>7</v>
      </c>
      <c r="E83" s="324"/>
      <c r="F83" s="325"/>
      <c r="G83" s="322">
        <v>4</v>
      </c>
      <c r="H83" s="833">
        <f t="shared" ref="H83:H85" si="49">G83*30</f>
        <v>120</v>
      </c>
      <c r="I83" s="834">
        <f t="shared" ref="I83:I84" si="50">J83+K83+L83</f>
        <v>45</v>
      </c>
      <c r="J83" s="835"/>
      <c r="K83" s="835"/>
      <c r="L83" s="836">
        <f>'семестровка 2020'!I124</f>
        <v>45</v>
      </c>
      <c r="M83" s="833">
        <f>H83-I83</f>
        <v>75</v>
      </c>
      <c r="N83" s="828"/>
      <c r="O83" s="829"/>
      <c r="P83" s="830"/>
      <c r="Q83" s="831"/>
      <c r="R83" s="829"/>
      <c r="S83" s="832"/>
      <c r="T83" s="828"/>
      <c r="U83" s="829"/>
      <c r="V83" s="830"/>
      <c r="W83" s="831">
        <v>3</v>
      </c>
      <c r="X83" s="326"/>
      <c r="AG83" s="137" t="b">
        <f t="shared" si="41"/>
        <v>1</v>
      </c>
      <c r="AH83" s="137" t="b">
        <f t="shared" si="41"/>
        <v>1</v>
      </c>
      <c r="AI83" s="141"/>
      <c r="AJ83" s="137" t="b">
        <f t="shared" si="41"/>
        <v>1</v>
      </c>
      <c r="AK83" s="137" t="b">
        <f t="shared" si="41"/>
        <v>1</v>
      </c>
      <c r="AL83" s="141"/>
      <c r="AM83" s="137" t="b">
        <f t="shared" si="41"/>
        <v>1</v>
      </c>
      <c r="AN83" s="137" t="b">
        <f t="shared" si="41"/>
        <v>1</v>
      </c>
      <c r="AO83" s="141"/>
      <c r="AP83" s="137" t="b">
        <f t="shared" si="41"/>
        <v>0</v>
      </c>
      <c r="AQ83" s="137" t="b">
        <f t="shared" si="41"/>
        <v>1</v>
      </c>
      <c r="AU83" s="408">
        <f t="shared" si="46"/>
        <v>37.5</v>
      </c>
    </row>
    <row r="84" spans="1:47" s="129" customFormat="1" x14ac:dyDescent="0.25">
      <c r="A84" s="348" t="s">
        <v>461</v>
      </c>
      <c r="B84" s="375" t="s">
        <v>444</v>
      </c>
      <c r="C84" s="324"/>
      <c r="D84" s="324">
        <v>7</v>
      </c>
      <c r="E84" s="324"/>
      <c r="F84" s="325"/>
      <c r="G84" s="322">
        <v>4</v>
      </c>
      <c r="H84" s="833">
        <f t="shared" si="49"/>
        <v>120</v>
      </c>
      <c r="I84" s="834">
        <f t="shared" si="50"/>
        <v>45</v>
      </c>
      <c r="J84" s="835">
        <v>15</v>
      </c>
      <c r="K84" s="835"/>
      <c r="L84" s="836">
        <v>30</v>
      </c>
      <c r="M84" s="833">
        <f>H84-I84</f>
        <v>75</v>
      </c>
      <c r="N84" s="828"/>
      <c r="O84" s="829"/>
      <c r="P84" s="830"/>
      <c r="Q84" s="831"/>
      <c r="R84" s="829"/>
      <c r="S84" s="832"/>
      <c r="T84" s="828"/>
      <c r="U84" s="829"/>
      <c r="V84" s="830"/>
      <c r="W84" s="831">
        <v>3</v>
      </c>
      <c r="X84" s="326"/>
      <c r="AG84" s="137"/>
      <c r="AH84" s="137"/>
      <c r="AI84" s="141"/>
      <c r="AJ84" s="137"/>
      <c r="AK84" s="137"/>
      <c r="AL84" s="141"/>
      <c r="AM84" s="137"/>
      <c r="AN84" s="137"/>
      <c r="AO84" s="141"/>
      <c r="AP84" s="137"/>
      <c r="AQ84" s="137"/>
      <c r="AU84" s="408">
        <f t="shared" si="46"/>
        <v>37.5</v>
      </c>
    </row>
    <row r="85" spans="1:47" s="129" customFormat="1" x14ac:dyDescent="0.25">
      <c r="A85" s="348"/>
      <c r="B85" s="375" t="s">
        <v>326</v>
      </c>
      <c r="C85" s="324"/>
      <c r="D85" s="324"/>
      <c r="E85" s="324"/>
      <c r="F85" s="325"/>
      <c r="G85" s="322">
        <v>4</v>
      </c>
      <c r="H85" s="833">
        <f t="shared" si="49"/>
        <v>120</v>
      </c>
      <c r="I85" s="834"/>
      <c r="J85" s="835"/>
      <c r="K85" s="835"/>
      <c r="L85" s="836"/>
      <c r="M85" s="833"/>
      <c r="N85" s="828"/>
      <c r="O85" s="829"/>
      <c r="P85" s="830"/>
      <c r="Q85" s="831"/>
      <c r="R85" s="829"/>
      <c r="S85" s="832"/>
      <c r="T85" s="828"/>
      <c r="U85" s="829"/>
      <c r="V85" s="830"/>
      <c r="W85" s="831"/>
      <c r="X85" s="326"/>
      <c r="AG85" s="137"/>
      <c r="AH85" s="137"/>
      <c r="AI85" s="141"/>
      <c r="AJ85" s="137"/>
      <c r="AK85" s="137"/>
      <c r="AL85" s="141"/>
      <c r="AM85" s="137"/>
      <c r="AN85" s="137"/>
      <c r="AO85" s="141"/>
      <c r="AP85" s="137"/>
      <c r="AQ85" s="137"/>
      <c r="AU85" s="408">
        <f t="shared" si="46"/>
        <v>0</v>
      </c>
    </row>
    <row r="86" spans="1:47" ht="16.5" thickBot="1" x14ac:dyDescent="0.3">
      <c r="A86" s="605" t="s">
        <v>123</v>
      </c>
      <c r="B86" s="606"/>
      <c r="C86" s="606"/>
      <c r="D86" s="606"/>
      <c r="E86" s="606"/>
      <c r="F86" s="607"/>
      <c r="G86" s="373">
        <f t="shared" ref="G86:X86" si="51">G71+G74+G77+G80+G83</f>
        <v>20</v>
      </c>
      <c r="H86" s="837">
        <f t="shared" si="51"/>
        <v>600</v>
      </c>
      <c r="I86" s="837">
        <f t="shared" si="51"/>
        <v>243</v>
      </c>
      <c r="J86" s="837">
        <f t="shared" si="51"/>
        <v>51</v>
      </c>
      <c r="K86" s="837">
        <f t="shared" si="51"/>
        <v>0</v>
      </c>
      <c r="L86" s="837">
        <f t="shared" si="51"/>
        <v>192</v>
      </c>
      <c r="M86" s="837">
        <f t="shared" si="51"/>
        <v>357</v>
      </c>
      <c r="N86" s="837">
        <f t="shared" si="51"/>
        <v>0</v>
      </c>
      <c r="O86" s="837">
        <f t="shared" si="51"/>
        <v>0</v>
      </c>
      <c r="P86" s="837">
        <f t="shared" si="51"/>
        <v>0</v>
      </c>
      <c r="Q86" s="837">
        <f t="shared" si="51"/>
        <v>3</v>
      </c>
      <c r="R86" s="837">
        <f t="shared" si="51"/>
        <v>3</v>
      </c>
      <c r="S86" s="837">
        <f t="shared" si="51"/>
        <v>3</v>
      </c>
      <c r="T86" s="837">
        <f t="shared" si="51"/>
        <v>3</v>
      </c>
      <c r="U86" s="837">
        <f t="shared" si="51"/>
        <v>3</v>
      </c>
      <c r="V86" s="837">
        <f t="shared" si="51"/>
        <v>3</v>
      </c>
      <c r="W86" s="837">
        <f t="shared" si="51"/>
        <v>3</v>
      </c>
      <c r="X86" s="268">
        <f t="shared" si="51"/>
        <v>0</v>
      </c>
      <c r="Y86" s="73" t="e">
        <f>Y71+Y74+Y77+Y80+#REF!+#REF!+Y83+#REF!</f>
        <v>#REF!</v>
      </c>
      <c r="Z86" s="73" t="e">
        <f>Z71+Z74+Z77+Z80+#REF!+#REF!+Z83+#REF!</f>
        <v>#REF!</v>
      </c>
      <c r="AA86" s="73" t="e">
        <f>AA71+AA74+AA77+AA80+#REF!+#REF!+AA83+#REF!</f>
        <v>#REF!</v>
      </c>
      <c r="AB86" s="73" t="e">
        <f>AB71+AB74+AB77+AB80+#REF!+#REF!+AB83+#REF!</f>
        <v>#REF!</v>
      </c>
      <c r="AC86" s="73" t="e">
        <f>AC71+AC74+AC77+AC80+#REF!+#REF!+AC83+#REF!</f>
        <v>#REF!</v>
      </c>
      <c r="AG86" s="148">
        <f t="shared" ref="AG86:AQ86" si="52">SUMIF(AG71:AG85,FALSE,$G71:$G85)</f>
        <v>0</v>
      </c>
      <c r="AH86" s="148">
        <f t="shared" si="52"/>
        <v>0</v>
      </c>
      <c r="AI86" s="148">
        <f t="shared" si="52"/>
        <v>0</v>
      </c>
      <c r="AJ86" s="148">
        <f t="shared" si="52"/>
        <v>4</v>
      </c>
      <c r="AK86" s="148">
        <f t="shared" si="52"/>
        <v>4</v>
      </c>
      <c r="AL86" s="148">
        <f t="shared" si="52"/>
        <v>0</v>
      </c>
      <c r="AM86" s="148">
        <f t="shared" si="52"/>
        <v>4</v>
      </c>
      <c r="AN86" s="148">
        <f t="shared" si="52"/>
        <v>4</v>
      </c>
      <c r="AO86" s="148">
        <f t="shared" si="52"/>
        <v>0</v>
      </c>
      <c r="AP86" s="148">
        <f t="shared" si="52"/>
        <v>4</v>
      </c>
      <c r="AQ86" s="148">
        <f t="shared" si="52"/>
        <v>0</v>
      </c>
      <c r="AR86" s="149">
        <f>SUM(AG86:AQ86)</f>
        <v>20</v>
      </c>
      <c r="AU86" s="408">
        <f t="shared" si="46"/>
        <v>40.5</v>
      </c>
    </row>
    <row r="87" spans="1:47" ht="16.5" thickBot="1" x14ac:dyDescent="0.3">
      <c r="A87" s="608" t="s">
        <v>177</v>
      </c>
      <c r="B87" s="609"/>
      <c r="C87" s="609"/>
      <c r="D87" s="609"/>
      <c r="E87" s="609"/>
      <c r="F87" s="609"/>
      <c r="G87" s="610"/>
      <c r="H87" s="610"/>
      <c r="I87" s="610"/>
      <c r="J87" s="610"/>
      <c r="K87" s="610"/>
      <c r="L87" s="610"/>
      <c r="M87" s="610"/>
      <c r="N87" s="610"/>
      <c r="O87" s="610"/>
      <c r="P87" s="610"/>
      <c r="Q87" s="610"/>
      <c r="R87" s="610"/>
      <c r="S87" s="610"/>
      <c r="T87" s="610"/>
      <c r="U87" s="610"/>
      <c r="V87" s="610"/>
      <c r="W87" s="610"/>
      <c r="X87" s="611"/>
      <c r="AU87" s="408" t="e">
        <f t="shared" si="46"/>
        <v>#DIV/0!</v>
      </c>
    </row>
    <row r="88" spans="1:47" ht="16.5" thickBot="1" x14ac:dyDescent="0.3">
      <c r="A88" s="370"/>
      <c r="B88" s="377" t="s">
        <v>462</v>
      </c>
      <c r="C88" s="359"/>
      <c r="D88" s="359">
        <v>3</v>
      </c>
      <c r="E88" s="359"/>
      <c r="F88" s="359"/>
      <c r="G88" s="360">
        <v>4</v>
      </c>
      <c r="H88" s="812">
        <f>G88*30</f>
        <v>120</v>
      </c>
      <c r="I88" s="812"/>
      <c r="J88" s="812"/>
      <c r="K88" s="812"/>
      <c r="L88" s="812"/>
      <c r="M88" s="812"/>
      <c r="N88" s="812"/>
      <c r="O88" s="812"/>
      <c r="P88" s="812"/>
      <c r="Q88" s="812">
        <v>3</v>
      </c>
      <c r="R88" s="812"/>
      <c r="S88" s="812"/>
      <c r="T88" s="812"/>
      <c r="U88" s="812"/>
      <c r="V88" s="812"/>
      <c r="W88" s="812"/>
      <c r="X88" s="359"/>
      <c r="AU88" s="408">
        <f t="shared" si="46"/>
        <v>0</v>
      </c>
    </row>
    <row r="89" spans="1:47" ht="16.5" thickBot="1" x14ac:dyDescent="0.3">
      <c r="A89" s="370"/>
      <c r="B89" s="377" t="s">
        <v>494</v>
      </c>
      <c r="C89" s="359"/>
      <c r="D89" s="359">
        <v>4</v>
      </c>
      <c r="E89" s="359"/>
      <c r="F89" s="359"/>
      <c r="G89" s="360">
        <v>4</v>
      </c>
      <c r="H89" s="812">
        <f>G89*30</f>
        <v>120</v>
      </c>
      <c r="I89" s="812"/>
      <c r="J89" s="812"/>
      <c r="K89" s="812"/>
      <c r="L89" s="812"/>
      <c r="M89" s="812"/>
      <c r="N89" s="812"/>
      <c r="O89" s="812"/>
      <c r="P89" s="812"/>
      <c r="Q89" s="812"/>
      <c r="R89" s="812">
        <v>3</v>
      </c>
      <c r="S89" s="812">
        <v>3</v>
      </c>
      <c r="T89" s="812"/>
      <c r="U89" s="812"/>
      <c r="V89" s="812"/>
      <c r="W89" s="812"/>
      <c r="X89" s="359"/>
      <c r="AU89" s="408">
        <f t="shared" si="46"/>
        <v>0</v>
      </c>
    </row>
    <row r="90" spans="1:47" ht="16.5" thickBot="1" x14ac:dyDescent="0.3">
      <c r="A90" s="370"/>
      <c r="B90" s="377" t="s">
        <v>463</v>
      </c>
      <c r="C90" s="359"/>
      <c r="D90" s="359" t="s">
        <v>466</v>
      </c>
      <c r="E90" s="359"/>
      <c r="F90" s="359"/>
      <c r="G90" s="360">
        <v>8</v>
      </c>
      <c r="H90" s="812">
        <f t="shared" ref="H90:H93" si="53">G90*30</f>
        <v>240</v>
      </c>
      <c r="I90" s="812"/>
      <c r="J90" s="812"/>
      <c r="K90" s="812"/>
      <c r="L90" s="812"/>
      <c r="M90" s="812"/>
      <c r="N90" s="812"/>
      <c r="O90" s="812"/>
      <c r="P90" s="812"/>
      <c r="Q90" s="812"/>
      <c r="R90" s="812"/>
      <c r="S90" s="812"/>
      <c r="T90" s="812">
        <v>6</v>
      </c>
      <c r="U90" s="812"/>
      <c r="V90" s="812"/>
      <c r="W90" s="812"/>
      <c r="X90" s="359"/>
      <c r="AU90" s="408">
        <f t="shared" si="46"/>
        <v>0</v>
      </c>
    </row>
    <row r="91" spans="1:47" ht="16.5" thickBot="1" x14ac:dyDescent="0.3">
      <c r="A91" s="370"/>
      <c r="B91" s="377" t="s">
        <v>495</v>
      </c>
      <c r="C91" s="359"/>
      <c r="D91" s="359">
        <v>6</v>
      </c>
      <c r="E91" s="359"/>
      <c r="F91" s="359"/>
      <c r="G91" s="360">
        <v>4</v>
      </c>
      <c r="H91" s="812">
        <f t="shared" si="53"/>
        <v>120</v>
      </c>
      <c r="I91" s="812"/>
      <c r="J91" s="812"/>
      <c r="K91" s="812"/>
      <c r="L91" s="812"/>
      <c r="M91" s="812"/>
      <c r="N91" s="812"/>
      <c r="O91" s="812"/>
      <c r="P91" s="812"/>
      <c r="Q91" s="812"/>
      <c r="R91" s="812"/>
      <c r="S91" s="812"/>
      <c r="T91" s="812"/>
      <c r="U91" s="812">
        <v>3</v>
      </c>
      <c r="V91" s="812">
        <v>3</v>
      </c>
      <c r="W91" s="812"/>
      <c r="X91" s="359"/>
      <c r="AU91" s="408">
        <f t="shared" si="46"/>
        <v>0</v>
      </c>
    </row>
    <row r="92" spans="1:47" ht="16.5" thickBot="1" x14ac:dyDescent="0.3">
      <c r="A92" s="370"/>
      <c r="B92" s="377" t="s">
        <v>464</v>
      </c>
      <c r="C92" s="359"/>
      <c r="D92" s="359" t="s">
        <v>496</v>
      </c>
      <c r="E92" s="359"/>
      <c r="F92" s="359"/>
      <c r="G92" s="360">
        <v>16</v>
      </c>
      <c r="H92" s="812">
        <f t="shared" si="53"/>
        <v>480</v>
      </c>
      <c r="I92" s="812"/>
      <c r="J92" s="812"/>
      <c r="K92" s="812"/>
      <c r="L92" s="812"/>
      <c r="M92" s="812"/>
      <c r="N92" s="812"/>
      <c r="O92" s="812"/>
      <c r="P92" s="812"/>
      <c r="Q92" s="812"/>
      <c r="R92" s="812"/>
      <c r="S92" s="812"/>
      <c r="T92" s="812"/>
      <c r="U92" s="812"/>
      <c r="V92" s="812"/>
      <c r="W92" s="812">
        <v>12</v>
      </c>
      <c r="X92" s="359"/>
      <c r="AU92" s="408">
        <f t="shared" si="46"/>
        <v>0</v>
      </c>
    </row>
    <row r="93" spans="1:47" ht="16.5" thickBot="1" x14ac:dyDescent="0.3">
      <c r="A93" s="370"/>
      <c r="B93" s="377" t="s">
        <v>465</v>
      </c>
      <c r="C93" s="359"/>
      <c r="D93" s="359" t="s">
        <v>467</v>
      </c>
      <c r="E93" s="359"/>
      <c r="F93" s="359"/>
      <c r="G93" s="361">
        <v>8</v>
      </c>
      <c r="H93" s="812">
        <f t="shared" si="53"/>
        <v>240</v>
      </c>
      <c r="I93" s="812"/>
      <c r="J93" s="812"/>
      <c r="K93" s="812"/>
      <c r="L93" s="812"/>
      <c r="M93" s="812"/>
      <c r="N93" s="812"/>
      <c r="O93" s="812"/>
      <c r="P93" s="812"/>
      <c r="Q93" s="812"/>
      <c r="R93" s="812"/>
      <c r="S93" s="812"/>
      <c r="T93" s="812"/>
      <c r="U93" s="812"/>
      <c r="V93" s="812"/>
      <c r="W93" s="812"/>
      <c r="X93" s="359">
        <v>8</v>
      </c>
      <c r="AU93" s="408">
        <f t="shared" si="46"/>
        <v>0</v>
      </c>
    </row>
    <row r="94" spans="1:47" s="129" customFormat="1" x14ac:dyDescent="0.25">
      <c r="A94" s="404" t="s">
        <v>128</v>
      </c>
      <c r="B94" s="371" t="s">
        <v>248</v>
      </c>
      <c r="C94" s="351"/>
      <c r="D94" s="351">
        <v>3</v>
      </c>
      <c r="E94" s="351"/>
      <c r="F94" s="351"/>
      <c r="G94" s="327">
        <f>'семестровка 2020'!D90</f>
        <v>4</v>
      </c>
      <c r="H94" s="838">
        <f t="shared" ref="H94" si="54">G94*30</f>
        <v>120</v>
      </c>
      <c r="I94" s="825">
        <f t="shared" ref="I94" si="55">J94+L94+K94</f>
        <v>45</v>
      </c>
      <c r="J94" s="823">
        <v>30</v>
      </c>
      <c r="K94" s="823"/>
      <c r="L94" s="839">
        <v>15</v>
      </c>
      <c r="M94" s="840">
        <f t="shared" ref="M94" si="56">H94-I94</f>
        <v>75</v>
      </c>
      <c r="N94" s="822"/>
      <c r="O94" s="841"/>
      <c r="P94" s="826"/>
      <c r="Q94" s="825">
        <v>3</v>
      </c>
      <c r="R94" s="841"/>
      <c r="S94" s="826"/>
      <c r="T94" s="825"/>
      <c r="U94" s="841"/>
      <c r="V94" s="826"/>
      <c r="W94" s="825"/>
      <c r="X94" s="328"/>
      <c r="AD94" s="129" t="s">
        <v>311</v>
      </c>
      <c r="AE94" s="70" t="s">
        <v>96</v>
      </c>
      <c r="AF94" s="150">
        <f>AG117+AH117</f>
        <v>0</v>
      </c>
      <c r="AG94" s="137" t="b">
        <f t="shared" ref="AG94:AQ114" si="57">ISBLANK(N94)</f>
        <v>1</v>
      </c>
      <c r="AH94" s="137" t="b">
        <f t="shared" si="57"/>
        <v>1</v>
      </c>
      <c r="AI94" s="141"/>
      <c r="AJ94" s="137" t="b">
        <f t="shared" si="57"/>
        <v>0</v>
      </c>
      <c r="AK94" s="137" t="b">
        <f t="shared" si="57"/>
        <v>1</v>
      </c>
      <c r="AL94" s="141"/>
      <c r="AM94" s="137" t="b">
        <f t="shared" si="57"/>
        <v>1</v>
      </c>
      <c r="AN94" s="137" t="b">
        <f t="shared" si="57"/>
        <v>1</v>
      </c>
      <c r="AO94" s="141"/>
      <c r="AP94" s="137" t="b">
        <f t="shared" si="57"/>
        <v>1</v>
      </c>
      <c r="AQ94" s="137" t="b">
        <f t="shared" si="57"/>
        <v>1</v>
      </c>
      <c r="AU94" s="408">
        <f t="shared" si="46"/>
        <v>37.5</v>
      </c>
    </row>
    <row r="95" spans="1:47" s="129" customFormat="1" x14ac:dyDescent="0.25">
      <c r="A95" s="406" t="s">
        <v>129</v>
      </c>
      <c r="B95" s="372" t="s">
        <v>490</v>
      </c>
      <c r="C95" s="329"/>
      <c r="D95" s="330" t="s">
        <v>106</v>
      </c>
      <c r="E95" s="331"/>
      <c r="F95" s="325"/>
      <c r="G95" s="322">
        <v>4</v>
      </c>
      <c r="H95" s="842">
        <v>120</v>
      </c>
      <c r="I95" s="843">
        <v>45</v>
      </c>
      <c r="J95" s="835">
        <v>30</v>
      </c>
      <c r="K95" s="835"/>
      <c r="L95" s="835">
        <v>15</v>
      </c>
      <c r="M95" s="844">
        <v>75</v>
      </c>
      <c r="N95" s="828"/>
      <c r="O95" s="845"/>
      <c r="P95" s="832"/>
      <c r="Q95" s="831">
        <v>3</v>
      </c>
      <c r="R95" s="845"/>
      <c r="S95" s="832"/>
      <c r="T95" s="831"/>
      <c r="U95" s="845"/>
      <c r="V95" s="832"/>
      <c r="W95" s="831"/>
      <c r="X95" s="326"/>
      <c r="AE95" s="70" t="s">
        <v>97</v>
      </c>
      <c r="AF95" s="150">
        <f>AJ117+AK117</f>
        <v>4</v>
      </c>
      <c r="AG95" s="137"/>
      <c r="AH95" s="137"/>
      <c r="AI95" s="141"/>
      <c r="AJ95" s="137"/>
      <c r="AK95" s="137"/>
      <c r="AL95" s="141"/>
      <c r="AM95" s="137"/>
      <c r="AN95" s="137"/>
      <c r="AO95" s="141"/>
      <c r="AP95" s="137"/>
      <c r="AQ95" s="137"/>
      <c r="AU95" s="408">
        <f t="shared" si="46"/>
        <v>37.5</v>
      </c>
    </row>
    <row r="96" spans="1:47" s="129" customFormat="1" x14ac:dyDescent="0.25">
      <c r="A96" s="406"/>
      <c r="B96" s="372" t="s">
        <v>326</v>
      </c>
      <c r="C96" s="329"/>
      <c r="D96" s="330"/>
      <c r="E96" s="331"/>
      <c r="F96" s="325"/>
      <c r="G96" s="322">
        <v>4</v>
      </c>
      <c r="H96" s="842">
        <v>120</v>
      </c>
      <c r="I96" s="843"/>
      <c r="J96" s="835"/>
      <c r="K96" s="835"/>
      <c r="L96" s="835"/>
      <c r="M96" s="844"/>
      <c r="N96" s="828"/>
      <c r="O96" s="845"/>
      <c r="P96" s="832"/>
      <c r="Q96" s="831"/>
      <c r="R96" s="845"/>
      <c r="S96" s="832"/>
      <c r="T96" s="831"/>
      <c r="U96" s="845"/>
      <c r="V96" s="832"/>
      <c r="W96" s="831"/>
      <c r="X96" s="326"/>
      <c r="AE96" s="70"/>
      <c r="AF96" s="150"/>
      <c r="AG96" s="137"/>
      <c r="AH96" s="137"/>
      <c r="AI96" s="141"/>
      <c r="AJ96" s="137"/>
      <c r="AK96" s="137"/>
      <c r="AL96" s="141"/>
      <c r="AM96" s="137"/>
      <c r="AN96" s="137"/>
      <c r="AO96" s="141"/>
      <c r="AP96" s="137"/>
      <c r="AQ96" s="137"/>
      <c r="AU96" s="408">
        <f t="shared" si="46"/>
        <v>0</v>
      </c>
    </row>
    <row r="97" spans="1:47" s="129" customFormat="1" x14ac:dyDescent="0.25">
      <c r="A97" s="406" t="s">
        <v>130</v>
      </c>
      <c r="B97" s="217" t="s">
        <v>39</v>
      </c>
      <c r="C97" s="329"/>
      <c r="D97" s="330" t="s">
        <v>436</v>
      </c>
      <c r="E97" s="331"/>
      <c r="F97" s="325"/>
      <c r="G97" s="322">
        <v>4</v>
      </c>
      <c r="H97" s="842">
        <f>G97*30</f>
        <v>120</v>
      </c>
      <c r="I97" s="843">
        <f>J97+L97</f>
        <v>54</v>
      </c>
      <c r="J97" s="835">
        <v>18</v>
      </c>
      <c r="K97" s="835"/>
      <c r="L97" s="835">
        <v>36</v>
      </c>
      <c r="M97" s="844">
        <f>H97-I97</f>
        <v>66</v>
      </c>
      <c r="N97" s="828"/>
      <c r="O97" s="845"/>
      <c r="P97" s="832"/>
      <c r="Q97" s="831"/>
      <c r="R97" s="845">
        <v>3</v>
      </c>
      <c r="S97" s="832">
        <v>3</v>
      </c>
      <c r="T97" s="831"/>
      <c r="U97" s="845"/>
      <c r="V97" s="832"/>
      <c r="W97" s="831"/>
      <c r="X97" s="326"/>
      <c r="AE97" s="70"/>
      <c r="AF97" s="150"/>
      <c r="AG97" s="137"/>
      <c r="AH97" s="137"/>
      <c r="AI97" s="141"/>
      <c r="AJ97" s="137"/>
      <c r="AK97" s="137"/>
      <c r="AL97" s="141"/>
      <c r="AM97" s="137"/>
      <c r="AN97" s="137"/>
      <c r="AO97" s="141"/>
      <c r="AP97" s="137"/>
      <c r="AQ97" s="137"/>
      <c r="AU97" s="408">
        <f t="shared" si="46"/>
        <v>45</v>
      </c>
    </row>
    <row r="98" spans="1:47" s="129" customFormat="1" x14ac:dyDescent="0.25">
      <c r="A98" s="406" t="s">
        <v>131</v>
      </c>
      <c r="B98" s="217" t="s">
        <v>491</v>
      </c>
      <c r="C98" s="329"/>
      <c r="D98" s="330" t="s">
        <v>436</v>
      </c>
      <c r="E98" s="331"/>
      <c r="F98" s="325"/>
      <c r="G98" s="322">
        <v>4</v>
      </c>
      <c r="H98" s="842">
        <f>G98*30</f>
        <v>120</v>
      </c>
      <c r="I98" s="843">
        <f>J98+L98</f>
        <v>54</v>
      </c>
      <c r="J98" s="835">
        <v>18</v>
      </c>
      <c r="K98" s="835"/>
      <c r="L98" s="835">
        <v>36</v>
      </c>
      <c r="M98" s="844">
        <f>H98-I98</f>
        <v>66</v>
      </c>
      <c r="N98" s="828"/>
      <c r="O98" s="845"/>
      <c r="P98" s="832"/>
      <c r="Q98" s="831"/>
      <c r="R98" s="845">
        <v>3</v>
      </c>
      <c r="S98" s="832">
        <v>3</v>
      </c>
      <c r="T98" s="831"/>
      <c r="U98" s="845"/>
      <c r="V98" s="832"/>
      <c r="W98" s="831"/>
      <c r="X98" s="326"/>
      <c r="AE98" s="70"/>
      <c r="AF98" s="150"/>
      <c r="AG98" s="137"/>
      <c r="AH98" s="137"/>
      <c r="AI98" s="141"/>
      <c r="AJ98" s="137"/>
      <c r="AK98" s="137"/>
      <c r="AL98" s="141"/>
      <c r="AM98" s="137"/>
      <c r="AN98" s="137"/>
      <c r="AO98" s="141"/>
      <c r="AP98" s="137"/>
      <c r="AQ98" s="137"/>
      <c r="AU98" s="408">
        <f t="shared" si="46"/>
        <v>45</v>
      </c>
    </row>
    <row r="99" spans="1:47" s="129" customFormat="1" x14ac:dyDescent="0.25">
      <c r="A99" s="406"/>
      <c r="B99" s="217" t="s">
        <v>326</v>
      </c>
      <c r="C99" s="329"/>
      <c r="D99" s="330"/>
      <c r="E99" s="331"/>
      <c r="F99" s="325"/>
      <c r="G99" s="322">
        <v>4</v>
      </c>
      <c r="H99" s="842">
        <v>120</v>
      </c>
      <c r="I99" s="843"/>
      <c r="J99" s="835"/>
      <c r="K99" s="835"/>
      <c r="L99" s="835"/>
      <c r="M99" s="844"/>
      <c r="N99" s="828"/>
      <c r="O99" s="845"/>
      <c r="P99" s="832"/>
      <c r="Q99" s="831"/>
      <c r="R99" s="845"/>
      <c r="S99" s="832"/>
      <c r="T99" s="831"/>
      <c r="U99" s="845"/>
      <c r="V99" s="832"/>
      <c r="W99" s="831"/>
      <c r="X99" s="326"/>
      <c r="Y99" s="71"/>
      <c r="Z99" s="71"/>
      <c r="AA99" s="71"/>
      <c r="AB99" s="71"/>
      <c r="AC99" s="71"/>
      <c r="AD99" s="71"/>
      <c r="AE99" s="70"/>
      <c r="AF99" s="149"/>
      <c r="AG99" s="137"/>
      <c r="AH99" s="137"/>
      <c r="AI99" s="141"/>
      <c r="AJ99" s="137"/>
      <c r="AK99" s="137"/>
      <c r="AL99" s="141"/>
      <c r="AM99" s="137"/>
      <c r="AN99" s="137"/>
      <c r="AO99" s="141"/>
      <c r="AP99" s="137"/>
      <c r="AQ99" s="137"/>
      <c r="AU99" s="408">
        <f t="shared" si="46"/>
        <v>0</v>
      </c>
    </row>
    <row r="100" spans="1:47" s="129" customFormat="1" x14ac:dyDescent="0.25">
      <c r="A100" s="406" t="s">
        <v>132</v>
      </c>
      <c r="B100" s="217" t="s">
        <v>203</v>
      </c>
      <c r="C100" s="329"/>
      <c r="D100" s="330" t="s">
        <v>336</v>
      </c>
      <c r="E100" s="331"/>
      <c r="F100" s="325"/>
      <c r="G100" s="322">
        <v>4</v>
      </c>
      <c r="H100" s="842">
        <f t="shared" ref="H100:H103" si="58">G100*30</f>
        <v>120</v>
      </c>
      <c r="I100" s="843">
        <f>J100+L100</f>
        <v>45</v>
      </c>
      <c r="J100" s="835">
        <v>15</v>
      </c>
      <c r="K100" s="835"/>
      <c r="L100" s="835">
        <v>30</v>
      </c>
      <c r="M100" s="844">
        <f>H100-I100</f>
        <v>75</v>
      </c>
      <c r="N100" s="828"/>
      <c r="O100" s="845"/>
      <c r="P100" s="832"/>
      <c r="Q100" s="831"/>
      <c r="R100" s="845"/>
      <c r="S100" s="832"/>
      <c r="T100" s="831">
        <v>3</v>
      </c>
      <c r="U100" s="845"/>
      <c r="V100" s="832"/>
      <c r="W100" s="831"/>
      <c r="X100" s="326"/>
      <c r="AE100" s="70"/>
      <c r="AF100" s="150"/>
      <c r="AG100" s="137"/>
      <c r="AH100" s="137"/>
      <c r="AI100" s="141"/>
      <c r="AJ100" s="137"/>
      <c r="AK100" s="137"/>
      <c r="AL100" s="141"/>
      <c r="AM100" s="137"/>
      <c r="AN100" s="137"/>
      <c r="AO100" s="141"/>
      <c r="AP100" s="137"/>
      <c r="AQ100" s="137"/>
      <c r="AU100" s="408">
        <f t="shared" si="46"/>
        <v>37.5</v>
      </c>
    </row>
    <row r="101" spans="1:47" s="129" customFormat="1" x14ac:dyDescent="0.25">
      <c r="A101" s="406" t="s">
        <v>325</v>
      </c>
      <c r="B101" s="217" t="s">
        <v>438</v>
      </c>
      <c r="C101" s="329"/>
      <c r="D101" s="330" t="s">
        <v>336</v>
      </c>
      <c r="E101" s="331"/>
      <c r="F101" s="325"/>
      <c r="G101" s="322">
        <v>4</v>
      </c>
      <c r="H101" s="842">
        <f>G101*30</f>
        <v>120</v>
      </c>
      <c r="I101" s="843">
        <f>J101+L101</f>
        <v>45</v>
      </c>
      <c r="J101" s="835">
        <v>15</v>
      </c>
      <c r="K101" s="835"/>
      <c r="L101" s="835">
        <v>30</v>
      </c>
      <c r="M101" s="844">
        <f>H101-I101</f>
        <v>75</v>
      </c>
      <c r="N101" s="828"/>
      <c r="O101" s="845"/>
      <c r="P101" s="832"/>
      <c r="Q101" s="831"/>
      <c r="R101" s="845"/>
      <c r="S101" s="832"/>
      <c r="T101" s="831">
        <v>3</v>
      </c>
      <c r="U101" s="845"/>
      <c r="V101" s="832"/>
      <c r="W101" s="831"/>
      <c r="X101" s="326"/>
      <c r="AE101" s="70"/>
      <c r="AF101" s="150"/>
      <c r="AG101" s="137"/>
      <c r="AH101" s="137"/>
      <c r="AI101" s="141"/>
      <c r="AJ101" s="137"/>
      <c r="AK101" s="137"/>
      <c r="AL101" s="141"/>
      <c r="AM101" s="137"/>
      <c r="AN101" s="137"/>
      <c r="AO101" s="141"/>
      <c r="AP101" s="137"/>
      <c r="AQ101" s="137"/>
      <c r="AU101" s="408">
        <f t="shared" si="46"/>
        <v>37.5</v>
      </c>
    </row>
    <row r="102" spans="1:47" s="129" customFormat="1" x14ac:dyDescent="0.25">
      <c r="A102" s="406" t="s">
        <v>371</v>
      </c>
      <c r="B102" s="217" t="s">
        <v>437</v>
      </c>
      <c r="C102" s="329"/>
      <c r="D102" s="330" t="s">
        <v>336</v>
      </c>
      <c r="E102" s="331"/>
      <c r="F102" s="325"/>
      <c r="G102" s="322">
        <v>4</v>
      </c>
      <c r="H102" s="842">
        <f t="shared" si="58"/>
        <v>120</v>
      </c>
      <c r="I102" s="843">
        <f>J102+L102</f>
        <v>45</v>
      </c>
      <c r="J102" s="835">
        <v>15</v>
      </c>
      <c r="K102" s="835"/>
      <c r="L102" s="835">
        <v>30</v>
      </c>
      <c r="M102" s="844">
        <f>H102-I102</f>
        <v>75</v>
      </c>
      <c r="N102" s="828"/>
      <c r="O102" s="845"/>
      <c r="P102" s="832"/>
      <c r="Q102" s="831"/>
      <c r="R102" s="845"/>
      <c r="S102" s="832"/>
      <c r="T102" s="831">
        <v>3</v>
      </c>
      <c r="U102" s="845"/>
      <c r="V102" s="832"/>
      <c r="W102" s="831"/>
      <c r="X102" s="326"/>
      <c r="AE102" s="70"/>
      <c r="AF102" s="150"/>
      <c r="AG102" s="137"/>
      <c r="AH102" s="137"/>
      <c r="AI102" s="141"/>
      <c r="AJ102" s="137"/>
      <c r="AK102" s="137"/>
      <c r="AL102" s="141"/>
      <c r="AM102" s="137"/>
      <c r="AN102" s="137"/>
      <c r="AO102" s="141"/>
      <c r="AP102" s="137"/>
      <c r="AQ102" s="137"/>
      <c r="AU102" s="408">
        <f t="shared" si="46"/>
        <v>37.5</v>
      </c>
    </row>
    <row r="103" spans="1:47" s="129" customFormat="1" x14ac:dyDescent="0.25">
      <c r="A103" s="406"/>
      <c r="B103" s="217" t="s">
        <v>326</v>
      </c>
      <c r="C103" s="329"/>
      <c r="D103" s="330"/>
      <c r="E103" s="331"/>
      <c r="F103" s="325"/>
      <c r="G103" s="322">
        <v>8</v>
      </c>
      <c r="H103" s="842">
        <f t="shared" si="58"/>
        <v>240</v>
      </c>
      <c r="I103" s="843"/>
      <c r="J103" s="835"/>
      <c r="K103" s="835"/>
      <c r="L103" s="835"/>
      <c r="M103" s="844"/>
      <c r="N103" s="828"/>
      <c r="O103" s="845"/>
      <c r="P103" s="832"/>
      <c r="Q103" s="831"/>
      <c r="R103" s="845"/>
      <c r="S103" s="832"/>
      <c r="T103" s="831"/>
      <c r="U103" s="845"/>
      <c r="V103" s="832"/>
      <c r="W103" s="831"/>
      <c r="X103" s="326"/>
      <c r="AE103" s="70"/>
      <c r="AF103" s="150"/>
      <c r="AG103" s="137"/>
      <c r="AH103" s="137"/>
      <c r="AI103" s="141"/>
      <c r="AJ103" s="137"/>
      <c r="AK103" s="137"/>
      <c r="AL103" s="141"/>
      <c r="AM103" s="137"/>
      <c r="AN103" s="137"/>
      <c r="AO103" s="141"/>
      <c r="AP103" s="137"/>
      <c r="AQ103" s="137"/>
      <c r="AU103" s="408">
        <f t="shared" si="46"/>
        <v>0</v>
      </c>
    </row>
    <row r="104" spans="1:47" s="129" customFormat="1" x14ac:dyDescent="0.25">
      <c r="A104" s="406" t="s">
        <v>372</v>
      </c>
      <c r="B104" s="217" t="s">
        <v>435</v>
      </c>
      <c r="C104" s="329"/>
      <c r="D104" s="330" t="s">
        <v>440</v>
      </c>
      <c r="E104" s="331"/>
      <c r="F104" s="325"/>
      <c r="G104" s="322">
        <v>4</v>
      </c>
      <c r="H104" s="846">
        <f t="shared" ref="H104" si="59">G104*30</f>
        <v>120</v>
      </c>
      <c r="I104" s="847">
        <f>J104+L104</f>
        <v>54</v>
      </c>
      <c r="J104" s="848">
        <v>18</v>
      </c>
      <c r="K104" s="829"/>
      <c r="L104" s="829">
        <f>'семестровка 2020'!I108</f>
        <v>36</v>
      </c>
      <c r="M104" s="849">
        <f t="shared" ref="M104" si="60">H104-I104</f>
        <v>66</v>
      </c>
      <c r="N104" s="758"/>
      <c r="O104" s="759"/>
      <c r="P104" s="757"/>
      <c r="Q104" s="705"/>
      <c r="R104" s="759"/>
      <c r="S104" s="757"/>
      <c r="T104" s="705"/>
      <c r="U104" s="759">
        <v>3</v>
      </c>
      <c r="V104" s="757">
        <v>3</v>
      </c>
      <c r="W104" s="705"/>
      <c r="X104" s="326"/>
      <c r="AD104" s="132" t="s">
        <v>310</v>
      </c>
      <c r="AE104" s="70" t="s">
        <v>98</v>
      </c>
      <c r="AF104" s="150">
        <f>AM117+AN117</f>
        <v>4</v>
      </c>
      <c r="AG104" s="137" t="b">
        <f t="shared" si="57"/>
        <v>1</v>
      </c>
      <c r="AH104" s="137" t="b">
        <f t="shared" si="57"/>
        <v>1</v>
      </c>
      <c r="AI104" s="141"/>
      <c r="AJ104" s="137" t="b">
        <f t="shared" si="57"/>
        <v>1</v>
      </c>
      <c r="AK104" s="137" t="b">
        <f t="shared" si="57"/>
        <v>1</v>
      </c>
      <c r="AL104" s="141"/>
      <c r="AM104" s="137" t="b">
        <f t="shared" si="57"/>
        <v>1</v>
      </c>
      <c r="AN104" s="137" t="b">
        <f t="shared" si="57"/>
        <v>0</v>
      </c>
      <c r="AO104" s="141"/>
      <c r="AP104" s="137" t="b">
        <f t="shared" si="57"/>
        <v>1</v>
      </c>
      <c r="AQ104" s="137" t="b">
        <f t="shared" si="57"/>
        <v>1</v>
      </c>
      <c r="AU104" s="408">
        <f t="shared" si="46"/>
        <v>45</v>
      </c>
    </row>
    <row r="105" spans="1:47" s="129" customFormat="1" ht="19.5" customHeight="1" x14ac:dyDescent="0.25">
      <c r="A105" s="406" t="s">
        <v>373</v>
      </c>
      <c r="B105" s="217" t="s">
        <v>492</v>
      </c>
      <c r="C105" s="329"/>
      <c r="D105" s="330" t="s">
        <v>440</v>
      </c>
      <c r="E105" s="331"/>
      <c r="F105" s="325"/>
      <c r="G105" s="322">
        <v>4</v>
      </c>
      <c r="H105" s="846">
        <f>G105*30</f>
        <v>120</v>
      </c>
      <c r="I105" s="847">
        <f>J105+L105</f>
        <v>54</v>
      </c>
      <c r="J105" s="848">
        <v>18</v>
      </c>
      <c r="K105" s="829"/>
      <c r="L105" s="829">
        <v>36</v>
      </c>
      <c r="M105" s="849">
        <f>H105-I105</f>
        <v>66</v>
      </c>
      <c r="N105" s="758"/>
      <c r="O105" s="759"/>
      <c r="P105" s="757"/>
      <c r="Q105" s="705"/>
      <c r="R105" s="759"/>
      <c r="S105" s="757"/>
      <c r="T105" s="705"/>
      <c r="U105" s="759">
        <v>3</v>
      </c>
      <c r="V105" s="757">
        <v>3</v>
      </c>
      <c r="W105" s="705"/>
      <c r="X105" s="326"/>
      <c r="AE105" s="70" t="s">
        <v>99</v>
      </c>
      <c r="AF105" s="150">
        <f>AP117+AQ117</f>
        <v>16</v>
      </c>
      <c r="AG105" s="137"/>
      <c r="AH105" s="137"/>
      <c r="AI105" s="141"/>
      <c r="AJ105" s="137"/>
      <c r="AK105" s="137"/>
      <c r="AL105" s="141"/>
      <c r="AM105" s="137"/>
      <c r="AN105" s="137"/>
      <c r="AO105" s="141"/>
      <c r="AP105" s="137"/>
      <c r="AQ105" s="137"/>
      <c r="AU105" s="408">
        <f t="shared" si="46"/>
        <v>45</v>
      </c>
    </row>
    <row r="106" spans="1:47" s="129" customFormat="1" ht="19.5" customHeight="1" x14ac:dyDescent="0.25">
      <c r="A106" s="406"/>
      <c r="B106" s="217" t="s">
        <v>326</v>
      </c>
      <c r="C106" s="329"/>
      <c r="D106" s="330"/>
      <c r="E106" s="331"/>
      <c r="F106" s="325"/>
      <c r="G106" s="322">
        <v>4</v>
      </c>
      <c r="H106" s="846">
        <v>120</v>
      </c>
      <c r="I106" s="847"/>
      <c r="J106" s="848"/>
      <c r="K106" s="829"/>
      <c r="L106" s="829"/>
      <c r="M106" s="849"/>
      <c r="N106" s="758"/>
      <c r="O106" s="759"/>
      <c r="P106" s="757"/>
      <c r="Q106" s="705"/>
      <c r="R106" s="759"/>
      <c r="S106" s="757"/>
      <c r="T106" s="705"/>
      <c r="U106" s="759"/>
      <c r="V106" s="757"/>
      <c r="W106" s="705"/>
      <c r="X106" s="326"/>
      <c r="AE106" s="70"/>
      <c r="AF106" s="150"/>
      <c r="AG106" s="137"/>
      <c r="AH106" s="137"/>
      <c r="AI106" s="141"/>
      <c r="AJ106" s="137"/>
      <c r="AK106" s="137"/>
      <c r="AL106" s="141"/>
      <c r="AM106" s="137"/>
      <c r="AN106" s="137"/>
      <c r="AO106" s="141"/>
      <c r="AP106" s="137"/>
      <c r="AQ106" s="137"/>
      <c r="AU106" s="408">
        <f t="shared" si="46"/>
        <v>0</v>
      </c>
    </row>
    <row r="107" spans="1:47" s="129" customFormat="1" x14ac:dyDescent="0.25">
      <c r="A107" s="407" t="s">
        <v>448</v>
      </c>
      <c r="B107" s="403" t="s">
        <v>369</v>
      </c>
      <c r="C107" s="329"/>
      <c r="D107" s="330" t="s">
        <v>370</v>
      </c>
      <c r="E107" s="331"/>
      <c r="F107" s="325"/>
      <c r="G107" s="322">
        <v>4</v>
      </c>
      <c r="H107" s="846">
        <f t="shared" ref="H107:H112" si="61">G107*30</f>
        <v>120</v>
      </c>
      <c r="I107" s="847">
        <f>J107+L107+K107</f>
        <v>45</v>
      </c>
      <c r="J107" s="848">
        <v>30</v>
      </c>
      <c r="K107" s="829"/>
      <c r="L107" s="829">
        <v>15</v>
      </c>
      <c r="M107" s="849">
        <f t="shared" ref="M107:M111" si="62">H107-I107</f>
        <v>75</v>
      </c>
      <c r="N107" s="758"/>
      <c r="O107" s="759"/>
      <c r="P107" s="757"/>
      <c r="Q107" s="705"/>
      <c r="R107" s="759"/>
      <c r="S107" s="757"/>
      <c r="T107" s="705"/>
      <c r="U107" s="759"/>
      <c r="V107" s="757"/>
      <c r="W107" s="705">
        <v>3</v>
      </c>
      <c r="X107" s="326"/>
      <c r="AD107" s="131" t="s">
        <v>234</v>
      </c>
      <c r="AF107" s="150">
        <f>SUM(AF94:AF105)</f>
        <v>24</v>
      </c>
      <c r="AG107" s="137" t="b">
        <f t="shared" si="57"/>
        <v>1</v>
      </c>
      <c r="AH107" s="137" t="b">
        <f t="shared" si="57"/>
        <v>1</v>
      </c>
      <c r="AI107" s="141"/>
      <c r="AJ107" s="137" t="b">
        <f t="shared" si="57"/>
        <v>1</v>
      </c>
      <c r="AK107" s="137" t="b">
        <f t="shared" si="57"/>
        <v>1</v>
      </c>
      <c r="AL107" s="141"/>
      <c r="AM107" s="137" t="b">
        <f t="shared" si="57"/>
        <v>1</v>
      </c>
      <c r="AN107" s="137" t="b">
        <f t="shared" si="57"/>
        <v>1</v>
      </c>
      <c r="AO107" s="141"/>
      <c r="AP107" s="137" t="b">
        <f t="shared" si="57"/>
        <v>0</v>
      </c>
      <c r="AQ107" s="137" t="b">
        <f t="shared" si="57"/>
        <v>1</v>
      </c>
      <c r="AU107" s="408">
        <f t="shared" si="46"/>
        <v>37.5</v>
      </c>
    </row>
    <row r="108" spans="1:47" s="129" customFormat="1" ht="31.5" x14ac:dyDescent="0.25">
      <c r="A108" s="406" t="s">
        <v>468</v>
      </c>
      <c r="B108" s="403" t="s">
        <v>441</v>
      </c>
      <c r="C108" s="329"/>
      <c r="D108" s="330" t="s">
        <v>370</v>
      </c>
      <c r="E108" s="331"/>
      <c r="F108" s="325"/>
      <c r="G108" s="322">
        <v>4</v>
      </c>
      <c r="H108" s="846">
        <f>G108*30</f>
        <v>120</v>
      </c>
      <c r="I108" s="847">
        <f>J108+K108+L108</f>
        <v>45</v>
      </c>
      <c r="J108" s="848">
        <v>30</v>
      </c>
      <c r="K108" s="829"/>
      <c r="L108" s="829">
        <v>15</v>
      </c>
      <c r="M108" s="849">
        <f>H108-I108</f>
        <v>75</v>
      </c>
      <c r="N108" s="758"/>
      <c r="O108" s="759"/>
      <c r="P108" s="757"/>
      <c r="Q108" s="705"/>
      <c r="R108" s="759"/>
      <c r="S108" s="757"/>
      <c r="T108" s="705"/>
      <c r="U108" s="759"/>
      <c r="V108" s="757"/>
      <c r="W108" s="705">
        <v>3</v>
      </c>
      <c r="X108" s="326"/>
      <c r="AD108" s="131" t="s">
        <v>235</v>
      </c>
      <c r="AG108" s="137"/>
      <c r="AH108" s="137"/>
      <c r="AI108" s="141"/>
      <c r="AJ108" s="137"/>
      <c r="AK108" s="137"/>
      <c r="AL108" s="141"/>
      <c r="AM108" s="137"/>
      <c r="AN108" s="137"/>
      <c r="AO108" s="141"/>
      <c r="AP108" s="137"/>
      <c r="AQ108" s="137"/>
      <c r="AU108" s="408">
        <f t="shared" si="46"/>
        <v>37.5</v>
      </c>
    </row>
    <row r="109" spans="1:47" s="129" customFormat="1" ht="31.5" x14ac:dyDescent="0.25">
      <c r="A109" s="406" t="s">
        <v>469</v>
      </c>
      <c r="B109" s="217" t="s">
        <v>236</v>
      </c>
      <c r="C109" s="329"/>
      <c r="D109" s="330" t="s">
        <v>370</v>
      </c>
      <c r="E109" s="331"/>
      <c r="F109" s="325"/>
      <c r="G109" s="322">
        <v>4</v>
      </c>
      <c r="H109" s="846">
        <f t="shared" ref="H109" si="63">G109*30</f>
        <v>120</v>
      </c>
      <c r="I109" s="847">
        <f>J109+L109+K109</f>
        <v>45</v>
      </c>
      <c r="J109" s="848">
        <v>30</v>
      </c>
      <c r="K109" s="829"/>
      <c r="L109" s="829">
        <v>15</v>
      </c>
      <c r="M109" s="849">
        <f t="shared" ref="M109" si="64">H109-I109</f>
        <v>75</v>
      </c>
      <c r="N109" s="758"/>
      <c r="O109" s="759"/>
      <c r="P109" s="757"/>
      <c r="Q109" s="705"/>
      <c r="R109" s="759"/>
      <c r="S109" s="757"/>
      <c r="T109" s="705"/>
      <c r="U109" s="759"/>
      <c r="V109" s="757"/>
      <c r="W109" s="705">
        <v>3</v>
      </c>
      <c r="X109" s="326"/>
      <c r="AD109" s="131" t="s">
        <v>237</v>
      </c>
      <c r="AG109" s="137" t="b">
        <f t="shared" si="57"/>
        <v>1</v>
      </c>
      <c r="AH109" s="137" t="b">
        <f t="shared" si="57"/>
        <v>1</v>
      </c>
      <c r="AI109" s="141"/>
      <c r="AJ109" s="137" t="b">
        <f t="shared" si="57"/>
        <v>1</v>
      </c>
      <c r="AK109" s="137" t="b">
        <f t="shared" si="57"/>
        <v>1</v>
      </c>
      <c r="AL109" s="141"/>
      <c r="AM109" s="137" t="b">
        <f t="shared" si="57"/>
        <v>1</v>
      </c>
      <c r="AN109" s="137" t="b">
        <f t="shared" si="57"/>
        <v>1</v>
      </c>
      <c r="AO109" s="141"/>
      <c r="AP109" s="137" t="b">
        <f t="shared" si="57"/>
        <v>0</v>
      </c>
      <c r="AQ109" s="137" t="b">
        <f t="shared" si="57"/>
        <v>1</v>
      </c>
      <c r="AU109" s="408">
        <f t="shared" si="46"/>
        <v>37.5</v>
      </c>
    </row>
    <row r="110" spans="1:47" s="129" customFormat="1" ht="20.25" customHeight="1" x14ac:dyDescent="0.25">
      <c r="A110" s="406" t="s">
        <v>470</v>
      </c>
      <c r="B110" s="217" t="s">
        <v>252</v>
      </c>
      <c r="C110" s="329"/>
      <c r="D110" s="330" t="s">
        <v>370</v>
      </c>
      <c r="E110" s="331"/>
      <c r="F110" s="325"/>
      <c r="G110" s="322">
        <v>4</v>
      </c>
      <c r="H110" s="846">
        <f>G110*30</f>
        <v>120</v>
      </c>
      <c r="I110" s="847">
        <v>45</v>
      </c>
      <c r="J110" s="848">
        <v>30</v>
      </c>
      <c r="K110" s="829"/>
      <c r="L110" s="829">
        <v>15</v>
      </c>
      <c r="M110" s="849">
        <v>75</v>
      </c>
      <c r="N110" s="758"/>
      <c r="O110" s="759"/>
      <c r="P110" s="757"/>
      <c r="Q110" s="705"/>
      <c r="R110" s="759"/>
      <c r="S110" s="757"/>
      <c r="T110" s="705"/>
      <c r="U110" s="759"/>
      <c r="V110" s="757"/>
      <c r="W110" s="705">
        <v>3</v>
      </c>
      <c r="X110" s="326"/>
      <c r="AD110" s="131" t="s">
        <v>238</v>
      </c>
      <c r="AG110" s="137"/>
      <c r="AH110" s="137"/>
      <c r="AI110" s="141"/>
      <c r="AJ110" s="137"/>
      <c r="AK110" s="137"/>
      <c r="AL110" s="141"/>
      <c r="AM110" s="137"/>
      <c r="AN110" s="137"/>
      <c r="AO110" s="141"/>
      <c r="AP110" s="137"/>
      <c r="AQ110" s="137"/>
      <c r="AU110" s="408">
        <f t="shared" si="46"/>
        <v>37.5</v>
      </c>
    </row>
    <row r="111" spans="1:47" s="129" customFormat="1" ht="22.5" customHeight="1" x14ac:dyDescent="0.25">
      <c r="A111" s="406" t="s">
        <v>471</v>
      </c>
      <c r="B111" s="217" t="s">
        <v>245</v>
      </c>
      <c r="C111" s="329"/>
      <c r="D111" s="330" t="s">
        <v>370</v>
      </c>
      <c r="E111" s="331"/>
      <c r="F111" s="331"/>
      <c r="G111" s="322">
        <v>4</v>
      </c>
      <c r="H111" s="850">
        <f t="shared" si="61"/>
        <v>120</v>
      </c>
      <c r="I111" s="847">
        <v>45</v>
      </c>
      <c r="J111" s="848">
        <v>30</v>
      </c>
      <c r="K111" s="829"/>
      <c r="L111" s="829">
        <v>15</v>
      </c>
      <c r="M111" s="849">
        <f t="shared" si="62"/>
        <v>75</v>
      </c>
      <c r="N111" s="758"/>
      <c r="O111" s="759"/>
      <c r="P111" s="707"/>
      <c r="Q111" s="705"/>
      <c r="R111" s="759"/>
      <c r="S111" s="757"/>
      <c r="T111" s="758"/>
      <c r="U111" s="759"/>
      <c r="V111" s="757"/>
      <c r="W111" s="705">
        <v>3</v>
      </c>
      <c r="X111" s="326"/>
      <c r="AG111" s="137" t="b">
        <f t="shared" si="57"/>
        <v>1</v>
      </c>
      <c r="AH111" s="137" t="b">
        <f t="shared" si="57"/>
        <v>1</v>
      </c>
      <c r="AI111" s="141"/>
      <c r="AJ111" s="137" t="b">
        <f t="shared" si="57"/>
        <v>1</v>
      </c>
      <c r="AK111" s="137" t="b">
        <f t="shared" si="57"/>
        <v>1</v>
      </c>
      <c r="AL111" s="141"/>
      <c r="AM111" s="137" t="b">
        <f t="shared" si="57"/>
        <v>1</v>
      </c>
      <c r="AN111" s="137" t="b">
        <f t="shared" si="57"/>
        <v>1</v>
      </c>
      <c r="AO111" s="141"/>
      <c r="AP111" s="137" t="b">
        <f t="shared" si="57"/>
        <v>0</v>
      </c>
      <c r="AQ111" s="137" t="b">
        <f t="shared" si="57"/>
        <v>1</v>
      </c>
      <c r="AU111" s="408">
        <f t="shared" si="46"/>
        <v>37.5</v>
      </c>
    </row>
    <row r="112" spans="1:47" s="129" customFormat="1" ht="22.5" customHeight="1" x14ac:dyDescent="0.25">
      <c r="A112" s="406"/>
      <c r="B112" s="217" t="s">
        <v>326</v>
      </c>
      <c r="C112" s="329"/>
      <c r="D112" s="330"/>
      <c r="E112" s="331"/>
      <c r="F112" s="331"/>
      <c r="G112" s="322">
        <v>16</v>
      </c>
      <c r="H112" s="850">
        <f t="shared" si="61"/>
        <v>480</v>
      </c>
      <c r="I112" s="847"/>
      <c r="J112" s="848"/>
      <c r="K112" s="829"/>
      <c r="L112" s="829"/>
      <c r="M112" s="849"/>
      <c r="N112" s="758"/>
      <c r="O112" s="759"/>
      <c r="P112" s="707"/>
      <c r="Q112" s="705"/>
      <c r="R112" s="759"/>
      <c r="S112" s="757"/>
      <c r="T112" s="758"/>
      <c r="U112" s="759"/>
      <c r="V112" s="757"/>
      <c r="W112" s="705"/>
      <c r="X112" s="326"/>
      <c r="AG112" s="137"/>
      <c r="AH112" s="137"/>
      <c r="AI112" s="141"/>
      <c r="AJ112" s="137"/>
      <c r="AK112" s="137"/>
      <c r="AL112" s="141"/>
      <c r="AM112" s="137"/>
      <c r="AN112" s="137"/>
      <c r="AO112" s="141"/>
      <c r="AP112" s="137"/>
      <c r="AQ112" s="137"/>
      <c r="AU112" s="408">
        <f t="shared" si="46"/>
        <v>0</v>
      </c>
    </row>
    <row r="113" spans="1:47" s="129" customFormat="1" ht="33.75" customHeight="1" x14ac:dyDescent="0.25">
      <c r="A113" s="406" t="s">
        <v>472</v>
      </c>
      <c r="B113" s="217" t="s">
        <v>445</v>
      </c>
      <c r="C113" s="329"/>
      <c r="D113" s="330" t="s">
        <v>446</v>
      </c>
      <c r="E113" s="331"/>
      <c r="F113" s="331"/>
      <c r="G113" s="322">
        <v>4</v>
      </c>
      <c r="H113" s="842">
        <f>G113*30</f>
        <v>120</v>
      </c>
      <c r="I113" s="843">
        <f>J113+L113</f>
        <v>40</v>
      </c>
      <c r="J113" s="835">
        <v>26</v>
      </c>
      <c r="K113" s="835"/>
      <c r="L113" s="835">
        <v>14</v>
      </c>
      <c r="M113" s="851">
        <f>H113-I113</f>
        <v>80</v>
      </c>
      <c r="N113" s="758"/>
      <c r="O113" s="759"/>
      <c r="P113" s="707"/>
      <c r="Q113" s="705"/>
      <c r="R113" s="759"/>
      <c r="S113" s="757"/>
      <c r="T113" s="758"/>
      <c r="U113" s="759"/>
      <c r="V113" s="757"/>
      <c r="W113" s="705"/>
      <c r="X113" s="326">
        <v>3</v>
      </c>
      <c r="AG113" s="137"/>
      <c r="AH113" s="137"/>
      <c r="AI113" s="141"/>
      <c r="AJ113" s="137"/>
      <c r="AK113" s="137"/>
      <c r="AL113" s="141"/>
      <c r="AM113" s="137"/>
      <c r="AN113" s="137"/>
      <c r="AO113" s="141"/>
      <c r="AP113" s="137"/>
      <c r="AQ113" s="137"/>
      <c r="AU113" s="408">
        <f t="shared" si="46"/>
        <v>33.333333333333329</v>
      </c>
    </row>
    <row r="114" spans="1:47" s="129" customFormat="1" x14ac:dyDescent="0.25">
      <c r="A114" s="406" t="s">
        <v>473</v>
      </c>
      <c r="B114" s="217" t="s">
        <v>276</v>
      </c>
      <c r="C114" s="329"/>
      <c r="D114" s="324">
        <v>8</v>
      </c>
      <c r="E114" s="325"/>
      <c r="F114" s="331"/>
      <c r="G114" s="322">
        <v>4</v>
      </c>
      <c r="H114" s="850">
        <f t="shared" ref="H114" si="65">G114*30</f>
        <v>120</v>
      </c>
      <c r="I114" s="843">
        <f t="shared" ref="I114:I115" si="66">J114+L114</f>
        <v>40</v>
      </c>
      <c r="J114" s="848">
        <v>26</v>
      </c>
      <c r="K114" s="829"/>
      <c r="L114" s="829">
        <v>14</v>
      </c>
      <c r="M114" s="849">
        <f t="shared" ref="M114:M115" si="67">H114-I114</f>
        <v>80</v>
      </c>
      <c r="N114" s="758"/>
      <c r="O114" s="759"/>
      <c r="P114" s="707"/>
      <c r="Q114" s="705"/>
      <c r="R114" s="759"/>
      <c r="S114" s="757"/>
      <c r="T114" s="758"/>
      <c r="U114" s="759"/>
      <c r="V114" s="757"/>
      <c r="W114" s="705"/>
      <c r="X114" s="188">
        <v>3</v>
      </c>
      <c r="AG114" s="137" t="b">
        <f t="shared" si="57"/>
        <v>1</v>
      </c>
      <c r="AH114" s="137" t="b">
        <f t="shared" si="57"/>
        <v>1</v>
      </c>
      <c r="AI114" s="141"/>
      <c r="AJ114" s="137" t="b">
        <f t="shared" si="57"/>
        <v>1</v>
      </c>
      <c r="AK114" s="137" t="b">
        <f t="shared" si="57"/>
        <v>1</v>
      </c>
      <c r="AL114" s="141"/>
      <c r="AM114" s="137" t="b">
        <f t="shared" si="57"/>
        <v>1</v>
      </c>
      <c r="AN114" s="137" t="b">
        <f t="shared" si="57"/>
        <v>1</v>
      </c>
      <c r="AO114" s="141"/>
      <c r="AP114" s="137" t="b">
        <f t="shared" si="57"/>
        <v>1</v>
      </c>
      <c r="AQ114" s="137" t="b">
        <f t="shared" si="57"/>
        <v>0</v>
      </c>
      <c r="AU114" s="408">
        <f t="shared" si="46"/>
        <v>33.333333333333329</v>
      </c>
    </row>
    <row r="115" spans="1:47" s="129" customFormat="1" ht="31.5" x14ac:dyDescent="0.25">
      <c r="A115" s="407" t="s">
        <v>474</v>
      </c>
      <c r="B115" s="405" t="s">
        <v>493</v>
      </c>
      <c r="C115" s="329"/>
      <c r="D115" s="324">
        <v>8</v>
      </c>
      <c r="E115" s="325"/>
      <c r="F115" s="331"/>
      <c r="G115" s="322">
        <v>4</v>
      </c>
      <c r="H115" s="850">
        <f>G115*30</f>
        <v>120</v>
      </c>
      <c r="I115" s="843">
        <f t="shared" si="66"/>
        <v>40</v>
      </c>
      <c r="J115" s="848">
        <v>26</v>
      </c>
      <c r="K115" s="829"/>
      <c r="L115" s="829">
        <v>14</v>
      </c>
      <c r="M115" s="849">
        <f t="shared" si="67"/>
        <v>80</v>
      </c>
      <c r="N115" s="758"/>
      <c r="O115" s="759"/>
      <c r="P115" s="707"/>
      <c r="Q115" s="705"/>
      <c r="R115" s="759"/>
      <c r="S115" s="757"/>
      <c r="T115" s="758"/>
      <c r="U115" s="759"/>
      <c r="V115" s="757"/>
      <c r="W115" s="705"/>
      <c r="X115" s="188">
        <v>3</v>
      </c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0"/>
      <c r="AU115" s="408">
        <f t="shared" si="46"/>
        <v>33.333333333333329</v>
      </c>
    </row>
    <row r="116" spans="1:47" s="129" customFormat="1" ht="16.5" thickBot="1" x14ac:dyDescent="0.3">
      <c r="A116" s="363"/>
      <c r="B116" s="217" t="s">
        <v>326</v>
      </c>
      <c r="C116" s="365"/>
      <c r="D116" s="366"/>
      <c r="E116" s="368"/>
      <c r="F116" s="367"/>
      <c r="G116" s="364">
        <v>8</v>
      </c>
      <c r="H116" s="852">
        <f>G116*30</f>
        <v>240</v>
      </c>
      <c r="I116" s="853"/>
      <c r="J116" s="854"/>
      <c r="K116" s="855"/>
      <c r="L116" s="856"/>
      <c r="M116" s="857"/>
      <c r="N116" s="722"/>
      <c r="O116" s="723"/>
      <c r="P116" s="858"/>
      <c r="Q116" s="722"/>
      <c r="R116" s="723"/>
      <c r="S116" s="858"/>
      <c r="T116" s="722"/>
      <c r="U116" s="859"/>
      <c r="V116" s="784"/>
      <c r="W116" s="722"/>
      <c r="X116" s="369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0"/>
      <c r="AU116" s="408">
        <f t="shared" si="46"/>
        <v>0</v>
      </c>
    </row>
    <row r="117" spans="1:47" ht="16.5" thickBot="1" x14ac:dyDescent="0.3">
      <c r="A117" s="594" t="s">
        <v>159</v>
      </c>
      <c r="B117" s="595"/>
      <c r="C117" s="595"/>
      <c r="D117" s="595"/>
      <c r="E117" s="595"/>
      <c r="F117" s="596"/>
      <c r="G117" s="228">
        <f>G88+G89+G90+G91+G92+G93</f>
        <v>44</v>
      </c>
      <c r="H117" s="770">
        <f>H88+H89+H90+H91+H92+H93</f>
        <v>1320</v>
      </c>
      <c r="I117" s="770">
        <f>I94+I97+I100+I101+I104+I107+I108+I109+I110+I113+I114</f>
        <v>503</v>
      </c>
      <c r="J117" s="770">
        <f>J94+J97+J100+J101+J104+J107+J108+J109+J110+J113+J114</f>
        <v>268</v>
      </c>
      <c r="K117" s="770">
        <v>0</v>
      </c>
      <c r="L117" s="770">
        <f>L94+L97+L100+L101+L104+L107+L108+L109+L110+L113+L114</f>
        <v>235</v>
      </c>
      <c r="M117" s="770">
        <f>M94+M97+M100+M101+M104+M107+M108+M109+M110+M113+M114</f>
        <v>817</v>
      </c>
      <c r="N117" s="770">
        <v>0</v>
      </c>
      <c r="O117" s="770">
        <v>0</v>
      </c>
      <c r="P117" s="770">
        <v>0</v>
      </c>
      <c r="Q117" s="770">
        <v>3</v>
      </c>
      <c r="R117" s="770">
        <v>3</v>
      </c>
      <c r="S117" s="770">
        <v>3</v>
      </c>
      <c r="T117" s="770">
        <v>6</v>
      </c>
      <c r="U117" s="770">
        <v>3</v>
      </c>
      <c r="V117" s="770">
        <v>3</v>
      </c>
      <c r="W117" s="770">
        <v>12</v>
      </c>
      <c r="X117" s="229">
        <v>6</v>
      </c>
      <c r="Y117" s="84">
        <f>SUM(Y94:Y115)</f>
        <v>0</v>
      </c>
      <c r="Z117" s="72">
        <f>SUM(Z94:Z115)</f>
        <v>0</v>
      </c>
      <c r="AA117" s="72">
        <f>SUM(AA94:AA115)</f>
        <v>0</v>
      </c>
      <c r="AB117" s="72">
        <f>SUM(AB94:AB115)</f>
        <v>0</v>
      </c>
      <c r="AC117" s="72">
        <f>SUM(AC94:AC115)</f>
        <v>0</v>
      </c>
      <c r="AG117" s="148">
        <f t="shared" ref="AG117:AQ117" si="68">SUMIF(AG94:AG115,FALSE,$G94:$G115)</f>
        <v>0</v>
      </c>
      <c r="AH117" s="148">
        <f t="shared" si="68"/>
        <v>0</v>
      </c>
      <c r="AI117" s="148">
        <f t="shared" si="68"/>
        <v>0</v>
      </c>
      <c r="AJ117" s="148">
        <f t="shared" si="68"/>
        <v>4</v>
      </c>
      <c r="AK117" s="148">
        <f t="shared" si="68"/>
        <v>0</v>
      </c>
      <c r="AL117" s="148">
        <f t="shared" si="68"/>
        <v>0</v>
      </c>
      <c r="AM117" s="148">
        <f t="shared" si="68"/>
        <v>0</v>
      </c>
      <c r="AN117" s="148">
        <f t="shared" si="68"/>
        <v>4</v>
      </c>
      <c r="AO117" s="148">
        <f t="shared" si="68"/>
        <v>0</v>
      </c>
      <c r="AP117" s="148">
        <f t="shared" si="68"/>
        <v>12</v>
      </c>
      <c r="AQ117" s="148">
        <f t="shared" si="68"/>
        <v>4</v>
      </c>
      <c r="AR117" s="149">
        <f>SUM(AG117:AQ117)</f>
        <v>24</v>
      </c>
    </row>
    <row r="118" spans="1:47" ht="16.5" thickBot="1" x14ac:dyDescent="0.3">
      <c r="A118" s="634" t="s">
        <v>165</v>
      </c>
      <c r="B118" s="635"/>
      <c r="C118" s="635"/>
      <c r="D118" s="635"/>
      <c r="E118" s="635"/>
      <c r="F118" s="636"/>
      <c r="G118" s="270">
        <f>G86+G117</f>
        <v>64</v>
      </c>
      <c r="H118" s="860">
        <f t="shared" ref="H118:AC118" si="69">H117+H86</f>
        <v>1920</v>
      </c>
      <c r="I118" s="860">
        <f t="shared" si="69"/>
        <v>746</v>
      </c>
      <c r="J118" s="860">
        <f t="shared" si="69"/>
        <v>319</v>
      </c>
      <c r="K118" s="860">
        <f t="shared" si="69"/>
        <v>0</v>
      </c>
      <c r="L118" s="860">
        <f t="shared" si="69"/>
        <v>427</v>
      </c>
      <c r="M118" s="860">
        <f t="shared" si="69"/>
        <v>1174</v>
      </c>
      <c r="N118" s="770">
        <f t="shared" si="69"/>
        <v>0</v>
      </c>
      <c r="O118" s="770">
        <f t="shared" si="69"/>
        <v>0</v>
      </c>
      <c r="P118" s="770">
        <f t="shared" si="69"/>
        <v>0</v>
      </c>
      <c r="Q118" s="770">
        <f t="shared" si="69"/>
        <v>6</v>
      </c>
      <c r="R118" s="770">
        <f t="shared" si="69"/>
        <v>6</v>
      </c>
      <c r="S118" s="770">
        <f t="shared" si="69"/>
        <v>6</v>
      </c>
      <c r="T118" s="770">
        <f t="shared" si="69"/>
        <v>9</v>
      </c>
      <c r="U118" s="770">
        <f t="shared" si="69"/>
        <v>6</v>
      </c>
      <c r="V118" s="770">
        <f t="shared" si="69"/>
        <v>6</v>
      </c>
      <c r="W118" s="770">
        <f t="shared" si="69"/>
        <v>15</v>
      </c>
      <c r="X118" s="229">
        <f t="shared" si="69"/>
        <v>6</v>
      </c>
      <c r="Y118" s="84" t="e">
        <f t="shared" si="69"/>
        <v>#REF!</v>
      </c>
      <c r="Z118" s="72" t="e">
        <f t="shared" si="69"/>
        <v>#REF!</v>
      </c>
      <c r="AA118" s="72" t="e">
        <f t="shared" si="69"/>
        <v>#REF!</v>
      </c>
      <c r="AB118" s="72" t="e">
        <f t="shared" si="69"/>
        <v>#REF!</v>
      </c>
      <c r="AC118" s="72" t="e">
        <f t="shared" si="69"/>
        <v>#REF!</v>
      </c>
    </row>
    <row r="119" spans="1:47" s="67" customFormat="1" ht="16.5" thickBot="1" x14ac:dyDescent="0.3">
      <c r="A119" s="593" t="s">
        <v>166</v>
      </c>
      <c r="B119" s="593"/>
      <c r="C119" s="593"/>
      <c r="D119" s="593"/>
      <c r="E119" s="593"/>
      <c r="F119" s="593"/>
      <c r="G119" s="270">
        <f t="shared" ref="G119:M119" si="70">G118+G63</f>
        <v>240</v>
      </c>
      <c r="H119" s="860">
        <f t="shared" si="70"/>
        <v>7200</v>
      </c>
      <c r="I119" s="860">
        <f t="shared" si="70"/>
        <v>2554</v>
      </c>
      <c r="J119" s="860">
        <f t="shared" si="70"/>
        <v>1124</v>
      </c>
      <c r="K119" s="860">
        <f t="shared" si="70"/>
        <v>143</v>
      </c>
      <c r="L119" s="860">
        <f t="shared" si="70"/>
        <v>1287</v>
      </c>
      <c r="M119" s="860">
        <f t="shared" si="70"/>
        <v>4646</v>
      </c>
      <c r="N119" s="770">
        <f t="shared" ref="N119:X119" si="71">N63+N118</f>
        <v>24</v>
      </c>
      <c r="O119" s="770">
        <f t="shared" si="71"/>
        <v>18</v>
      </c>
      <c r="P119" s="770">
        <f t="shared" si="71"/>
        <v>18</v>
      </c>
      <c r="Q119" s="770">
        <f t="shared" si="71"/>
        <v>25</v>
      </c>
      <c r="R119" s="770">
        <f t="shared" si="71"/>
        <v>18</v>
      </c>
      <c r="S119" s="770">
        <f t="shared" si="71"/>
        <v>18</v>
      </c>
      <c r="T119" s="770">
        <f t="shared" si="71"/>
        <v>27</v>
      </c>
      <c r="U119" s="770">
        <f t="shared" si="71"/>
        <v>18</v>
      </c>
      <c r="V119" s="770">
        <f t="shared" si="71"/>
        <v>18</v>
      </c>
      <c r="W119" s="770">
        <f t="shared" si="71"/>
        <v>22</v>
      </c>
      <c r="X119" s="229">
        <f t="shared" si="71"/>
        <v>13</v>
      </c>
      <c r="AA119" s="74">
        <v>22</v>
      </c>
      <c r="AB119" s="74">
        <v>22</v>
      </c>
      <c r="AC119" s="74">
        <v>22</v>
      </c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</row>
    <row r="120" spans="1:47" s="67" customFormat="1" ht="16.5" thickBot="1" x14ac:dyDescent="0.3">
      <c r="A120" s="592" t="s">
        <v>138</v>
      </c>
      <c r="B120" s="592"/>
      <c r="C120" s="592"/>
      <c r="D120" s="592"/>
      <c r="E120" s="592"/>
      <c r="F120" s="592"/>
      <c r="G120" s="592"/>
      <c r="H120" s="592"/>
      <c r="I120" s="592"/>
      <c r="J120" s="592"/>
      <c r="K120" s="592"/>
      <c r="L120" s="592"/>
      <c r="M120" s="592"/>
      <c r="N120" s="770">
        <f>N119</f>
        <v>24</v>
      </c>
      <c r="O120" s="770">
        <f t="shared" ref="O120:AC120" si="72">O119</f>
        <v>18</v>
      </c>
      <c r="P120" s="770">
        <f t="shared" si="72"/>
        <v>18</v>
      </c>
      <c r="Q120" s="770">
        <f t="shared" si="72"/>
        <v>25</v>
      </c>
      <c r="R120" s="770">
        <f t="shared" si="72"/>
        <v>18</v>
      </c>
      <c r="S120" s="770">
        <f t="shared" si="72"/>
        <v>18</v>
      </c>
      <c r="T120" s="770">
        <f t="shared" si="72"/>
        <v>27</v>
      </c>
      <c r="U120" s="770">
        <f t="shared" si="72"/>
        <v>18</v>
      </c>
      <c r="V120" s="770">
        <f t="shared" si="72"/>
        <v>18</v>
      </c>
      <c r="W120" s="770">
        <f t="shared" si="72"/>
        <v>22</v>
      </c>
      <c r="X120" s="229">
        <f t="shared" si="72"/>
        <v>13</v>
      </c>
      <c r="Y120" s="84">
        <f t="shared" si="72"/>
        <v>0</v>
      </c>
      <c r="Z120" s="72">
        <f t="shared" si="72"/>
        <v>0</v>
      </c>
      <c r="AA120" s="72">
        <f t="shared" si="72"/>
        <v>22</v>
      </c>
      <c r="AB120" s="72">
        <f t="shared" si="72"/>
        <v>22</v>
      </c>
      <c r="AC120" s="72">
        <f t="shared" si="72"/>
        <v>22</v>
      </c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</row>
    <row r="121" spans="1:47" s="67" customFormat="1" ht="16.5" thickBot="1" x14ac:dyDescent="0.3">
      <c r="A121" s="592" t="s">
        <v>139</v>
      </c>
      <c r="B121" s="592"/>
      <c r="C121" s="592"/>
      <c r="D121" s="592"/>
      <c r="E121" s="592"/>
      <c r="F121" s="592"/>
      <c r="G121" s="592"/>
      <c r="H121" s="592"/>
      <c r="I121" s="592"/>
      <c r="J121" s="592"/>
      <c r="K121" s="592"/>
      <c r="L121" s="592"/>
      <c r="M121" s="592"/>
      <c r="N121" s="770">
        <v>3</v>
      </c>
      <c r="O121" s="857"/>
      <c r="P121" s="861">
        <v>4</v>
      </c>
      <c r="Q121" s="861">
        <v>3</v>
      </c>
      <c r="R121" s="861"/>
      <c r="S121" s="861">
        <v>3</v>
      </c>
      <c r="T121" s="861">
        <v>2</v>
      </c>
      <c r="U121" s="861"/>
      <c r="V121" s="861">
        <v>3</v>
      </c>
      <c r="W121" s="861">
        <v>1</v>
      </c>
      <c r="X121" s="271">
        <v>1</v>
      </c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</row>
    <row r="122" spans="1:47" s="67" customFormat="1" ht="16.5" thickBot="1" x14ac:dyDescent="0.3">
      <c r="A122" s="592" t="s">
        <v>140</v>
      </c>
      <c r="B122" s="592"/>
      <c r="C122" s="592"/>
      <c r="D122" s="592"/>
      <c r="E122" s="592"/>
      <c r="F122" s="592"/>
      <c r="G122" s="592"/>
      <c r="H122" s="592"/>
      <c r="I122" s="592"/>
      <c r="J122" s="592"/>
      <c r="K122" s="592"/>
      <c r="L122" s="592"/>
      <c r="M122" s="592"/>
      <c r="N122" s="808">
        <v>3</v>
      </c>
      <c r="O122" s="862"/>
      <c r="P122" s="863">
        <v>3</v>
      </c>
      <c r="Q122" s="863">
        <v>4</v>
      </c>
      <c r="R122" s="863"/>
      <c r="S122" s="863">
        <v>4</v>
      </c>
      <c r="T122" s="863">
        <v>5</v>
      </c>
      <c r="U122" s="863"/>
      <c r="V122" s="863">
        <v>3</v>
      </c>
      <c r="W122" s="863">
        <v>6</v>
      </c>
      <c r="X122" s="272">
        <v>4</v>
      </c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</row>
    <row r="123" spans="1:47" s="67" customFormat="1" ht="16.5" thickBot="1" x14ac:dyDescent="0.3">
      <c r="A123" s="592" t="s">
        <v>141</v>
      </c>
      <c r="B123" s="592"/>
      <c r="C123" s="592"/>
      <c r="D123" s="592"/>
      <c r="E123" s="592"/>
      <c r="F123" s="592"/>
      <c r="G123" s="592"/>
      <c r="H123" s="592"/>
      <c r="I123" s="592"/>
      <c r="J123" s="592"/>
      <c r="K123" s="592"/>
      <c r="L123" s="592"/>
      <c r="M123" s="592"/>
      <c r="N123" s="864"/>
      <c r="O123" s="865"/>
      <c r="P123" s="865"/>
      <c r="Q123" s="866"/>
      <c r="R123" s="866"/>
      <c r="S123" s="866"/>
      <c r="T123" s="866"/>
      <c r="U123" s="866"/>
      <c r="V123" s="866"/>
      <c r="W123" s="866"/>
      <c r="X123" s="273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</row>
    <row r="124" spans="1:47" s="67" customFormat="1" ht="16.5" thickBot="1" x14ac:dyDescent="0.3">
      <c r="A124" s="630" t="s">
        <v>142</v>
      </c>
      <c r="B124" s="630"/>
      <c r="C124" s="630"/>
      <c r="D124" s="630"/>
      <c r="E124" s="630"/>
      <c r="F124" s="630"/>
      <c r="G124" s="630"/>
      <c r="H124" s="630"/>
      <c r="I124" s="630"/>
      <c r="J124" s="630"/>
      <c r="K124" s="630"/>
      <c r="L124" s="630"/>
      <c r="M124" s="630"/>
      <c r="N124" s="867"/>
      <c r="O124" s="865"/>
      <c r="P124" s="865"/>
      <c r="Q124" s="868"/>
      <c r="R124" s="868"/>
      <c r="S124" s="869">
        <v>1</v>
      </c>
      <c r="T124" s="869"/>
      <c r="U124" s="868"/>
      <c r="V124" s="869">
        <v>1</v>
      </c>
      <c r="W124" s="869"/>
      <c r="X124" s="274">
        <v>1</v>
      </c>
      <c r="AG124" s="135" t="s">
        <v>332</v>
      </c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</row>
    <row r="125" spans="1:47" s="67" customFormat="1" ht="16.5" thickBot="1" x14ac:dyDescent="0.3">
      <c r="A125" s="631" t="s">
        <v>168</v>
      </c>
      <c r="B125" s="632"/>
      <c r="C125" s="632"/>
      <c r="D125" s="632"/>
      <c r="E125" s="632"/>
      <c r="F125" s="632"/>
      <c r="G125" s="632"/>
      <c r="H125" s="632"/>
      <c r="I125" s="632"/>
      <c r="J125" s="632"/>
      <c r="K125" s="632"/>
      <c r="L125" s="632"/>
      <c r="M125" s="633"/>
      <c r="N125" s="870" t="s">
        <v>167</v>
      </c>
      <c r="O125" s="871"/>
      <c r="P125" s="872"/>
      <c r="Q125" s="873">
        <f>G63/G119*100</f>
        <v>73.333333333333329</v>
      </c>
      <c r="R125" s="874"/>
      <c r="S125" s="875"/>
      <c r="T125" s="873" t="s">
        <v>46</v>
      </c>
      <c r="U125" s="874"/>
      <c r="V125" s="875"/>
      <c r="W125" s="627">
        <f>G118/G119*100</f>
        <v>26.666666666666668</v>
      </c>
      <c r="X125" s="628"/>
      <c r="Y125" s="75">
        <f>SUM(N125:X125)</f>
        <v>100</v>
      </c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</row>
    <row r="126" spans="1:47" s="67" customFormat="1" ht="16.5" thickBot="1" x14ac:dyDescent="0.3">
      <c r="A126" s="344"/>
      <c r="B126" s="344"/>
      <c r="C126" s="344"/>
      <c r="D126" s="344"/>
      <c r="E126" s="344"/>
      <c r="F126" s="344"/>
      <c r="G126" s="344"/>
      <c r="H126" s="876"/>
      <c r="I126" s="876"/>
      <c r="J126" s="876"/>
      <c r="K126" s="876"/>
      <c r="L126" s="876"/>
      <c r="M126" s="876"/>
      <c r="N126" s="877"/>
      <c r="O126" s="877"/>
      <c r="P126" s="878"/>
      <c r="Q126" s="879"/>
      <c r="R126" s="879"/>
      <c r="S126" s="880"/>
      <c r="T126" s="879"/>
      <c r="U126" s="879"/>
      <c r="V126" s="880"/>
      <c r="W126" s="879"/>
      <c r="X126" s="345"/>
      <c r="Y126" s="75"/>
      <c r="AG126" s="346"/>
      <c r="AH126" s="346"/>
      <c r="AI126" s="135"/>
      <c r="AJ126" s="135"/>
      <c r="AK126" s="135"/>
      <c r="AL126" s="135"/>
      <c r="AM126" s="135"/>
      <c r="AN126" s="135"/>
      <c r="AO126" s="135"/>
      <c r="AP126" s="135"/>
      <c r="AQ126" s="135"/>
    </row>
    <row r="127" spans="1:47" s="67" customFormat="1" hidden="1" x14ac:dyDescent="0.25">
      <c r="A127" s="344"/>
      <c r="B127" s="344"/>
      <c r="C127" s="344"/>
      <c r="D127" s="344"/>
      <c r="E127" s="344"/>
      <c r="F127" s="344"/>
      <c r="G127" s="344"/>
      <c r="H127" s="876"/>
      <c r="I127" s="876"/>
      <c r="J127" s="876"/>
      <c r="K127" s="876"/>
      <c r="L127" s="876"/>
      <c r="M127" s="876"/>
      <c r="N127" s="877"/>
      <c r="O127" s="877"/>
      <c r="P127" s="878"/>
      <c r="Q127" s="879"/>
      <c r="R127" s="879"/>
      <c r="S127" s="880"/>
      <c r="T127" s="879"/>
      <c r="U127" s="879"/>
      <c r="V127" s="880"/>
      <c r="W127" s="879"/>
      <c r="X127" s="345"/>
      <c r="Y127" s="75"/>
      <c r="AG127" s="346"/>
      <c r="AH127" s="346"/>
      <c r="AI127" s="135"/>
      <c r="AJ127" s="135"/>
      <c r="AK127" s="135"/>
      <c r="AL127" s="135"/>
      <c r="AM127" s="135"/>
      <c r="AN127" s="135"/>
      <c r="AO127" s="135"/>
      <c r="AP127" s="135"/>
      <c r="AQ127" s="135"/>
    </row>
    <row r="128" spans="1:47" s="67" customFormat="1" hidden="1" x14ac:dyDescent="0.25">
      <c r="A128" s="344"/>
      <c r="B128" s="344"/>
      <c r="C128" s="344"/>
      <c r="D128" s="344"/>
      <c r="E128" s="344"/>
      <c r="F128" s="344"/>
      <c r="G128" s="344"/>
      <c r="H128" s="876"/>
      <c r="I128" s="876"/>
      <c r="J128" s="876"/>
      <c r="K128" s="876"/>
      <c r="L128" s="876"/>
      <c r="M128" s="876"/>
      <c r="N128" s="877"/>
      <c r="O128" s="877"/>
      <c r="P128" s="878"/>
      <c r="Q128" s="879"/>
      <c r="R128" s="879"/>
      <c r="S128" s="880"/>
      <c r="T128" s="879"/>
      <c r="U128" s="879"/>
      <c r="V128" s="880"/>
      <c r="W128" s="879"/>
      <c r="X128" s="345"/>
      <c r="Y128" s="75"/>
      <c r="AG128" s="346"/>
      <c r="AH128" s="346"/>
      <c r="AI128" s="135"/>
      <c r="AJ128" s="135"/>
      <c r="AK128" s="135"/>
      <c r="AL128" s="135"/>
      <c r="AM128" s="135"/>
      <c r="AN128" s="135"/>
      <c r="AO128" s="135"/>
      <c r="AP128" s="135"/>
      <c r="AQ128" s="135"/>
    </row>
    <row r="129" spans="1:43" s="67" customFormat="1" ht="20.25" hidden="1" customHeight="1" x14ac:dyDescent="0.25">
      <c r="A129" s="275"/>
      <c r="B129" s="275"/>
      <c r="C129" s="275"/>
      <c r="D129" s="275"/>
      <c r="E129" s="275"/>
      <c r="F129" s="275"/>
      <c r="G129" s="275"/>
      <c r="H129" s="881"/>
      <c r="I129" s="881"/>
      <c r="J129" s="881"/>
      <c r="K129" s="881"/>
      <c r="L129" s="881"/>
      <c r="M129" s="881"/>
      <c r="N129" s="882"/>
      <c r="O129" s="882"/>
      <c r="P129" s="882"/>
      <c r="Q129" s="883"/>
      <c r="R129" s="883"/>
      <c r="S129" s="883"/>
      <c r="T129" s="882"/>
      <c r="U129" s="882"/>
      <c r="V129" s="882"/>
      <c r="W129" s="882"/>
      <c r="X129" s="276"/>
      <c r="AG129" s="67" t="s">
        <v>327</v>
      </c>
      <c r="AH129" s="67" t="s">
        <v>328</v>
      </c>
      <c r="AI129" s="154" t="s">
        <v>329</v>
      </c>
      <c r="AJ129" s="134" t="s">
        <v>330</v>
      </c>
      <c r="AK129" s="134" t="s">
        <v>331</v>
      </c>
      <c r="AL129" s="135"/>
      <c r="AM129" s="135"/>
      <c r="AN129" s="135"/>
      <c r="AO129" s="135"/>
      <c r="AP129" s="135"/>
      <c r="AQ129" s="135"/>
    </row>
    <row r="130" spans="1:43" s="67" customFormat="1" ht="16.5" hidden="1" thickBot="1" x14ac:dyDescent="0.3">
      <c r="A130" s="158"/>
      <c r="B130" s="277"/>
      <c r="C130" s="629" t="s">
        <v>78</v>
      </c>
      <c r="D130" s="629"/>
      <c r="E130" s="629"/>
      <c r="F130" s="629"/>
      <c r="G130" s="629"/>
      <c r="H130" s="629"/>
      <c r="I130" s="629"/>
      <c r="J130" s="629"/>
      <c r="K130" s="629"/>
      <c r="L130" s="884"/>
      <c r="M130" s="884"/>
      <c r="N130" s="885"/>
      <c r="O130" s="885"/>
      <c r="P130" s="885"/>
      <c r="Q130" s="885"/>
      <c r="R130" s="885"/>
      <c r="S130" s="885"/>
      <c r="T130" s="885"/>
      <c r="U130" s="885"/>
      <c r="V130" s="885"/>
      <c r="W130" s="885"/>
      <c r="AF130" s="70" t="s">
        <v>96</v>
      </c>
      <c r="AG130" s="144">
        <f>AF11</f>
        <v>55.5</v>
      </c>
      <c r="AH130" s="144">
        <f>AF31</f>
        <v>0</v>
      </c>
      <c r="AI130" s="144">
        <f>AF55</f>
        <v>4.5</v>
      </c>
      <c r="AJ130" s="144">
        <f>AF61</f>
        <v>0</v>
      </c>
      <c r="AK130" s="144">
        <f>AF94</f>
        <v>0</v>
      </c>
      <c r="AL130" s="144">
        <f>SUM(AG130:AK130)</f>
        <v>60</v>
      </c>
      <c r="AM130" s="135"/>
      <c r="AN130" s="135"/>
      <c r="AO130" s="135"/>
      <c r="AP130" s="135"/>
      <c r="AQ130" s="135"/>
    </row>
    <row r="131" spans="1:43" x14ac:dyDescent="0.25">
      <c r="A131" s="201" t="s">
        <v>225</v>
      </c>
      <c r="B131" s="317" t="s">
        <v>18</v>
      </c>
      <c r="C131" s="252"/>
      <c r="D131" s="297"/>
      <c r="E131" s="297"/>
      <c r="F131" s="309"/>
      <c r="G131" s="313">
        <f>G132+G133</f>
        <v>13.5</v>
      </c>
      <c r="H131" s="886">
        <f t="shared" ref="H131:M131" si="73">H132+H133</f>
        <v>405</v>
      </c>
      <c r="I131" s="886">
        <f t="shared" si="73"/>
        <v>264</v>
      </c>
      <c r="J131" s="887">
        <f t="shared" si="73"/>
        <v>4</v>
      </c>
      <c r="K131" s="888"/>
      <c r="L131" s="889">
        <f t="shared" si="73"/>
        <v>260</v>
      </c>
      <c r="M131" s="886">
        <f t="shared" si="73"/>
        <v>141</v>
      </c>
      <c r="N131" s="890"/>
      <c r="O131" s="891"/>
      <c r="P131" s="892"/>
      <c r="Q131" s="893"/>
      <c r="R131" s="891"/>
      <c r="S131" s="892"/>
      <c r="T131" s="893"/>
      <c r="U131" s="891"/>
      <c r="V131" s="892"/>
      <c r="W131" s="893"/>
      <c r="X131" s="318"/>
      <c r="AF131" s="70" t="s">
        <v>97</v>
      </c>
      <c r="AG131" s="144">
        <f>AF12</f>
        <v>10</v>
      </c>
      <c r="AH131" s="144">
        <f>AF32</f>
        <v>21</v>
      </c>
      <c r="AI131" s="144">
        <f>AF56</f>
        <v>3</v>
      </c>
      <c r="AJ131" s="144">
        <f>AF62</f>
        <v>8</v>
      </c>
      <c r="AK131" s="144">
        <f>AF95</f>
        <v>4</v>
      </c>
      <c r="AL131" s="144">
        <f t="shared" ref="AL131:AL134" si="74">SUM(AG131:AK131)</f>
        <v>46</v>
      </c>
    </row>
    <row r="132" spans="1:43" x14ac:dyDescent="0.25">
      <c r="A132" s="223" t="s">
        <v>312</v>
      </c>
      <c r="B132" s="278" t="s">
        <v>18</v>
      </c>
      <c r="C132" s="179"/>
      <c r="D132" s="279" t="s">
        <v>313</v>
      </c>
      <c r="E132" s="280"/>
      <c r="F132" s="281"/>
      <c r="G132" s="314">
        <v>6.5</v>
      </c>
      <c r="H132" s="894">
        <f t="shared" ref="H132:H133" si="75">G132*30</f>
        <v>195</v>
      </c>
      <c r="I132" s="895">
        <f>J132+K132+L132</f>
        <v>132</v>
      </c>
      <c r="J132" s="742">
        <v>4</v>
      </c>
      <c r="K132" s="896"/>
      <c r="L132" s="897">
        <v>128</v>
      </c>
      <c r="M132" s="898">
        <f>H132-I132</f>
        <v>63</v>
      </c>
      <c r="N132" s="693">
        <v>4</v>
      </c>
      <c r="O132" s="694">
        <v>4</v>
      </c>
      <c r="P132" s="695">
        <v>4</v>
      </c>
      <c r="Q132" s="696"/>
      <c r="R132" s="694"/>
      <c r="S132" s="695"/>
      <c r="T132" s="899"/>
      <c r="U132" s="900"/>
      <c r="V132" s="901"/>
      <c r="W132" s="899"/>
      <c r="X132" s="282"/>
      <c r="AF132" s="70" t="s">
        <v>98</v>
      </c>
      <c r="AG132" s="144">
        <f>AF13</f>
        <v>0</v>
      </c>
      <c r="AH132" s="144">
        <f>AF33</f>
        <v>42</v>
      </c>
      <c r="AI132" s="144">
        <f>AF57</f>
        <v>3</v>
      </c>
      <c r="AJ132" s="144">
        <f>AF63</f>
        <v>8</v>
      </c>
      <c r="AK132" s="144">
        <f>AF104</f>
        <v>4</v>
      </c>
      <c r="AL132" s="144">
        <f t="shared" si="74"/>
        <v>57</v>
      </c>
    </row>
    <row r="133" spans="1:43" x14ac:dyDescent="0.25">
      <c r="A133" s="223" t="s">
        <v>314</v>
      </c>
      <c r="B133" s="278" t="s">
        <v>18</v>
      </c>
      <c r="C133" s="179"/>
      <c r="D133" s="169" t="s">
        <v>315</v>
      </c>
      <c r="E133" s="280"/>
      <c r="F133" s="281"/>
      <c r="G133" s="315">
        <v>7</v>
      </c>
      <c r="H133" s="902">
        <f t="shared" si="75"/>
        <v>210</v>
      </c>
      <c r="I133" s="692">
        <f t="shared" ref="I133" si="76">J133+K133+L133</f>
        <v>132</v>
      </c>
      <c r="J133" s="903"/>
      <c r="K133" s="904"/>
      <c r="L133" s="905">
        <v>132</v>
      </c>
      <c r="M133" s="906">
        <f>H133-I133</f>
        <v>78</v>
      </c>
      <c r="N133" s="693"/>
      <c r="O133" s="694"/>
      <c r="P133" s="695"/>
      <c r="Q133" s="696">
        <v>4</v>
      </c>
      <c r="R133" s="694">
        <v>4</v>
      </c>
      <c r="S133" s="695">
        <v>4</v>
      </c>
      <c r="T133" s="899"/>
      <c r="U133" s="900"/>
      <c r="V133" s="901"/>
      <c r="W133" s="899"/>
      <c r="X133" s="282"/>
      <c r="AF133" s="70" t="s">
        <v>99</v>
      </c>
      <c r="AG133" s="144">
        <f>AF14</f>
        <v>4</v>
      </c>
      <c r="AH133" s="144">
        <f>AF36</f>
        <v>5</v>
      </c>
      <c r="AI133" s="144">
        <f>AF58</f>
        <v>12</v>
      </c>
      <c r="AJ133" s="144">
        <f>AF64</f>
        <v>4</v>
      </c>
      <c r="AK133" s="144">
        <f>AF105</f>
        <v>16</v>
      </c>
      <c r="AL133" s="144">
        <f t="shared" si="74"/>
        <v>41</v>
      </c>
    </row>
    <row r="134" spans="1:43" ht="16.5" thickBot="1" x14ac:dyDescent="0.3">
      <c r="A134" s="308" t="s">
        <v>316</v>
      </c>
      <c r="B134" s="294" t="s">
        <v>18</v>
      </c>
      <c r="C134" s="259"/>
      <c r="D134" s="310" t="s">
        <v>317</v>
      </c>
      <c r="E134" s="311"/>
      <c r="F134" s="312"/>
      <c r="G134" s="316"/>
      <c r="H134" s="907"/>
      <c r="I134" s="908"/>
      <c r="J134" s="909"/>
      <c r="K134" s="910"/>
      <c r="L134" s="911"/>
      <c r="M134" s="908">
        <f t="shared" ref="M134" si="77">H134-I134</f>
        <v>0</v>
      </c>
      <c r="N134" s="715"/>
      <c r="O134" s="716"/>
      <c r="P134" s="717"/>
      <c r="Q134" s="718"/>
      <c r="R134" s="716"/>
      <c r="S134" s="717"/>
      <c r="T134" s="912" t="s">
        <v>318</v>
      </c>
      <c r="U134" s="913" t="s">
        <v>318</v>
      </c>
      <c r="V134" s="914" t="s">
        <v>318</v>
      </c>
      <c r="W134" s="915" t="s">
        <v>318</v>
      </c>
      <c r="X134" s="282"/>
      <c r="AG134" s="144">
        <f>AF15</f>
        <v>69.5</v>
      </c>
      <c r="AH134" s="144" t="e">
        <f>#REF!</f>
        <v>#REF!</v>
      </c>
      <c r="AI134" s="144">
        <f>AF59</f>
        <v>22.5</v>
      </c>
      <c r="AJ134" s="144">
        <f>AF65</f>
        <v>20</v>
      </c>
      <c r="AK134" s="144">
        <f>AF107</f>
        <v>24</v>
      </c>
      <c r="AL134" s="144" t="e">
        <f t="shared" si="74"/>
        <v>#REF!</v>
      </c>
    </row>
    <row r="135" spans="1:43" ht="47.25" x14ac:dyDescent="0.25">
      <c r="A135" s="319" t="s">
        <v>333</v>
      </c>
      <c r="B135" s="295" t="s">
        <v>334</v>
      </c>
      <c r="C135" s="252"/>
      <c r="D135" s="296"/>
      <c r="E135" s="297"/>
      <c r="F135" s="298"/>
      <c r="G135" s="231">
        <f>SUM(G136:G139)</f>
        <v>18</v>
      </c>
      <c r="H135" s="916">
        <f t="shared" ref="H135:M135" si="78">SUM(H136:H139)</f>
        <v>540</v>
      </c>
      <c r="I135" s="916">
        <f t="shared" si="78"/>
        <v>294</v>
      </c>
      <c r="J135" s="917">
        <f t="shared" si="78"/>
        <v>0</v>
      </c>
      <c r="K135" s="918">
        <f t="shared" si="78"/>
        <v>0</v>
      </c>
      <c r="L135" s="919">
        <f t="shared" si="78"/>
        <v>294</v>
      </c>
      <c r="M135" s="916">
        <f t="shared" si="78"/>
        <v>246</v>
      </c>
      <c r="N135" s="684"/>
      <c r="O135" s="920"/>
      <c r="P135" s="686"/>
      <c r="Q135" s="687"/>
      <c r="R135" s="920"/>
      <c r="S135" s="686"/>
      <c r="T135" s="921"/>
      <c r="U135" s="922"/>
      <c r="V135" s="923"/>
      <c r="W135" s="924"/>
      <c r="X135" s="282"/>
      <c r="AG135" s="144"/>
      <c r="AH135" s="144"/>
      <c r="AI135" s="144"/>
      <c r="AJ135" s="144"/>
      <c r="AK135" s="144"/>
      <c r="AL135" s="144"/>
    </row>
    <row r="136" spans="1:43" x14ac:dyDescent="0.25">
      <c r="A136" s="166"/>
      <c r="B136" s="299" t="s">
        <v>335</v>
      </c>
      <c r="C136" s="224">
        <v>2</v>
      </c>
      <c r="D136" s="269" t="s">
        <v>225</v>
      </c>
      <c r="E136" s="180"/>
      <c r="F136" s="300"/>
      <c r="G136" s="306">
        <v>6</v>
      </c>
      <c r="H136" s="925">
        <f>G136*30</f>
        <v>180</v>
      </c>
      <c r="I136" s="895">
        <f>J136+K136+L136</f>
        <v>99</v>
      </c>
      <c r="J136" s="903"/>
      <c r="K136" s="904"/>
      <c r="L136" s="905">
        <v>99</v>
      </c>
      <c r="M136" s="906">
        <f>H136-I136</f>
        <v>81</v>
      </c>
      <c r="N136" s="693">
        <v>3</v>
      </c>
      <c r="O136" s="926">
        <v>3</v>
      </c>
      <c r="P136" s="695">
        <v>3</v>
      </c>
      <c r="Q136" s="696"/>
      <c r="R136" s="926"/>
      <c r="S136" s="695"/>
      <c r="T136" s="915"/>
      <c r="U136" s="927"/>
      <c r="V136" s="928"/>
      <c r="W136" s="924"/>
      <c r="X136" s="282"/>
      <c r="AG136" s="144"/>
      <c r="AH136" s="144"/>
      <c r="AI136" s="144"/>
      <c r="AJ136" s="144"/>
      <c r="AK136" s="144"/>
      <c r="AL136" s="144"/>
    </row>
    <row r="137" spans="1:43" x14ac:dyDescent="0.25">
      <c r="A137" s="166"/>
      <c r="B137" s="299" t="s">
        <v>335</v>
      </c>
      <c r="C137" s="224">
        <v>4</v>
      </c>
      <c r="D137" s="269" t="s">
        <v>106</v>
      </c>
      <c r="E137" s="180"/>
      <c r="F137" s="300"/>
      <c r="G137" s="306">
        <v>6</v>
      </c>
      <c r="H137" s="925">
        <f t="shared" ref="H137:H139" si="79">G137*30</f>
        <v>180</v>
      </c>
      <c r="I137" s="895">
        <f t="shared" ref="I137:I139" si="80">J137+K137+L137</f>
        <v>99</v>
      </c>
      <c r="J137" s="903"/>
      <c r="K137" s="904"/>
      <c r="L137" s="905">
        <v>99</v>
      </c>
      <c r="M137" s="906">
        <f t="shared" ref="M137:M139" si="81">H137-I137</f>
        <v>81</v>
      </c>
      <c r="N137" s="693"/>
      <c r="O137" s="926"/>
      <c r="P137" s="695"/>
      <c r="Q137" s="696">
        <v>3</v>
      </c>
      <c r="R137" s="926">
        <v>3</v>
      </c>
      <c r="S137" s="695">
        <v>3</v>
      </c>
      <c r="T137" s="915"/>
      <c r="U137" s="927"/>
      <c r="V137" s="928"/>
      <c r="W137" s="924"/>
      <c r="X137" s="282"/>
      <c r="AG137" s="144"/>
      <c r="AH137" s="144"/>
      <c r="AI137" s="144"/>
      <c r="AJ137" s="144"/>
      <c r="AK137" s="144"/>
      <c r="AL137" s="144"/>
    </row>
    <row r="138" spans="1:43" x14ac:dyDescent="0.25">
      <c r="A138" s="166"/>
      <c r="B138" s="299" t="s">
        <v>335</v>
      </c>
      <c r="C138" s="224">
        <v>6</v>
      </c>
      <c r="D138" s="269" t="s">
        <v>336</v>
      </c>
      <c r="E138" s="180"/>
      <c r="F138" s="300"/>
      <c r="G138" s="306">
        <v>4</v>
      </c>
      <c r="H138" s="925">
        <f t="shared" si="79"/>
        <v>120</v>
      </c>
      <c r="I138" s="895">
        <f t="shared" si="80"/>
        <v>66</v>
      </c>
      <c r="J138" s="903"/>
      <c r="K138" s="904"/>
      <c r="L138" s="905">
        <v>66</v>
      </c>
      <c r="M138" s="906">
        <f t="shared" si="81"/>
        <v>54</v>
      </c>
      <c r="N138" s="693"/>
      <c r="O138" s="926"/>
      <c r="P138" s="695"/>
      <c r="Q138" s="696"/>
      <c r="R138" s="926"/>
      <c r="S138" s="695"/>
      <c r="T138" s="915">
        <v>2</v>
      </c>
      <c r="U138" s="927">
        <v>2</v>
      </c>
      <c r="V138" s="928">
        <v>2</v>
      </c>
      <c r="W138" s="924"/>
      <c r="X138" s="282"/>
      <c r="AG138" s="144"/>
      <c r="AH138" s="144"/>
      <c r="AI138" s="144"/>
      <c r="AJ138" s="144"/>
      <c r="AK138" s="144"/>
      <c r="AL138" s="144"/>
    </row>
    <row r="139" spans="1:43" ht="16.5" thickBot="1" x14ac:dyDescent="0.3">
      <c r="A139" s="320"/>
      <c r="B139" s="301" t="s">
        <v>335</v>
      </c>
      <c r="C139" s="302">
        <v>7</v>
      </c>
      <c r="D139" s="303"/>
      <c r="E139" s="304"/>
      <c r="F139" s="305"/>
      <c r="G139" s="307">
        <v>2</v>
      </c>
      <c r="H139" s="929">
        <f t="shared" si="79"/>
        <v>60</v>
      </c>
      <c r="I139" s="930">
        <f t="shared" si="80"/>
        <v>30</v>
      </c>
      <c r="J139" s="931"/>
      <c r="K139" s="932"/>
      <c r="L139" s="933">
        <v>30</v>
      </c>
      <c r="M139" s="934">
        <f t="shared" si="81"/>
        <v>30</v>
      </c>
      <c r="N139" s="935"/>
      <c r="O139" s="936"/>
      <c r="P139" s="937"/>
      <c r="Q139" s="938"/>
      <c r="R139" s="936"/>
      <c r="S139" s="937"/>
      <c r="T139" s="939"/>
      <c r="U139" s="940"/>
      <c r="V139" s="941"/>
      <c r="W139" s="942">
        <v>2</v>
      </c>
      <c r="X139" s="321"/>
      <c r="AG139" s="144"/>
      <c r="AH139" s="144"/>
      <c r="AI139" s="144"/>
      <c r="AJ139" s="144"/>
      <c r="AK139" s="144"/>
      <c r="AL139" s="144"/>
    </row>
    <row r="140" spans="1:43" ht="15" customHeight="1" x14ac:dyDescent="0.25">
      <c r="A140" s="286"/>
      <c r="B140" s="287"/>
      <c r="C140" s="288"/>
      <c r="D140" s="289"/>
      <c r="E140" s="290"/>
      <c r="F140" s="291"/>
      <c r="G140" s="292"/>
      <c r="H140" s="943"/>
      <c r="I140" s="944"/>
      <c r="J140" s="943"/>
      <c r="K140" s="943"/>
      <c r="L140" s="943"/>
      <c r="M140" s="944"/>
      <c r="N140" s="945"/>
      <c r="O140" s="945"/>
      <c r="P140" s="945"/>
      <c r="Q140" s="945"/>
      <c r="R140" s="945"/>
      <c r="S140" s="945"/>
      <c r="T140" s="946"/>
      <c r="U140" s="946"/>
      <c r="V140" s="946"/>
      <c r="W140" s="946"/>
      <c r="X140" s="293"/>
      <c r="AG140" s="144"/>
      <c r="AH140" s="144"/>
      <c r="AI140" s="144"/>
      <c r="AJ140" s="144"/>
      <c r="AK140" s="144"/>
      <c r="AL140" s="144"/>
    </row>
    <row r="141" spans="1:43" ht="14.45" customHeight="1" x14ac:dyDescent="0.25">
      <c r="A141" s="286"/>
      <c r="B141" s="92"/>
      <c r="C141" s="288"/>
      <c r="D141" s="289"/>
      <c r="E141" s="290"/>
      <c r="F141" s="291"/>
      <c r="G141" s="292"/>
      <c r="H141" s="947"/>
      <c r="I141" s="948"/>
      <c r="J141" s="943"/>
      <c r="K141" s="943"/>
      <c r="L141" s="943"/>
      <c r="M141" s="944"/>
      <c r="N141" s="945"/>
      <c r="O141" s="945"/>
      <c r="P141" s="945"/>
      <c r="Q141" s="945"/>
      <c r="R141" s="945"/>
      <c r="S141" s="945"/>
      <c r="T141" s="946"/>
      <c r="U141" s="946"/>
      <c r="V141" s="946"/>
      <c r="W141" s="946"/>
      <c r="X141" s="293"/>
      <c r="AG141" s="144"/>
      <c r="AH141" s="144"/>
      <c r="AI141" s="144"/>
      <c r="AJ141" s="144"/>
      <c r="AK141" s="144"/>
      <c r="AL141" s="144"/>
    </row>
    <row r="142" spans="1:43" x14ac:dyDescent="0.25">
      <c r="A142" s="67"/>
      <c r="B142" s="92" t="s">
        <v>427</v>
      </c>
      <c r="C142" s="67"/>
      <c r="D142" s="625"/>
      <c r="E142" s="625"/>
      <c r="F142" s="626"/>
      <c r="G142" s="626"/>
      <c r="H142" s="949" t="s">
        <v>253</v>
      </c>
      <c r="I142" s="949"/>
      <c r="J142" s="949"/>
      <c r="K142" s="949"/>
      <c r="AG142" s="551" t="s">
        <v>96</v>
      </c>
      <c r="AH142" s="551"/>
      <c r="AI142" s="551"/>
      <c r="AJ142" s="551" t="s">
        <v>97</v>
      </c>
      <c r="AK142" s="551"/>
      <c r="AL142" s="551"/>
      <c r="AM142" s="551" t="s">
        <v>98</v>
      </c>
      <c r="AN142" s="551"/>
      <c r="AO142" s="551"/>
      <c r="AP142" s="551" t="s">
        <v>99</v>
      </c>
      <c r="AQ142" s="551"/>
    </row>
    <row r="143" spans="1:43" ht="9" customHeight="1" x14ac:dyDescent="0.25">
      <c r="A143" s="67"/>
      <c r="B143" s="67"/>
      <c r="C143" s="67"/>
      <c r="D143" s="67"/>
      <c r="E143" s="67"/>
      <c r="F143" s="67"/>
      <c r="G143" s="67"/>
      <c r="H143" s="885"/>
      <c r="I143" s="949"/>
      <c r="J143" s="949"/>
      <c r="K143" s="949"/>
      <c r="L143" s="949"/>
      <c r="AG143" s="133">
        <v>1</v>
      </c>
      <c r="AH143" s="133" t="s">
        <v>219</v>
      </c>
      <c r="AI143" s="133" t="s">
        <v>220</v>
      </c>
      <c r="AJ143" s="133">
        <v>3</v>
      </c>
      <c r="AK143" s="133" t="s">
        <v>221</v>
      </c>
      <c r="AL143" s="133" t="s">
        <v>222</v>
      </c>
      <c r="AM143" s="133">
        <v>5</v>
      </c>
      <c r="AN143" s="133" t="s">
        <v>223</v>
      </c>
      <c r="AO143" s="133" t="s">
        <v>224</v>
      </c>
      <c r="AP143" s="133">
        <v>7</v>
      </c>
      <c r="AQ143" s="133">
        <v>8</v>
      </c>
    </row>
    <row r="144" spans="1:43" ht="12.75" customHeight="1" x14ac:dyDescent="0.25">
      <c r="A144" s="67"/>
      <c r="B144" s="92" t="s">
        <v>428</v>
      </c>
      <c r="C144" s="92"/>
      <c r="D144" s="625"/>
      <c r="E144" s="625"/>
      <c r="F144" s="626"/>
      <c r="G144" s="626"/>
      <c r="H144" s="947" t="s">
        <v>450</v>
      </c>
      <c r="I144" s="948"/>
      <c r="J144" s="948"/>
      <c r="L144" s="949"/>
      <c r="AG144" s="148">
        <f>AG29+AG52+AG86+AG117</f>
        <v>30</v>
      </c>
      <c r="AH144" s="148">
        <f>AH29+AH52+AH86+AH117+G54</f>
        <v>30</v>
      </c>
      <c r="AI144" s="140">
        <f>AI29+AI52+AI86+AI117</f>
        <v>0</v>
      </c>
      <c r="AJ144" s="148">
        <f>AJ29+AJ52+AJ86+AJ117</f>
        <v>20</v>
      </c>
      <c r="AK144" s="148">
        <f>AK29+AK52+AK86+AK117+G55</f>
        <v>26</v>
      </c>
      <c r="AL144" s="140">
        <f>AL29+AL52+AL86+AL117</f>
        <v>0</v>
      </c>
      <c r="AM144" s="148">
        <f>AM29+AM52+AM86+AM117</f>
        <v>28</v>
      </c>
      <c r="AN144" s="148">
        <f>AN29+AN52+AN86+AN117+AF57</f>
        <v>29</v>
      </c>
      <c r="AO144" s="140">
        <f>AO29+AO52+AO86+AO117</f>
        <v>0</v>
      </c>
      <c r="AP144" s="140">
        <f>AP29+AP52+AP86+AP117</f>
        <v>20</v>
      </c>
      <c r="AQ144" s="140">
        <f>AQ29+AQ52+AQ86+AQ117+AF58</f>
        <v>21</v>
      </c>
    </row>
    <row r="145" spans="1:12" ht="6.75" customHeight="1" x14ac:dyDescent="0.25">
      <c r="A145" s="67"/>
      <c r="B145" s="67"/>
      <c r="C145" s="67"/>
      <c r="D145" s="67"/>
      <c r="E145" s="67"/>
      <c r="F145" s="67"/>
      <c r="G145" s="67"/>
      <c r="H145" s="885"/>
      <c r="I145" s="949"/>
      <c r="J145" s="949"/>
      <c r="K145" s="949"/>
      <c r="L145" s="949"/>
    </row>
    <row r="146" spans="1:12" ht="14.25" customHeight="1" x14ac:dyDescent="0.25">
      <c r="A146" s="67"/>
      <c r="B146" s="92" t="s">
        <v>278</v>
      </c>
      <c r="C146" s="92"/>
      <c r="D146" s="625"/>
      <c r="E146" s="625"/>
      <c r="F146" s="626"/>
      <c r="G146" s="626"/>
      <c r="H146" s="947" t="s">
        <v>450</v>
      </c>
      <c r="I146" s="948"/>
      <c r="J146" s="951"/>
      <c r="L146" s="949"/>
    </row>
    <row r="163" spans="2:7" x14ac:dyDescent="0.25">
      <c r="B163" s="216" t="s">
        <v>203</v>
      </c>
      <c r="C163" s="187">
        <v>5</v>
      </c>
    </row>
    <row r="164" spans="2:7" x14ac:dyDescent="0.25">
      <c r="B164" s="167" t="s">
        <v>206</v>
      </c>
      <c r="C164" s="220">
        <v>6</v>
      </c>
    </row>
    <row r="165" spans="2:7" ht="31.5" x14ac:dyDescent="0.25">
      <c r="B165" s="167" t="s">
        <v>244</v>
      </c>
      <c r="C165" s="220">
        <v>1</v>
      </c>
    </row>
    <row r="166" spans="2:7" x14ac:dyDescent="0.25">
      <c r="B166" s="221" t="s">
        <v>262</v>
      </c>
      <c r="C166" s="222">
        <v>4.5</v>
      </c>
    </row>
    <row r="167" spans="2:7" ht="31.5" x14ac:dyDescent="0.25">
      <c r="B167" s="267" t="s">
        <v>277</v>
      </c>
      <c r="C167" s="265">
        <v>4</v>
      </c>
      <c r="D167" s="265"/>
      <c r="E167" s="265"/>
      <c r="F167" s="265"/>
      <c r="G167" s="266"/>
    </row>
    <row r="168" spans="2:7" x14ac:dyDescent="0.25">
      <c r="B168" s="267" t="s">
        <v>176</v>
      </c>
      <c r="C168" s="265"/>
      <c r="D168" s="265"/>
      <c r="E168" s="265"/>
      <c r="F168" s="265"/>
      <c r="G168" s="266"/>
    </row>
  </sheetData>
  <mergeCells count="63">
    <mergeCell ref="A58:F58"/>
    <mergeCell ref="A59:X59"/>
    <mergeCell ref="D146:G146"/>
    <mergeCell ref="W125:X125"/>
    <mergeCell ref="D144:G144"/>
    <mergeCell ref="D142:G142"/>
    <mergeCell ref="C130:K130"/>
    <mergeCell ref="A124:M124"/>
    <mergeCell ref="A125:M125"/>
    <mergeCell ref="N125:P125"/>
    <mergeCell ref="Q125:S125"/>
    <mergeCell ref="T125:V125"/>
    <mergeCell ref="A123:M123"/>
    <mergeCell ref="A118:F118"/>
    <mergeCell ref="A120:M120"/>
    <mergeCell ref="A121:M121"/>
    <mergeCell ref="A10:X10"/>
    <mergeCell ref="A30:X30"/>
    <mergeCell ref="A52:F52"/>
    <mergeCell ref="A53:X53"/>
    <mergeCell ref="A29:B29"/>
    <mergeCell ref="A122:M122"/>
    <mergeCell ref="A119:F119"/>
    <mergeCell ref="A117:F117"/>
    <mergeCell ref="A62:F62"/>
    <mergeCell ref="A63:F63"/>
    <mergeCell ref="A64:X64"/>
    <mergeCell ref="A86:F86"/>
    <mergeCell ref="A87:X87"/>
    <mergeCell ref="A65:X65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A9:X9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AP142:AQ142"/>
    <mergeCell ref="AG3:AI3"/>
    <mergeCell ref="AJ3:AL3"/>
    <mergeCell ref="AM3:AO3"/>
    <mergeCell ref="AP3:AQ3"/>
    <mergeCell ref="AG142:AI142"/>
    <mergeCell ref="AJ142:AL142"/>
    <mergeCell ref="AM142:AO142"/>
  </mergeCells>
  <pageMargins left="0.19685039370078741" right="0.19685039370078741" top="0" bottom="0" header="0.31496062992125984" footer="0.31496062992125984"/>
  <pageSetup paperSize="9" scale="55" orientation="landscape" r:id="rId1"/>
  <rowBreaks count="2" manualBreakCount="2">
    <brk id="52" max="16383" man="1"/>
    <brk id="8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6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20.140625" customWidth="1"/>
    <col min="16" max="16" width="7" customWidth="1"/>
    <col min="17" max="17" width="47.5703125" customWidth="1"/>
    <col min="18" max="18" width="8.85546875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637" t="s">
        <v>195</v>
      </c>
      <c r="D1" s="637"/>
      <c r="E1" s="637"/>
      <c r="F1" s="637"/>
      <c r="G1" s="637"/>
      <c r="H1" s="637"/>
      <c r="I1" s="637"/>
      <c r="J1" s="637"/>
      <c r="K1" s="637"/>
      <c r="L1" s="637"/>
      <c r="M1" s="637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180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638" t="s">
        <v>0</v>
      </c>
      <c r="D3" s="639" t="s">
        <v>1</v>
      </c>
      <c r="E3" s="640" t="s">
        <v>2</v>
      </c>
      <c r="F3" s="640"/>
      <c r="G3" s="640"/>
      <c r="H3" s="640"/>
      <c r="I3" s="640"/>
      <c r="J3" s="546"/>
      <c r="K3" s="639" t="s">
        <v>3</v>
      </c>
      <c r="L3" s="639" t="s">
        <v>4</v>
      </c>
      <c r="M3" s="639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638"/>
      <c r="D4" s="639"/>
      <c r="E4" s="639" t="s">
        <v>6</v>
      </c>
      <c r="F4" s="642" t="s">
        <v>7</v>
      </c>
      <c r="G4" s="642"/>
      <c r="H4" s="642"/>
      <c r="I4" s="642"/>
      <c r="J4" s="639" t="s">
        <v>8</v>
      </c>
      <c r="K4" s="639"/>
      <c r="L4" s="639"/>
      <c r="M4" s="63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638"/>
      <c r="D5" s="639"/>
      <c r="E5" s="546"/>
      <c r="F5" s="639" t="s">
        <v>9</v>
      </c>
      <c r="G5" s="640" t="s">
        <v>10</v>
      </c>
      <c r="H5" s="546"/>
      <c r="I5" s="546"/>
      <c r="J5" s="546"/>
      <c r="K5" s="639"/>
      <c r="L5" s="639"/>
      <c r="M5" s="63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638"/>
      <c r="D6" s="639"/>
      <c r="E6" s="546"/>
      <c r="F6" s="643"/>
      <c r="G6" s="639" t="s">
        <v>11</v>
      </c>
      <c r="H6" s="639" t="s">
        <v>12</v>
      </c>
      <c r="I6" s="639" t="s">
        <v>13</v>
      </c>
      <c r="J6" s="546"/>
      <c r="K6" s="639"/>
      <c r="L6" s="639"/>
      <c r="M6" s="63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638"/>
      <c r="D7" s="639"/>
      <c r="E7" s="546"/>
      <c r="F7" s="643"/>
      <c r="G7" s="639"/>
      <c r="H7" s="639"/>
      <c r="I7" s="639"/>
      <c r="J7" s="546"/>
      <c r="K7" s="639"/>
      <c r="L7" s="639"/>
      <c r="M7" s="63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638"/>
      <c r="D8" s="639"/>
      <c r="E8" s="546"/>
      <c r="F8" s="643"/>
      <c r="G8" s="639"/>
      <c r="H8" s="639"/>
      <c r="I8" s="639"/>
      <c r="J8" s="546"/>
      <c r="K8" s="639"/>
      <c r="L8" s="639"/>
      <c r="M8" s="639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638"/>
      <c r="D9" s="639"/>
      <c r="E9" s="546"/>
      <c r="F9" s="643"/>
      <c r="G9" s="639"/>
      <c r="H9" s="639"/>
      <c r="I9" s="639"/>
      <c r="J9" s="546"/>
      <c r="K9" s="639"/>
      <c r="L9" s="639"/>
      <c r="M9" s="63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333" t="s">
        <v>374</v>
      </c>
      <c r="D10" s="5">
        <v>4</v>
      </c>
      <c r="E10" s="86">
        <f>D10*30</f>
        <v>120</v>
      </c>
      <c r="F10" s="86">
        <f>G10+H10+I10</f>
        <v>60</v>
      </c>
      <c r="G10" s="86"/>
      <c r="H10" s="86"/>
      <c r="I10" s="86">
        <v>60</v>
      </c>
      <c r="J10" s="86">
        <f>E10-F10</f>
        <v>60</v>
      </c>
      <c r="K10" s="85">
        <f>F10/15</f>
        <v>4</v>
      </c>
      <c r="L10" s="86" t="s">
        <v>17</v>
      </c>
      <c r="M10" s="85">
        <f>F10/E10*100</f>
        <v>50</v>
      </c>
      <c r="N10" s="3" t="s">
        <v>261</v>
      </c>
      <c r="P10" t="s">
        <v>341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1" t="s">
        <v>15</v>
      </c>
      <c r="C11" s="333" t="s">
        <v>375</v>
      </c>
      <c r="D11" s="85">
        <v>7</v>
      </c>
      <c r="E11" s="86">
        <f t="shared" ref="E11:E15" si="0">D11*30</f>
        <v>210</v>
      </c>
      <c r="F11" s="86">
        <f t="shared" ref="F11:F15" si="1">G11+H11+I11</f>
        <v>75</v>
      </c>
      <c r="G11" s="86">
        <v>30</v>
      </c>
      <c r="H11" s="86"/>
      <c r="I11" s="86">
        <v>45</v>
      </c>
      <c r="J11" s="86">
        <f t="shared" ref="J11:J15" si="2">E11-F11</f>
        <v>135</v>
      </c>
      <c r="K11" s="85">
        <f t="shared" ref="K11:K15" si="3">F11/15</f>
        <v>5</v>
      </c>
      <c r="L11" s="86" t="s">
        <v>19</v>
      </c>
      <c r="M11" s="85">
        <f t="shared" ref="M11:M15" si="4">F11/E11*100</f>
        <v>35.714285714285715</v>
      </c>
      <c r="N11" s="3" t="s">
        <v>361</v>
      </c>
      <c r="P11" t="s">
        <v>341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333" t="s">
        <v>376</v>
      </c>
      <c r="D12" s="85">
        <v>6</v>
      </c>
      <c r="E12" s="86">
        <f t="shared" si="0"/>
        <v>180</v>
      </c>
      <c r="F12" s="86">
        <f t="shared" si="1"/>
        <v>75</v>
      </c>
      <c r="G12" s="86">
        <v>30</v>
      </c>
      <c r="H12" s="86"/>
      <c r="I12" s="86">
        <v>45</v>
      </c>
      <c r="J12" s="86">
        <f t="shared" si="2"/>
        <v>105</v>
      </c>
      <c r="K12" s="85">
        <f t="shared" si="3"/>
        <v>5</v>
      </c>
      <c r="L12" s="86" t="s">
        <v>19</v>
      </c>
      <c r="M12" s="85">
        <f t="shared" si="4"/>
        <v>41.666666666666671</v>
      </c>
      <c r="N12" s="3" t="s">
        <v>268</v>
      </c>
      <c r="P12" t="s">
        <v>343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6.25" x14ac:dyDescent="0.25">
      <c r="A13" s="1" t="s">
        <v>17</v>
      </c>
      <c r="B13" s="1" t="s">
        <v>15</v>
      </c>
      <c r="C13" s="333" t="s">
        <v>414</v>
      </c>
      <c r="D13" s="85">
        <v>7</v>
      </c>
      <c r="E13" s="86">
        <f t="shared" si="0"/>
        <v>210</v>
      </c>
      <c r="F13" s="86">
        <f t="shared" si="1"/>
        <v>75</v>
      </c>
      <c r="G13" s="86">
        <v>30</v>
      </c>
      <c r="H13" s="86"/>
      <c r="I13" s="86">
        <v>45</v>
      </c>
      <c r="J13" s="86">
        <f t="shared" si="2"/>
        <v>135</v>
      </c>
      <c r="K13" s="85">
        <f t="shared" si="3"/>
        <v>5</v>
      </c>
      <c r="L13" s="86" t="s">
        <v>19</v>
      </c>
      <c r="M13" s="85">
        <f t="shared" si="4"/>
        <v>35.714285714285715</v>
      </c>
      <c r="N13" s="3" t="s">
        <v>211</v>
      </c>
      <c r="O13" t="s">
        <v>338</v>
      </c>
      <c r="P13" t="s">
        <v>342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338" t="s">
        <v>377</v>
      </c>
      <c r="D14" s="85">
        <v>5</v>
      </c>
      <c r="E14" s="86">
        <f t="shared" si="0"/>
        <v>150</v>
      </c>
      <c r="F14" s="86">
        <f t="shared" si="1"/>
        <v>60</v>
      </c>
      <c r="G14" s="86">
        <v>15</v>
      </c>
      <c r="H14" s="86">
        <v>45</v>
      </c>
      <c r="I14" s="86"/>
      <c r="J14" s="86">
        <f t="shared" si="2"/>
        <v>90</v>
      </c>
      <c r="K14" s="85">
        <f t="shared" si="3"/>
        <v>4</v>
      </c>
      <c r="L14" s="86" t="s">
        <v>17</v>
      </c>
      <c r="M14" s="85">
        <f t="shared" si="4"/>
        <v>40</v>
      </c>
      <c r="N14" s="3" t="s">
        <v>19</v>
      </c>
      <c r="P14" t="s">
        <v>341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333" t="s">
        <v>378</v>
      </c>
      <c r="D15" s="85">
        <v>1</v>
      </c>
      <c r="E15" s="86">
        <f t="shared" si="0"/>
        <v>30</v>
      </c>
      <c r="F15" s="86">
        <f t="shared" si="1"/>
        <v>15</v>
      </c>
      <c r="G15" s="86">
        <v>8</v>
      </c>
      <c r="H15" s="86"/>
      <c r="I15" s="86">
        <v>7</v>
      </c>
      <c r="J15" s="86">
        <f t="shared" si="2"/>
        <v>15</v>
      </c>
      <c r="K15" s="85">
        <f t="shared" si="3"/>
        <v>1</v>
      </c>
      <c r="L15" s="86" t="s">
        <v>17</v>
      </c>
      <c r="M15" s="85">
        <f t="shared" si="4"/>
        <v>50</v>
      </c>
      <c r="N15" s="3" t="s">
        <v>360</v>
      </c>
      <c r="P15" t="s">
        <v>341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C16" s="6" t="s">
        <v>23</v>
      </c>
      <c r="D16" s="81">
        <f t="shared" ref="D16:K16" si="5">SUM(D10:D15)</f>
        <v>30</v>
      </c>
      <c r="E16" s="91">
        <f t="shared" si="5"/>
        <v>900</v>
      </c>
      <c r="F16" s="91">
        <f t="shared" si="5"/>
        <v>360</v>
      </c>
      <c r="G16" s="91">
        <f t="shared" si="5"/>
        <v>113</v>
      </c>
      <c r="H16" s="91">
        <f t="shared" si="5"/>
        <v>45</v>
      </c>
      <c r="I16" s="91">
        <f t="shared" si="5"/>
        <v>202</v>
      </c>
      <c r="J16" s="91">
        <f t="shared" si="5"/>
        <v>540</v>
      </c>
      <c r="K16" s="91">
        <f t="shared" si="5"/>
        <v>24</v>
      </c>
      <c r="L16" s="91"/>
      <c r="M16" s="91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2" t="s">
        <v>25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25">
      <c r="C19" s="638" t="s">
        <v>0</v>
      </c>
      <c r="D19" s="639" t="s">
        <v>1</v>
      </c>
      <c r="E19" s="640" t="s">
        <v>2</v>
      </c>
      <c r="F19" s="640"/>
      <c r="G19" s="640"/>
      <c r="H19" s="640"/>
      <c r="I19" s="640"/>
      <c r="J19" s="546"/>
      <c r="K19" s="639" t="s">
        <v>3</v>
      </c>
      <c r="L19" s="639" t="s">
        <v>4</v>
      </c>
      <c r="M19" s="639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638"/>
      <c r="D20" s="639"/>
      <c r="E20" s="639" t="s">
        <v>6</v>
      </c>
      <c r="F20" s="642" t="s">
        <v>7</v>
      </c>
      <c r="G20" s="642"/>
      <c r="H20" s="642"/>
      <c r="I20" s="642"/>
      <c r="J20" s="639" t="s">
        <v>26</v>
      </c>
      <c r="K20" s="639"/>
      <c r="L20" s="639"/>
      <c r="M20" s="639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638"/>
      <c r="D21" s="639"/>
      <c r="E21" s="546"/>
      <c r="F21" s="639" t="s">
        <v>9</v>
      </c>
      <c r="G21" s="640" t="s">
        <v>10</v>
      </c>
      <c r="H21" s="546"/>
      <c r="I21" s="546"/>
      <c r="J21" s="546"/>
      <c r="K21" s="639"/>
      <c r="L21" s="639"/>
      <c r="M21" s="63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638"/>
      <c r="D22" s="639"/>
      <c r="E22" s="546"/>
      <c r="F22" s="643"/>
      <c r="G22" s="641" t="s">
        <v>27</v>
      </c>
      <c r="H22" s="641" t="s">
        <v>28</v>
      </c>
      <c r="I22" s="641" t="s">
        <v>29</v>
      </c>
      <c r="J22" s="546"/>
      <c r="K22" s="639"/>
      <c r="L22" s="639"/>
      <c r="M22" s="63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638"/>
      <c r="D23" s="639"/>
      <c r="E23" s="546"/>
      <c r="F23" s="643"/>
      <c r="G23" s="641"/>
      <c r="H23" s="641"/>
      <c r="I23" s="641"/>
      <c r="J23" s="546"/>
      <c r="K23" s="639"/>
      <c r="L23" s="639"/>
      <c r="M23" s="63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638"/>
      <c r="D24" s="639"/>
      <c r="E24" s="546"/>
      <c r="F24" s="643"/>
      <c r="G24" s="641"/>
      <c r="H24" s="641"/>
      <c r="I24" s="641"/>
      <c r="J24" s="546"/>
      <c r="K24" s="639"/>
      <c r="L24" s="639"/>
      <c r="M24" s="63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638"/>
      <c r="D25" s="639"/>
      <c r="E25" s="546"/>
      <c r="F25" s="643"/>
      <c r="G25" s="641"/>
      <c r="H25" s="641"/>
      <c r="I25" s="641"/>
      <c r="J25" s="546"/>
      <c r="K25" s="639"/>
      <c r="L25" s="639"/>
      <c r="M25" s="63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" t="s">
        <v>17</v>
      </c>
      <c r="B26" s="1" t="s">
        <v>15</v>
      </c>
      <c r="C26" s="333" t="s">
        <v>374</v>
      </c>
      <c r="D26" s="5">
        <v>3</v>
      </c>
      <c r="E26" s="86">
        <f>D26*30</f>
        <v>90</v>
      </c>
      <c r="F26" s="86">
        <f>G26+H26+I26</f>
        <v>36</v>
      </c>
      <c r="G26" s="86"/>
      <c r="H26" s="86"/>
      <c r="I26" s="86">
        <v>36</v>
      </c>
      <c r="J26" s="86">
        <f>E26-F26</f>
        <v>54</v>
      </c>
      <c r="K26" s="85">
        <f>F26/18</f>
        <v>2</v>
      </c>
      <c r="L26" s="86" t="s">
        <v>17</v>
      </c>
      <c r="M26" s="85">
        <f>F26/E26*100</f>
        <v>40</v>
      </c>
      <c r="N26" s="3" t="s">
        <v>261</v>
      </c>
      <c r="P26" t="s">
        <v>341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333" t="s">
        <v>415</v>
      </c>
      <c r="D27" s="85">
        <v>3</v>
      </c>
      <c r="E27" s="86">
        <f t="shared" ref="E27:E32" si="6">D27*30</f>
        <v>90</v>
      </c>
      <c r="F27" s="86">
        <f t="shared" ref="F27:F32" si="7">G27+H27+I27</f>
        <v>36</v>
      </c>
      <c r="G27" s="86">
        <v>18</v>
      </c>
      <c r="H27" s="86"/>
      <c r="I27" s="86">
        <v>18</v>
      </c>
      <c r="J27" s="86">
        <f t="shared" ref="J27:J32" si="8">E27-F27</f>
        <v>54</v>
      </c>
      <c r="K27" s="85">
        <f t="shared" ref="K27:K32" si="9">F27/18</f>
        <v>2</v>
      </c>
      <c r="L27" s="86" t="s">
        <v>19</v>
      </c>
      <c r="M27" s="85">
        <f t="shared" ref="M27:M32" si="10">F27/E27*100</f>
        <v>40</v>
      </c>
      <c r="N27" s="3" t="s">
        <v>211</v>
      </c>
      <c r="O27" t="s">
        <v>338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333" t="s">
        <v>379</v>
      </c>
      <c r="D28" s="85">
        <v>6</v>
      </c>
      <c r="E28" s="86">
        <f t="shared" si="6"/>
        <v>180</v>
      </c>
      <c r="F28" s="86">
        <f t="shared" si="7"/>
        <v>72</v>
      </c>
      <c r="G28" s="86">
        <v>36</v>
      </c>
      <c r="H28" s="86">
        <v>36</v>
      </c>
      <c r="I28" s="86"/>
      <c r="J28" s="86">
        <f t="shared" si="8"/>
        <v>108</v>
      </c>
      <c r="K28" s="85">
        <f t="shared" si="9"/>
        <v>4</v>
      </c>
      <c r="L28" s="86" t="s">
        <v>30</v>
      </c>
      <c r="M28" s="85">
        <f t="shared" si="10"/>
        <v>40</v>
      </c>
      <c r="N28" s="3" t="s">
        <v>268</v>
      </c>
      <c r="P28" t="s">
        <v>343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333" t="s">
        <v>380</v>
      </c>
      <c r="D29" s="85">
        <v>6</v>
      </c>
      <c r="E29" s="86">
        <f t="shared" si="6"/>
        <v>180</v>
      </c>
      <c r="F29" s="86">
        <f t="shared" si="7"/>
        <v>72</v>
      </c>
      <c r="G29" s="86">
        <v>36</v>
      </c>
      <c r="H29" s="86"/>
      <c r="I29" s="86">
        <v>36</v>
      </c>
      <c r="J29" s="86">
        <f t="shared" si="8"/>
        <v>108</v>
      </c>
      <c r="K29" s="85">
        <f t="shared" si="9"/>
        <v>4</v>
      </c>
      <c r="L29" s="86" t="s">
        <v>19</v>
      </c>
      <c r="M29" s="85">
        <f t="shared" si="10"/>
        <v>40</v>
      </c>
      <c r="N29" s="3" t="s">
        <v>210</v>
      </c>
      <c r="P29" t="s">
        <v>343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333" t="s">
        <v>381</v>
      </c>
      <c r="D30" s="85">
        <v>4</v>
      </c>
      <c r="E30" s="86">
        <f t="shared" si="6"/>
        <v>120</v>
      </c>
      <c r="F30" s="86">
        <f t="shared" si="7"/>
        <v>54</v>
      </c>
      <c r="G30" s="86">
        <v>18</v>
      </c>
      <c r="H30" s="86"/>
      <c r="I30" s="86">
        <v>36</v>
      </c>
      <c r="J30" s="86">
        <f t="shared" si="8"/>
        <v>66</v>
      </c>
      <c r="K30" s="85">
        <f t="shared" si="9"/>
        <v>3</v>
      </c>
      <c r="L30" s="86" t="s">
        <v>17</v>
      </c>
      <c r="M30" s="85">
        <f t="shared" si="10"/>
        <v>45</v>
      </c>
      <c r="N30" s="3" t="s">
        <v>209</v>
      </c>
      <c r="P30" t="s">
        <v>341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333" t="s">
        <v>382</v>
      </c>
      <c r="D31" s="85">
        <v>4.5</v>
      </c>
      <c r="E31" s="86">
        <f t="shared" si="6"/>
        <v>135</v>
      </c>
      <c r="F31" s="86">
        <f t="shared" si="7"/>
        <v>18</v>
      </c>
      <c r="G31" s="86"/>
      <c r="H31" s="86"/>
      <c r="I31" s="86">
        <v>18</v>
      </c>
      <c r="J31" s="86">
        <f t="shared" si="8"/>
        <v>117</v>
      </c>
      <c r="K31" s="85">
        <f t="shared" si="9"/>
        <v>1</v>
      </c>
      <c r="L31" s="86" t="s">
        <v>17</v>
      </c>
      <c r="M31" s="85">
        <f t="shared" si="10"/>
        <v>13.333333333333334</v>
      </c>
      <c r="N31" s="3" t="s">
        <v>211</v>
      </c>
      <c r="O31" t="s">
        <v>344</v>
      </c>
      <c r="P31" t="s">
        <v>341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333" t="s">
        <v>383</v>
      </c>
      <c r="D32" s="85">
        <v>3.5</v>
      </c>
      <c r="E32" s="86">
        <f t="shared" si="6"/>
        <v>105</v>
      </c>
      <c r="F32" s="86">
        <f t="shared" si="7"/>
        <v>36</v>
      </c>
      <c r="G32" s="86">
        <v>18</v>
      </c>
      <c r="H32" s="86"/>
      <c r="I32" s="86">
        <v>18</v>
      </c>
      <c r="J32" s="86">
        <f t="shared" si="8"/>
        <v>69</v>
      </c>
      <c r="K32" s="85">
        <f t="shared" si="9"/>
        <v>2</v>
      </c>
      <c r="L32" s="86" t="s">
        <v>30</v>
      </c>
      <c r="M32" s="85">
        <f t="shared" si="10"/>
        <v>34.285714285714285</v>
      </c>
      <c r="N32" s="3" t="s">
        <v>261</v>
      </c>
      <c r="P32" t="s">
        <v>341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4"/>
      <c r="D33" s="85"/>
      <c r="E33" s="86"/>
      <c r="F33" s="86"/>
      <c r="G33" s="86"/>
      <c r="H33" s="86"/>
      <c r="I33" s="86"/>
      <c r="J33" s="86"/>
      <c r="K33" s="85"/>
      <c r="L33" s="86"/>
      <c r="M33" s="8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C34" s="6" t="s">
        <v>23</v>
      </c>
      <c r="D34" s="81">
        <f>SUM(D26:D33)</f>
        <v>30</v>
      </c>
      <c r="E34" s="91">
        <f t="shared" ref="E34:K34" si="11">SUM(E26:E33)</f>
        <v>900</v>
      </c>
      <c r="F34" s="91">
        <f t="shared" si="11"/>
        <v>324</v>
      </c>
      <c r="G34" s="91">
        <f t="shared" si="11"/>
        <v>126</v>
      </c>
      <c r="H34" s="91">
        <f t="shared" si="11"/>
        <v>36</v>
      </c>
      <c r="I34" s="91">
        <f t="shared" si="11"/>
        <v>162</v>
      </c>
      <c r="J34" s="91">
        <f t="shared" si="11"/>
        <v>576</v>
      </c>
      <c r="K34" s="91">
        <f t="shared" si="11"/>
        <v>18</v>
      </c>
      <c r="L34" s="91"/>
      <c r="M34" s="9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7" t="s">
        <v>24</v>
      </c>
      <c r="D35" s="9">
        <f>30-D34</f>
        <v>0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/>
      <c r="D36" s="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2" t="s">
        <v>181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 x14ac:dyDescent="0.25">
      <c r="C40" s="638" t="s">
        <v>0</v>
      </c>
      <c r="D40" s="639" t="s">
        <v>1</v>
      </c>
      <c r="E40" s="640" t="s">
        <v>2</v>
      </c>
      <c r="F40" s="640"/>
      <c r="G40" s="640"/>
      <c r="H40" s="640"/>
      <c r="I40" s="640"/>
      <c r="J40" s="546"/>
      <c r="K40" s="639" t="s">
        <v>3</v>
      </c>
      <c r="L40" s="639" t="s">
        <v>4</v>
      </c>
      <c r="M40" s="639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638"/>
      <c r="D41" s="639"/>
      <c r="E41" s="639" t="s">
        <v>6</v>
      </c>
      <c r="F41" s="642" t="s">
        <v>7</v>
      </c>
      <c r="G41" s="642"/>
      <c r="H41" s="642"/>
      <c r="I41" s="642"/>
      <c r="J41" s="639" t="s">
        <v>26</v>
      </c>
      <c r="K41" s="639"/>
      <c r="L41" s="639"/>
      <c r="M41" s="639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638"/>
      <c r="D42" s="639"/>
      <c r="E42" s="546"/>
      <c r="F42" s="639" t="s">
        <v>9</v>
      </c>
      <c r="G42" s="640" t="s">
        <v>10</v>
      </c>
      <c r="H42" s="546"/>
      <c r="I42" s="546"/>
      <c r="J42" s="546"/>
      <c r="K42" s="639"/>
      <c r="L42" s="639"/>
      <c r="M42" s="639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638"/>
      <c r="D43" s="639"/>
      <c r="E43" s="546"/>
      <c r="F43" s="643"/>
      <c r="G43" s="639" t="s">
        <v>27</v>
      </c>
      <c r="H43" s="639" t="s">
        <v>28</v>
      </c>
      <c r="I43" s="639" t="s">
        <v>29</v>
      </c>
      <c r="J43" s="546"/>
      <c r="K43" s="639"/>
      <c r="L43" s="639"/>
      <c r="M43" s="639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638"/>
      <c r="D44" s="639"/>
      <c r="E44" s="546"/>
      <c r="F44" s="643"/>
      <c r="G44" s="639"/>
      <c r="H44" s="639"/>
      <c r="I44" s="639"/>
      <c r="J44" s="546"/>
      <c r="K44" s="639"/>
      <c r="L44" s="639"/>
      <c r="M44" s="639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 x14ac:dyDescent="0.25">
      <c r="C45" s="638"/>
      <c r="D45" s="639"/>
      <c r="E45" s="546"/>
      <c r="F45" s="643"/>
      <c r="G45" s="639"/>
      <c r="H45" s="639"/>
      <c r="I45" s="639"/>
      <c r="J45" s="546"/>
      <c r="K45" s="639"/>
      <c r="L45" s="639"/>
      <c r="M45" s="639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 x14ac:dyDescent="0.25">
      <c r="C46" s="638"/>
      <c r="D46" s="639"/>
      <c r="E46" s="546"/>
      <c r="F46" s="643"/>
      <c r="G46" s="639"/>
      <c r="H46" s="639"/>
      <c r="I46" s="639"/>
      <c r="J46" s="546"/>
      <c r="K46" s="639"/>
      <c r="L46" s="639"/>
      <c r="M46" s="639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1" t="s">
        <v>17</v>
      </c>
      <c r="B47" s="1" t="s">
        <v>15</v>
      </c>
      <c r="C47" s="333" t="s">
        <v>374</v>
      </c>
      <c r="D47" s="5">
        <v>4</v>
      </c>
      <c r="E47" s="86">
        <f>D47*30</f>
        <v>120</v>
      </c>
      <c r="F47" s="86">
        <f>G47+H47+I47</f>
        <v>60</v>
      </c>
      <c r="G47" s="86"/>
      <c r="H47" s="86"/>
      <c r="I47" s="86">
        <v>60</v>
      </c>
      <c r="J47" s="86">
        <f>E47-F47</f>
        <v>60</v>
      </c>
      <c r="K47" s="85">
        <f>F47/15</f>
        <v>4</v>
      </c>
      <c r="L47" s="86" t="s">
        <v>17</v>
      </c>
      <c r="M47" s="85">
        <f>F47/E47*100</f>
        <v>50</v>
      </c>
      <c r="N47" s="3" t="s">
        <v>261</v>
      </c>
      <c r="P47" t="s">
        <v>341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26.25" x14ac:dyDescent="0.25">
      <c r="A48" s="1" t="s">
        <v>13</v>
      </c>
      <c r="B48" s="1" t="s">
        <v>32</v>
      </c>
      <c r="C48" s="4" t="s">
        <v>384</v>
      </c>
      <c r="D48" s="85">
        <v>6</v>
      </c>
      <c r="E48" s="86">
        <f t="shared" ref="E48:E52" si="12">D48*30</f>
        <v>180</v>
      </c>
      <c r="F48" s="86">
        <f t="shared" ref="F48:F52" si="13">G48+H48+I48</f>
        <v>75</v>
      </c>
      <c r="G48" s="86">
        <v>30</v>
      </c>
      <c r="H48" s="86"/>
      <c r="I48" s="86">
        <v>45</v>
      </c>
      <c r="J48" s="86">
        <f t="shared" ref="J48:J52" si="14">E48-F48</f>
        <v>105</v>
      </c>
      <c r="K48" s="85">
        <f t="shared" ref="K48:K51" si="15">F48/15</f>
        <v>5</v>
      </c>
      <c r="L48" s="86" t="s">
        <v>19</v>
      </c>
      <c r="M48" s="85">
        <f t="shared" ref="M48:M52" si="16">F48/E48*100</f>
        <v>41.666666666666671</v>
      </c>
      <c r="N48" s="3" t="s">
        <v>211</v>
      </c>
      <c r="O48" t="s">
        <v>345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15</v>
      </c>
      <c r="C49" s="333" t="s">
        <v>386</v>
      </c>
      <c r="D49" s="85">
        <v>5</v>
      </c>
      <c r="E49" s="86">
        <f t="shared" si="12"/>
        <v>150</v>
      </c>
      <c r="F49" s="86">
        <f t="shared" si="13"/>
        <v>60</v>
      </c>
      <c r="G49" s="86">
        <v>30</v>
      </c>
      <c r="H49" s="86"/>
      <c r="I49" s="86">
        <v>30</v>
      </c>
      <c r="J49" s="86">
        <f t="shared" si="14"/>
        <v>90</v>
      </c>
      <c r="K49" s="85">
        <f t="shared" si="15"/>
        <v>4</v>
      </c>
      <c r="L49" s="86" t="s">
        <v>30</v>
      </c>
      <c r="M49" s="85">
        <f t="shared" si="16"/>
        <v>40</v>
      </c>
      <c r="N49" s="3" t="s">
        <v>210</v>
      </c>
      <c r="P49" t="s">
        <v>341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15</v>
      </c>
      <c r="C50" s="333" t="s">
        <v>385</v>
      </c>
      <c r="D50" s="85">
        <v>6</v>
      </c>
      <c r="E50" s="86">
        <f t="shared" si="12"/>
        <v>180</v>
      </c>
      <c r="F50" s="86">
        <f t="shared" si="13"/>
        <v>75</v>
      </c>
      <c r="G50" s="86">
        <v>30</v>
      </c>
      <c r="H50" s="86"/>
      <c r="I50" s="86">
        <v>45</v>
      </c>
      <c r="J50" s="86">
        <f t="shared" si="14"/>
        <v>105</v>
      </c>
      <c r="K50" s="85">
        <f t="shared" si="15"/>
        <v>5</v>
      </c>
      <c r="L50" s="86" t="s">
        <v>19</v>
      </c>
      <c r="M50" s="85">
        <f t="shared" si="16"/>
        <v>41.666666666666671</v>
      </c>
      <c r="N50" s="3" t="s">
        <v>211</v>
      </c>
      <c r="O50" t="s">
        <v>359</v>
      </c>
      <c r="P50" t="s">
        <v>343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333" t="s">
        <v>416</v>
      </c>
      <c r="D51" s="85">
        <v>5</v>
      </c>
      <c r="E51" s="86">
        <f t="shared" si="12"/>
        <v>150</v>
      </c>
      <c r="F51" s="86">
        <f t="shared" si="13"/>
        <v>60</v>
      </c>
      <c r="G51" s="86">
        <v>30</v>
      </c>
      <c r="H51" s="86"/>
      <c r="I51" s="86">
        <v>30</v>
      </c>
      <c r="J51" s="86">
        <f t="shared" si="14"/>
        <v>90</v>
      </c>
      <c r="K51" s="85">
        <f t="shared" si="15"/>
        <v>4</v>
      </c>
      <c r="L51" s="86" t="s">
        <v>30</v>
      </c>
      <c r="M51" s="85">
        <f t="shared" si="16"/>
        <v>40</v>
      </c>
      <c r="N51" s="3" t="s">
        <v>212</v>
      </c>
      <c r="P51" t="s">
        <v>341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26.25" x14ac:dyDescent="0.25">
      <c r="A52" s="1" t="s">
        <v>17</v>
      </c>
      <c r="B52" s="1" t="s">
        <v>32</v>
      </c>
      <c r="C52" s="4" t="s">
        <v>417</v>
      </c>
      <c r="D52" s="85">
        <v>4</v>
      </c>
      <c r="E52" s="86">
        <f t="shared" si="12"/>
        <v>120</v>
      </c>
      <c r="F52" s="86">
        <f t="shared" si="13"/>
        <v>45</v>
      </c>
      <c r="G52" s="86">
        <v>15</v>
      </c>
      <c r="H52" s="86"/>
      <c r="I52" s="86">
        <v>30</v>
      </c>
      <c r="J52" s="86">
        <f t="shared" si="14"/>
        <v>75</v>
      </c>
      <c r="K52" s="85">
        <f>F52/15</f>
        <v>3</v>
      </c>
      <c r="L52" s="86" t="s">
        <v>17</v>
      </c>
      <c r="M52" s="85">
        <f t="shared" si="16"/>
        <v>37.5</v>
      </c>
      <c r="N52" s="3" t="s">
        <v>210</v>
      </c>
      <c r="O52" t="s">
        <v>346</v>
      </c>
      <c r="P52" t="s">
        <v>343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C53" s="4"/>
      <c r="D53" s="85"/>
      <c r="E53" s="86"/>
      <c r="F53" s="86"/>
      <c r="G53" s="86"/>
      <c r="H53" s="86"/>
      <c r="I53" s="86"/>
      <c r="J53" s="86"/>
      <c r="K53" s="85"/>
      <c r="L53" s="86"/>
      <c r="M53" s="85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C54" s="6" t="s">
        <v>23</v>
      </c>
      <c r="D54" s="81">
        <f t="shared" ref="D54:L54" si="17">SUM(D47:D53)</f>
        <v>30</v>
      </c>
      <c r="E54" s="91">
        <f t="shared" si="17"/>
        <v>900</v>
      </c>
      <c r="F54" s="91">
        <f t="shared" si="17"/>
        <v>375</v>
      </c>
      <c r="G54" s="91">
        <f t="shared" si="17"/>
        <v>135</v>
      </c>
      <c r="H54" s="91">
        <f t="shared" si="17"/>
        <v>0</v>
      </c>
      <c r="I54" s="91">
        <f t="shared" si="17"/>
        <v>240</v>
      </c>
      <c r="J54" s="91">
        <f t="shared" si="17"/>
        <v>525</v>
      </c>
      <c r="K54" s="91">
        <f t="shared" si="17"/>
        <v>25</v>
      </c>
      <c r="L54" s="91">
        <f t="shared" si="17"/>
        <v>0</v>
      </c>
      <c r="M54" s="91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 x14ac:dyDescent="0.25">
      <c r="C56" s="2" t="s">
        <v>182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 x14ac:dyDescent="0.25">
      <c r="C57" s="638" t="s">
        <v>0</v>
      </c>
      <c r="D57" s="639" t="s">
        <v>1</v>
      </c>
      <c r="E57" s="640" t="s">
        <v>2</v>
      </c>
      <c r="F57" s="640"/>
      <c r="G57" s="640"/>
      <c r="H57" s="640"/>
      <c r="I57" s="640"/>
      <c r="J57" s="546"/>
      <c r="K57" s="639" t="s">
        <v>3</v>
      </c>
      <c r="L57" s="639" t="s">
        <v>4</v>
      </c>
      <c r="M57" s="639" t="s">
        <v>5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638"/>
      <c r="D58" s="639"/>
      <c r="E58" s="639" t="s">
        <v>6</v>
      </c>
      <c r="F58" s="642" t="s">
        <v>7</v>
      </c>
      <c r="G58" s="642"/>
      <c r="H58" s="642"/>
      <c r="I58" s="642"/>
      <c r="J58" s="639" t="s">
        <v>26</v>
      </c>
      <c r="K58" s="639"/>
      <c r="L58" s="639"/>
      <c r="M58" s="639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638"/>
      <c r="D59" s="639"/>
      <c r="E59" s="546"/>
      <c r="F59" s="639" t="s">
        <v>9</v>
      </c>
      <c r="G59" s="640" t="s">
        <v>10</v>
      </c>
      <c r="H59" s="546"/>
      <c r="I59" s="546"/>
      <c r="J59" s="546"/>
      <c r="K59" s="639"/>
      <c r="L59" s="639"/>
      <c r="M59" s="639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638"/>
      <c r="D60" s="639"/>
      <c r="E60" s="546"/>
      <c r="F60" s="643"/>
      <c r="G60" s="639" t="s">
        <v>27</v>
      </c>
      <c r="H60" s="639" t="s">
        <v>28</v>
      </c>
      <c r="I60" s="639" t="s">
        <v>29</v>
      </c>
      <c r="J60" s="546"/>
      <c r="K60" s="639"/>
      <c r="L60" s="639"/>
      <c r="M60" s="639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638"/>
      <c r="D61" s="639"/>
      <c r="E61" s="546"/>
      <c r="F61" s="643"/>
      <c r="G61" s="639"/>
      <c r="H61" s="639"/>
      <c r="I61" s="639"/>
      <c r="J61" s="546"/>
      <c r="K61" s="639"/>
      <c r="L61" s="639"/>
      <c r="M61" s="639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 x14ac:dyDescent="0.25">
      <c r="C62" s="638"/>
      <c r="D62" s="639"/>
      <c r="E62" s="546"/>
      <c r="F62" s="643"/>
      <c r="G62" s="639"/>
      <c r="H62" s="639"/>
      <c r="I62" s="639"/>
      <c r="J62" s="546"/>
      <c r="K62" s="639"/>
      <c r="L62" s="639"/>
      <c r="M62" s="639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 x14ac:dyDescent="0.25">
      <c r="C63" s="638"/>
      <c r="D63" s="639"/>
      <c r="E63" s="546"/>
      <c r="F63" s="643"/>
      <c r="G63" s="639"/>
      <c r="H63" s="639"/>
      <c r="I63" s="639"/>
      <c r="J63" s="546"/>
      <c r="K63" s="639"/>
      <c r="L63" s="639"/>
      <c r="M63" s="639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25.5" x14ac:dyDescent="0.25">
      <c r="A64" s="1" t="s">
        <v>13</v>
      </c>
      <c r="B64" s="1" t="s">
        <v>15</v>
      </c>
      <c r="C64" s="334" t="s">
        <v>390</v>
      </c>
      <c r="D64" s="5">
        <v>4.5</v>
      </c>
      <c r="E64" s="86">
        <f>D64*30</f>
        <v>135</v>
      </c>
      <c r="F64" s="86">
        <f>G64+H64+I64</f>
        <v>0</v>
      </c>
      <c r="G64" s="86"/>
      <c r="H64" s="86"/>
      <c r="I64" s="86"/>
      <c r="J64" s="86">
        <f>E64-F64</f>
        <v>135</v>
      </c>
      <c r="K64" s="85">
        <f>F64/18</f>
        <v>0</v>
      </c>
      <c r="L64" s="86" t="s">
        <v>30</v>
      </c>
      <c r="M64" s="85">
        <f>F64/E64*100</f>
        <v>0</v>
      </c>
      <c r="N64" s="3" t="s">
        <v>211</v>
      </c>
      <c r="O64" t="s">
        <v>350</v>
      </c>
      <c r="P64" t="s">
        <v>341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" t="s">
        <v>17</v>
      </c>
      <c r="B65" s="1" t="s">
        <v>15</v>
      </c>
      <c r="C65" s="333" t="s">
        <v>374</v>
      </c>
      <c r="D65" s="85">
        <v>4</v>
      </c>
      <c r="E65" s="86">
        <f t="shared" ref="E65:E71" si="18">D65*30</f>
        <v>120</v>
      </c>
      <c r="F65" s="86">
        <f t="shared" ref="F65:F71" si="19">G65+H65+I65</f>
        <v>54</v>
      </c>
      <c r="G65" s="86"/>
      <c r="H65" s="86"/>
      <c r="I65" s="86">
        <v>54</v>
      </c>
      <c r="J65" s="86">
        <f t="shared" ref="J65:J71" si="20">E65-F65</f>
        <v>66</v>
      </c>
      <c r="K65" s="85">
        <f t="shared" ref="K65:K71" si="21">F65/18</f>
        <v>3</v>
      </c>
      <c r="L65" s="86" t="s">
        <v>30</v>
      </c>
      <c r="M65" s="85">
        <f t="shared" ref="M65:M71" si="22">F65/E65*100</f>
        <v>45</v>
      </c>
      <c r="N65" s="3" t="s">
        <v>261</v>
      </c>
      <c r="P65" t="s">
        <v>341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26.25" x14ac:dyDescent="0.25">
      <c r="A66" s="1" t="s">
        <v>13</v>
      </c>
      <c r="B66" s="1" t="s">
        <v>15</v>
      </c>
      <c r="C66" s="333" t="s">
        <v>418</v>
      </c>
      <c r="D66" s="85">
        <v>4</v>
      </c>
      <c r="E66" s="86">
        <f t="shared" si="18"/>
        <v>120</v>
      </c>
      <c r="F66" s="86">
        <f t="shared" si="19"/>
        <v>54</v>
      </c>
      <c r="G66" s="86">
        <v>18</v>
      </c>
      <c r="H66" s="86"/>
      <c r="I66" s="86">
        <v>36</v>
      </c>
      <c r="J66" s="86">
        <f t="shared" si="20"/>
        <v>66</v>
      </c>
      <c r="K66" s="85">
        <f t="shared" si="21"/>
        <v>3</v>
      </c>
      <c r="L66" s="86" t="s">
        <v>19</v>
      </c>
      <c r="M66" s="85">
        <f t="shared" si="22"/>
        <v>45</v>
      </c>
      <c r="N66" s="3" t="s">
        <v>211</v>
      </c>
      <c r="O66" t="s">
        <v>347</v>
      </c>
      <c r="P66" t="s">
        <v>341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333" t="s">
        <v>387</v>
      </c>
      <c r="D67" s="85">
        <v>5</v>
      </c>
      <c r="E67" s="86">
        <f t="shared" si="18"/>
        <v>150</v>
      </c>
      <c r="F67" s="86">
        <f t="shared" si="19"/>
        <v>72</v>
      </c>
      <c r="G67" s="86">
        <v>36</v>
      </c>
      <c r="H67" s="86"/>
      <c r="I67" s="86">
        <v>36</v>
      </c>
      <c r="J67" s="86">
        <f t="shared" si="20"/>
        <v>78</v>
      </c>
      <c r="K67" s="85">
        <f t="shared" si="21"/>
        <v>4</v>
      </c>
      <c r="L67" s="86" t="s">
        <v>30</v>
      </c>
      <c r="M67" s="85">
        <f t="shared" si="22"/>
        <v>48</v>
      </c>
      <c r="N67" s="3" t="s">
        <v>212</v>
      </c>
      <c r="P67" t="s">
        <v>343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333" t="s">
        <v>388</v>
      </c>
      <c r="D68" s="85">
        <v>4</v>
      </c>
      <c r="E68" s="86">
        <f t="shared" si="18"/>
        <v>120</v>
      </c>
      <c r="F68" s="86">
        <f t="shared" si="19"/>
        <v>54</v>
      </c>
      <c r="G68" s="86">
        <v>18</v>
      </c>
      <c r="H68" s="86"/>
      <c r="I68" s="86">
        <v>36</v>
      </c>
      <c r="J68" s="86">
        <f t="shared" si="20"/>
        <v>66</v>
      </c>
      <c r="K68" s="85">
        <f t="shared" si="21"/>
        <v>3</v>
      </c>
      <c r="L68" s="86" t="s">
        <v>19</v>
      </c>
      <c r="M68" s="85">
        <f t="shared" si="22"/>
        <v>45</v>
      </c>
      <c r="N68" s="3" t="s">
        <v>269</v>
      </c>
      <c r="P68" t="s">
        <v>343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26.25" x14ac:dyDescent="0.25">
      <c r="A69" s="1" t="s">
        <v>17</v>
      </c>
      <c r="B69" s="1" t="s">
        <v>32</v>
      </c>
      <c r="C69" s="4" t="s">
        <v>419</v>
      </c>
      <c r="D69" s="85">
        <v>3.5</v>
      </c>
      <c r="E69" s="86">
        <f t="shared" si="18"/>
        <v>105</v>
      </c>
      <c r="F69" s="86">
        <f t="shared" si="19"/>
        <v>36</v>
      </c>
      <c r="G69" s="86">
        <v>18</v>
      </c>
      <c r="H69" s="86"/>
      <c r="I69" s="86">
        <v>18</v>
      </c>
      <c r="J69" s="86">
        <f t="shared" si="20"/>
        <v>69</v>
      </c>
      <c r="K69" s="85">
        <f t="shared" si="21"/>
        <v>2</v>
      </c>
      <c r="L69" s="86" t="s">
        <v>17</v>
      </c>
      <c r="M69" s="85">
        <f t="shared" si="22"/>
        <v>34.285714285714285</v>
      </c>
      <c r="N69" s="3" t="s">
        <v>210</v>
      </c>
      <c r="O69" t="s">
        <v>355</v>
      </c>
      <c r="P69" t="s">
        <v>343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420</v>
      </c>
      <c r="D70" s="85">
        <v>4</v>
      </c>
      <c r="E70" s="86">
        <f t="shared" ref="E70" si="23">D70*30</f>
        <v>120</v>
      </c>
      <c r="F70" s="86">
        <f t="shared" ref="F70" si="24">G70+H70+I70</f>
        <v>54</v>
      </c>
      <c r="G70" s="86">
        <v>18</v>
      </c>
      <c r="H70" s="86"/>
      <c r="I70" s="86">
        <v>36</v>
      </c>
      <c r="J70" s="86">
        <f t="shared" ref="J70" si="25">E70-F70</f>
        <v>66</v>
      </c>
      <c r="K70" s="85">
        <f t="shared" ref="K70" si="26">F70/18</f>
        <v>3</v>
      </c>
      <c r="L70" s="86" t="s">
        <v>19</v>
      </c>
      <c r="M70" s="85">
        <f t="shared" ref="M70" si="27">F70/E70*100</f>
        <v>45</v>
      </c>
      <c r="N70" s="3" t="s">
        <v>211</v>
      </c>
      <c r="O70" t="s">
        <v>338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389</v>
      </c>
      <c r="D71" s="85">
        <v>1</v>
      </c>
      <c r="E71" s="86">
        <f t="shared" si="18"/>
        <v>30</v>
      </c>
      <c r="F71" s="86">
        <f t="shared" si="19"/>
        <v>0</v>
      </c>
      <c r="G71" s="86"/>
      <c r="H71" s="86"/>
      <c r="I71" s="86"/>
      <c r="J71" s="86">
        <f t="shared" si="20"/>
        <v>30</v>
      </c>
      <c r="K71" s="85">
        <f t="shared" si="21"/>
        <v>0</v>
      </c>
      <c r="L71" s="86" t="s">
        <v>30</v>
      </c>
      <c r="M71" s="85">
        <f t="shared" si="22"/>
        <v>0</v>
      </c>
      <c r="N71" s="3" t="s">
        <v>211</v>
      </c>
      <c r="O71" t="s">
        <v>348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C72" s="6" t="s">
        <v>23</v>
      </c>
      <c r="D72" s="81">
        <f t="shared" ref="D72:K72" si="28">SUM(D64:D71)</f>
        <v>30</v>
      </c>
      <c r="E72" s="91">
        <f t="shared" si="28"/>
        <v>900</v>
      </c>
      <c r="F72" s="91">
        <f t="shared" si="28"/>
        <v>324</v>
      </c>
      <c r="G72" s="91">
        <f t="shared" si="28"/>
        <v>108</v>
      </c>
      <c r="H72" s="91">
        <f t="shared" si="28"/>
        <v>0</v>
      </c>
      <c r="I72" s="91">
        <f t="shared" si="28"/>
        <v>216</v>
      </c>
      <c r="J72" s="91">
        <f t="shared" si="28"/>
        <v>576</v>
      </c>
      <c r="K72" s="91">
        <f t="shared" si="28"/>
        <v>18</v>
      </c>
      <c r="L72" s="91"/>
      <c r="M72" s="91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 x14ac:dyDescent="0.25">
      <c r="C79" s="2" t="s">
        <v>183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 x14ac:dyDescent="0.25">
      <c r="C80" s="638" t="s">
        <v>0</v>
      </c>
      <c r="D80" s="639" t="s">
        <v>1</v>
      </c>
      <c r="E80" s="640" t="s">
        <v>2</v>
      </c>
      <c r="F80" s="640"/>
      <c r="G80" s="640"/>
      <c r="H80" s="640"/>
      <c r="I80" s="640"/>
      <c r="J80" s="546"/>
      <c r="K80" s="639" t="s">
        <v>3</v>
      </c>
      <c r="L80" s="639" t="s">
        <v>4</v>
      </c>
      <c r="M80" s="639" t="s">
        <v>5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C81" s="638"/>
      <c r="D81" s="639"/>
      <c r="E81" s="639" t="s">
        <v>6</v>
      </c>
      <c r="F81" s="642" t="s">
        <v>7</v>
      </c>
      <c r="G81" s="642"/>
      <c r="H81" s="642"/>
      <c r="I81" s="642"/>
      <c r="J81" s="639" t="s">
        <v>26</v>
      </c>
      <c r="K81" s="639"/>
      <c r="L81" s="639"/>
      <c r="M81" s="639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638"/>
      <c r="D82" s="639"/>
      <c r="E82" s="546"/>
      <c r="F82" s="639" t="s">
        <v>9</v>
      </c>
      <c r="G82" s="640" t="s">
        <v>10</v>
      </c>
      <c r="H82" s="546"/>
      <c r="I82" s="546"/>
      <c r="J82" s="546"/>
      <c r="K82" s="639"/>
      <c r="L82" s="639"/>
      <c r="M82" s="639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638"/>
      <c r="D83" s="639"/>
      <c r="E83" s="546"/>
      <c r="F83" s="643"/>
      <c r="G83" s="639" t="s">
        <v>27</v>
      </c>
      <c r="H83" s="639" t="s">
        <v>28</v>
      </c>
      <c r="I83" s="639" t="s">
        <v>29</v>
      </c>
      <c r="J83" s="546"/>
      <c r="K83" s="639"/>
      <c r="L83" s="639"/>
      <c r="M83" s="639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638"/>
      <c r="D84" s="639"/>
      <c r="E84" s="546"/>
      <c r="F84" s="643"/>
      <c r="G84" s="639"/>
      <c r="H84" s="639"/>
      <c r="I84" s="639"/>
      <c r="J84" s="546"/>
      <c r="K84" s="639"/>
      <c r="L84" s="639"/>
      <c r="M84" s="639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638"/>
      <c r="D85" s="639"/>
      <c r="E85" s="546"/>
      <c r="F85" s="643"/>
      <c r="G85" s="639"/>
      <c r="H85" s="639"/>
      <c r="I85" s="639"/>
      <c r="J85" s="546"/>
      <c r="K85" s="639"/>
      <c r="L85" s="639"/>
      <c r="M85" s="639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 x14ac:dyDescent="0.25">
      <c r="C86" s="638"/>
      <c r="D86" s="639"/>
      <c r="E86" s="546"/>
      <c r="F86" s="643"/>
      <c r="G86" s="639"/>
      <c r="H86" s="639"/>
      <c r="I86" s="639"/>
      <c r="J86" s="546"/>
      <c r="K86" s="639"/>
      <c r="L86" s="639"/>
      <c r="M86" s="639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27" customHeight="1" x14ac:dyDescent="0.25">
      <c r="A87" s="1" t="s">
        <v>17</v>
      </c>
      <c r="B87" s="1" t="s">
        <v>32</v>
      </c>
      <c r="C87" s="4" t="s">
        <v>391</v>
      </c>
      <c r="D87" s="5">
        <v>3</v>
      </c>
      <c r="E87" s="86">
        <f>D87*30</f>
        <v>90</v>
      </c>
      <c r="F87" s="86">
        <f>G87+H87+I87</f>
        <v>45</v>
      </c>
      <c r="G87" s="86"/>
      <c r="H87" s="86"/>
      <c r="I87" s="86">
        <v>45</v>
      </c>
      <c r="J87" s="86">
        <f>E87-F87</f>
        <v>45</v>
      </c>
      <c r="K87" s="85">
        <f>F87/15</f>
        <v>3</v>
      </c>
      <c r="L87" s="86" t="s">
        <v>17</v>
      </c>
      <c r="M87" s="85">
        <f>F87/E87*100</f>
        <v>50</v>
      </c>
      <c r="N87" s="95" t="s">
        <v>213</v>
      </c>
      <c r="O87" t="s">
        <v>356</v>
      </c>
      <c r="P87" t="s">
        <v>341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" t="s">
        <v>13</v>
      </c>
      <c r="B88" s="1" t="s">
        <v>15</v>
      </c>
      <c r="C88" s="333" t="s">
        <v>421</v>
      </c>
      <c r="D88" s="85">
        <v>5</v>
      </c>
      <c r="E88" s="86">
        <f t="shared" ref="E88:E91" si="29">D88*30</f>
        <v>150</v>
      </c>
      <c r="F88" s="86">
        <f t="shared" ref="F88:F91" si="30">G88+H88+I88</f>
        <v>60</v>
      </c>
      <c r="G88" s="86">
        <v>30</v>
      </c>
      <c r="H88" s="86"/>
      <c r="I88" s="86">
        <v>30</v>
      </c>
      <c r="J88" s="86">
        <f t="shared" ref="J88:J91" si="31">E88-F88</f>
        <v>90</v>
      </c>
      <c r="K88" s="85">
        <f t="shared" ref="K88:K93" si="32">F88/15</f>
        <v>4</v>
      </c>
      <c r="L88" s="86" t="s">
        <v>30</v>
      </c>
      <c r="M88" s="85">
        <f t="shared" ref="M88:M91" si="33">F88/E88*100</f>
        <v>40</v>
      </c>
      <c r="N88" s="3" t="s">
        <v>269</v>
      </c>
      <c r="P88" t="s">
        <v>343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" t="s">
        <v>13</v>
      </c>
      <c r="B89" s="1" t="s">
        <v>15</v>
      </c>
      <c r="C89" s="333" t="s">
        <v>392</v>
      </c>
      <c r="D89" s="85">
        <v>4</v>
      </c>
      <c r="E89" s="86">
        <f t="shared" si="29"/>
        <v>120</v>
      </c>
      <c r="F89" s="86">
        <f t="shared" si="30"/>
        <v>45</v>
      </c>
      <c r="G89" s="86">
        <v>15</v>
      </c>
      <c r="H89" s="86"/>
      <c r="I89" s="86">
        <v>30</v>
      </c>
      <c r="J89" s="86">
        <f t="shared" si="31"/>
        <v>75</v>
      </c>
      <c r="K89" s="85">
        <f t="shared" si="32"/>
        <v>3</v>
      </c>
      <c r="L89" s="86" t="s">
        <v>30</v>
      </c>
      <c r="M89" s="85">
        <f t="shared" si="33"/>
        <v>37.5</v>
      </c>
      <c r="N89" s="3" t="s">
        <v>210</v>
      </c>
      <c r="P89" t="s">
        <v>343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6.25" x14ac:dyDescent="0.25">
      <c r="A90" s="1" t="s">
        <v>13</v>
      </c>
      <c r="B90" s="1" t="s">
        <v>32</v>
      </c>
      <c r="C90" s="87" t="s">
        <v>393</v>
      </c>
      <c r="D90" s="85">
        <v>4</v>
      </c>
      <c r="E90" s="86">
        <f t="shared" si="29"/>
        <v>120</v>
      </c>
      <c r="F90" s="86">
        <f t="shared" si="30"/>
        <v>45</v>
      </c>
      <c r="G90" s="86">
        <v>15</v>
      </c>
      <c r="H90" s="86"/>
      <c r="I90" s="86">
        <v>30</v>
      </c>
      <c r="J90" s="86">
        <f t="shared" si="31"/>
        <v>75</v>
      </c>
      <c r="K90" s="85">
        <f t="shared" si="32"/>
        <v>3</v>
      </c>
      <c r="L90" s="86" t="s">
        <v>19</v>
      </c>
      <c r="M90" s="85">
        <f t="shared" si="33"/>
        <v>37.5</v>
      </c>
      <c r="N90" s="3" t="s">
        <v>211</v>
      </c>
      <c r="O90" t="s">
        <v>349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26.25" x14ac:dyDescent="0.25">
      <c r="A91" s="1" t="s">
        <v>13</v>
      </c>
      <c r="B91" s="1" t="s">
        <v>15</v>
      </c>
      <c r="C91" s="4" t="s">
        <v>397</v>
      </c>
      <c r="D91" s="85">
        <v>4</v>
      </c>
      <c r="E91" s="86">
        <f t="shared" si="29"/>
        <v>120</v>
      </c>
      <c r="F91" s="86">
        <f t="shared" si="30"/>
        <v>45</v>
      </c>
      <c r="G91" s="86">
        <v>15</v>
      </c>
      <c r="H91" s="86"/>
      <c r="I91" s="86">
        <v>30</v>
      </c>
      <c r="J91" s="86">
        <f t="shared" si="31"/>
        <v>75</v>
      </c>
      <c r="K91" s="85">
        <f t="shared" si="32"/>
        <v>3</v>
      </c>
      <c r="L91" s="86" t="s">
        <v>30</v>
      </c>
      <c r="M91" s="85">
        <f t="shared" si="33"/>
        <v>37.5</v>
      </c>
      <c r="N91" s="3" t="s">
        <v>211</v>
      </c>
      <c r="O91" t="s">
        <v>338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6.25" customHeight="1" x14ac:dyDescent="0.25">
      <c r="A92" s="1" t="s">
        <v>13</v>
      </c>
      <c r="B92" s="1" t="s">
        <v>32</v>
      </c>
      <c r="C92" s="336" t="s">
        <v>422</v>
      </c>
      <c r="D92" s="85">
        <v>5</v>
      </c>
      <c r="E92" s="86">
        <f>D92*30</f>
        <v>150</v>
      </c>
      <c r="F92" s="86">
        <f>G92+H92+I92</f>
        <v>60</v>
      </c>
      <c r="G92" s="86">
        <v>30</v>
      </c>
      <c r="H92" s="86"/>
      <c r="I92" s="86">
        <v>30</v>
      </c>
      <c r="J92" s="86">
        <f>E92-F92</f>
        <v>90</v>
      </c>
      <c r="K92" s="85">
        <f>F92/15</f>
        <v>4</v>
      </c>
      <c r="L92" s="86" t="s">
        <v>19</v>
      </c>
      <c r="M92" s="85">
        <f>F92/E92*100</f>
        <v>40</v>
      </c>
      <c r="N92" s="3" t="s">
        <v>211</v>
      </c>
      <c r="O92" t="s">
        <v>362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17</v>
      </c>
      <c r="B93" s="1" t="s">
        <v>15</v>
      </c>
      <c r="C93" s="4" t="s">
        <v>394</v>
      </c>
      <c r="D93" s="85">
        <v>5</v>
      </c>
      <c r="E93" s="86">
        <f>D93*30</f>
        <v>150</v>
      </c>
      <c r="F93" s="86">
        <f>G93+H93+I93</f>
        <v>60</v>
      </c>
      <c r="G93" s="86">
        <v>30</v>
      </c>
      <c r="H93" s="86"/>
      <c r="I93" s="86">
        <v>30</v>
      </c>
      <c r="J93" s="86">
        <f>E93-F93</f>
        <v>90</v>
      </c>
      <c r="K93" s="85">
        <f t="shared" si="32"/>
        <v>4</v>
      </c>
      <c r="L93" s="86" t="s">
        <v>19</v>
      </c>
      <c r="M93" s="85">
        <f>F93/E93*100</f>
        <v>40</v>
      </c>
      <c r="N93" s="3" t="s">
        <v>211</v>
      </c>
      <c r="O93" t="s">
        <v>359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15" customHeight="1" x14ac:dyDescent="0.25">
      <c r="C94" s="6" t="s">
        <v>23</v>
      </c>
      <c r="D94" s="81">
        <f t="shared" ref="D94:M94" si="34">SUM(D87:D93)</f>
        <v>30</v>
      </c>
      <c r="E94" s="91">
        <f t="shared" si="34"/>
        <v>900</v>
      </c>
      <c r="F94" s="91">
        <f t="shared" si="34"/>
        <v>360</v>
      </c>
      <c r="G94" s="91">
        <f t="shared" si="34"/>
        <v>135</v>
      </c>
      <c r="H94" s="91">
        <f t="shared" si="34"/>
        <v>0</v>
      </c>
      <c r="I94" s="91">
        <f t="shared" si="34"/>
        <v>225</v>
      </c>
      <c r="J94" s="91">
        <f t="shared" si="34"/>
        <v>540</v>
      </c>
      <c r="K94" s="91">
        <f t="shared" si="34"/>
        <v>24</v>
      </c>
      <c r="L94" s="91">
        <f t="shared" si="34"/>
        <v>0</v>
      </c>
      <c r="M94" s="91">
        <f t="shared" si="34"/>
        <v>282.5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 x14ac:dyDescent="0.25">
      <c r="C95" s="7" t="s">
        <v>24</v>
      </c>
      <c r="D95" s="8">
        <f>30-D94</f>
        <v>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C96" s="2" t="s">
        <v>184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C97" s="638" t="s">
        <v>0</v>
      </c>
      <c r="D97" s="639" t="s">
        <v>1</v>
      </c>
      <c r="E97" s="640" t="s">
        <v>2</v>
      </c>
      <c r="F97" s="640"/>
      <c r="G97" s="640"/>
      <c r="H97" s="640"/>
      <c r="I97" s="640"/>
      <c r="J97" s="546"/>
      <c r="K97" s="639" t="s">
        <v>3</v>
      </c>
      <c r="L97" s="639" t="s">
        <v>4</v>
      </c>
      <c r="M97" s="639" t="s">
        <v>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C98" s="638"/>
      <c r="D98" s="639"/>
      <c r="E98" s="639" t="s">
        <v>6</v>
      </c>
      <c r="F98" s="642" t="s">
        <v>7</v>
      </c>
      <c r="G98" s="642"/>
      <c r="H98" s="642"/>
      <c r="I98" s="642"/>
      <c r="J98" s="639" t="s">
        <v>26</v>
      </c>
      <c r="K98" s="639"/>
      <c r="L98" s="639"/>
      <c r="M98" s="639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638"/>
      <c r="D99" s="639"/>
      <c r="E99" s="546"/>
      <c r="F99" s="639" t="s">
        <v>9</v>
      </c>
      <c r="G99" s="640" t="s">
        <v>10</v>
      </c>
      <c r="H99" s="546"/>
      <c r="I99" s="546"/>
      <c r="J99" s="546"/>
      <c r="K99" s="639"/>
      <c r="L99" s="639"/>
      <c r="M99" s="639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638"/>
      <c r="D100" s="639"/>
      <c r="E100" s="546"/>
      <c r="F100" s="643"/>
      <c r="G100" s="639" t="s">
        <v>27</v>
      </c>
      <c r="H100" s="639" t="s">
        <v>28</v>
      </c>
      <c r="I100" s="639" t="s">
        <v>29</v>
      </c>
      <c r="J100" s="546"/>
      <c r="K100" s="639"/>
      <c r="L100" s="639"/>
      <c r="M100" s="639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638"/>
      <c r="D101" s="639"/>
      <c r="E101" s="546"/>
      <c r="F101" s="643"/>
      <c r="G101" s="639"/>
      <c r="H101" s="639"/>
      <c r="I101" s="639"/>
      <c r="J101" s="546"/>
      <c r="K101" s="639"/>
      <c r="L101" s="639"/>
      <c r="M101" s="639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638"/>
      <c r="D102" s="639"/>
      <c r="E102" s="546"/>
      <c r="F102" s="643"/>
      <c r="G102" s="639"/>
      <c r="H102" s="639"/>
      <c r="I102" s="639"/>
      <c r="J102" s="546"/>
      <c r="K102" s="639"/>
      <c r="L102" s="639"/>
      <c r="M102" s="639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 x14ac:dyDescent="0.25">
      <c r="C103" s="638"/>
      <c r="D103" s="639"/>
      <c r="E103" s="546"/>
      <c r="F103" s="643"/>
      <c r="G103" s="639"/>
      <c r="H103" s="639"/>
      <c r="I103" s="639"/>
      <c r="J103" s="546"/>
      <c r="K103" s="639"/>
      <c r="L103" s="639"/>
      <c r="M103" s="639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25.5" x14ac:dyDescent="0.25">
      <c r="A104" s="1" t="s">
        <v>13</v>
      </c>
      <c r="B104" s="1" t="s">
        <v>15</v>
      </c>
      <c r="C104" s="334" t="s">
        <v>401</v>
      </c>
      <c r="D104" s="5">
        <v>4.5</v>
      </c>
      <c r="E104" s="86">
        <f>D104*30</f>
        <v>135</v>
      </c>
      <c r="F104" s="86">
        <f>G104+H104+I104</f>
        <v>0</v>
      </c>
      <c r="G104" s="86"/>
      <c r="H104" s="86"/>
      <c r="I104" s="86"/>
      <c r="J104" s="86">
        <f>E104-F104</f>
        <v>135</v>
      </c>
      <c r="K104" s="85">
        <f>F104/18</f>
        <v>0</v>
      </c>
      <c r="L104" s="86" t="s">
        <v>30</v>
      </c>
      <c r="M104" s="85">
        <f>F104/E104*100</f>
        <v>0</v>
      </c>
      <c r="N104" s="3" t="s">
        <v>211</v>
      </c>
      <c r="O104" t="s">
        <v>350</v>
      </c>
      <c r="P104" t="s">
        <v>341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26.25" x14ac:dyDescent="0.25">
      <c r="A105" s="1" t="s">
        <v>17</v>
      </c>
      <c r="B105" s="1" t="s">
        <v>32</v>
      </c>
      <c r="C105" s="4" t="s">
        <v>395</v>
      </c>
      <c r="D105" s="85">
        <v>4</v>
      </c>
      <c r="E105" s="86">
        <f t="shared" ref="E105:E110" si="35">D105*30</f>
        <v>120</v>
      </c>
      <c r="F105" s="86">
        <f t="shared" ref="F105:F110" si="36">G105+H105+I105</f>
        <v>54</v>
      </c>
      <c r="G105" s="86"/>
      <c r="H105" s="86"/>
      <c r="I105" s="86">
        <v>54</v>
      </c>
      <c r="J105" s="86">
        <f t="shared" ref="J105:J110" si="37">E105-F105</f>
        <v>66</v>
      </c>
      <c r="K105" s="85">
        <f t="shared" ref="K105:K110" si="38">F105/18</f>
        <v>3</v>
      </c>
      <c r="L105" s="86" t="s">
        <v>17</v>
      </c>
      <c r="M105" s="85">
        <f t="shared" ref="M105:M110" si="39">F105/E105*100</f>
        <v>45</v>
      </c>
      <c r="N105" s="95" t="s">
        <v>213</v>
      </c>
      <c r="O105" t="s">
        <v>357</v>
      </c>
      <c r="P105" t="s">
        <v>343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1" t="s">
        <v>15</v>
      </c>
      <c r="C106" s="4" t="s">
        <v>396</v>
      </c>
      <c r="D106" s="85">
        <v>6</v>
      </c>
      <c r="E106" s="86">
        <f t="shared" si="35"/>
        <v>180</v>
      </c>
      <c r="F106" s="86">
        <f t="shared" si="36"/>
        <v>72</v>
      </c>
      <c r="G106" s="86">
        <v>36</v>
      </c>
      <c r="H106" s="86"/>
      <c r="I106" s="86">
        <v>36</v>
      </c>
      <c r="J106" s="86">
        <f t="shared" si="37"/>
        <v>108</v>
      </c>
      <c r="K106" s="85">
        <f t="shared" si="38"/>
        <v>4</v>
      </c>
      <c r="L106" s="86" t="s">
        <v>19</v>
      </c>
      <c r="M106" s="85">
        <f t="shared" si="39"/>
        <v>40</v>
      </c>
      <c r="N106" s="3" t="s">
        <v>211</v>
      </c>
      <c r="O106" t="s">
        <v>350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4" t="s">
        <v>423</v>
      </c>
      <c r="D107" s="85">
        <v>5</v>
      </c>
      <c r="E107" s="86">
        <f t="shared" ref="E107" si="40">D107*30</f>
        <v>150</v>
      </c>
      <c r="F107" s="86">
        <f t="shared" ref="F107" si="41">G107+H107+I107</f>
        <v>54</v>
      </c>
      <c r="G107" s="86">
        <v>18</v>
      </c>
      <c r="H107" s="86"/>
      <c r="I107" s="86">
        <v>36</v>
      </c>
      <c r="J107" s="86">
        <f t="shared" ref="J107" si="42">E107-F107</f>
        <v>96</v>
      </c>
      <c r="K107" s="85">
        <f>F107/18</f>
        <v>3</v>
      </c>
      <c r="L107" s="86" t="s">
        <v>19</v>
      </c>
      <c r="M107" s="85">
        <f t="shared" ref="M107" si="43">F107/E107*100</f>
        <v>36</v>
      </c>
      <c r="N107" s="3" t="s">
        <v>211</v>
      </c>
      <c r="O107" t="s">
        <v>346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customHeight="1" x14ac:dyDescent="0.25">
      <c r="A108" s="1" t="s">
        <v>13</v>
      </c>
      <c r="B108" s="1" t="s">
        <v>32</v>
      </c>
      <c r="C108" s="6" t="s">
        <v>398</v>
      </c>
      <c r="D108" s="89">
        <v>5</v>
      </c>
      <c r="E108" s="86">
        <f t="shared" si="35"/>
        <v>150</v>
      </c>
      <c r="F108" s="86">
        <f t="shared" si="36"/>
        <v>72</v>
      </c>
      <c r="G108" s="86">
        <v>36</v>
      </c>
      <c r="H108" s="86"/>
      <c r="I108" s="86">
        <v>36</v>
      </c>
      <c r="J108" s="86">
        <f t="shared" si="37"/>
        <v>78</v>
      </c>
      <c r="K108" s="85">
        <f t="shared" si="38"/>
        <v>4</v>
      </c>
      <c r="L108" s="86" t="s">
        <v>19</v>
      </c>
      <c r="M108" s="85">
        <f t="shared" si="39"/>
        <v>48</v>
      </c>
      <c r="N108" s="3" t="s">
        <v>211</v>
      </c>
      <c r="O108" t="s">
        <v>351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7" customHeight="1" x14ac:dyDescent="0.25">
      <c r="A109" s="1" t="s">
        <v>13</v>
      </c>
      <c r="B109" s="1" t="s">
        <v>15</v>
      </c>
      <c r="C109" s="4" t="s">
        <v>399</v>
      </c>
      <c r="D109" s="89">
        <v>1</v>
      </c>
      <c r="E109" s="86">
        <f t="shared" si="35"/>
        <v>30</v>
      </c>
      <c r="F109" s="86"/>
      <c r="G109" s="86"/>
      <c r="H109" s="86"/>
      <c r="I109" s="86"/>
      <c r="J109" s="86">
        <f t="shared" si="37"/>
        <v>30</v>
      </c>
      <c r="K109" s="85"/>
      <c r="L109" s="86" t="s">
        <v>30</v>
      </c>
      <c r="M109" s="85"/>
      <c r="N109" s="3" t="s">
        <v>211</v>
      </c>
      <c r="O109" t="s">
        <v>353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5" customHeight="1" x14ac:dyDescent="0.25">
      <c r="A110" s="1" t="s">
        <v>13</v>
      </c>
      <c r="B110" s="1" t="s">
        <v>15</v>
      </c>
      <c r="C110" s="88" t="s">
        <v>400</v>
      </c>
      <c r="D110" s="85">
        <v>4.5</v>
      </c>
      <c r="E110" s="86">
        <f t="shared" si="35"/>
        <v>135</v>
      </c>
      <c r="F110" s="86">
        <f t="shared" si="36"/>
        <v>54</v>
      </c>
      <c r="G110" s="86">
        <v>18</v>
      </c>
      <c r="H110" s="86"/>
      <c r="I110" s="86">
        <v>36</v>
      </c>
      <c r="J110" s="86">
        <f t="shared" si="37"/>
        <v>81</v>
      </c>
      <c r="K110" s="85">
        <f t="shared" si="38"/>
        <v>3</v>
      </c>
      <c r="L110" s="86" t="s">
        <v>30</v>
      </c>
      <c r="M110" s="85">
        <f t="shared" si="39"/>
        <v>40</v>
      </c>
      <c r="N110" s="3" t="s">
        <v>211</v>
      </c>
      <c r="O110" t="s">
        <v>352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C111" s="6" t="s">
        <v>23</v>
      </c>
      <c r="D111" s="81">
        <f t="shared" ref="D111:K111" si="44">SUM(D104:D110)</f>
        <v>30</v>
      </c>
      <c r="E111" s="91">
        <f t="shared" si="44"/>
        <v>900</v>
      </c>
      <c r="F111" s="91">
        <f t="shared" si="44"/>
        <v>306</v>
      </c>
      <c r="G111" s="91">
        <f t="shared" si="44"/>
        <v>108</v>
      </c>
      <c r="H111" s="91">
        <f t="shared" si="44"/>
        <v>0</v>
      </c>
      <c r="I111" s="91">
        <f t="shared" si="44"/>
        <v>198</v>
      </c>
      <c r="J111" s="91">
        <f t="shared" si="44"/>
        <v>594</v>
      </c>
      <c r="K111" s="81">
        <f t="shared" si="44"/>
        <v>17</v>
      </c>
      <c r="L111" s="91"/>
      <c r="M111" s="91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C116" s="2" t="s">
        <v>185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C117" s="638" t="s">
        <v>0</v>
      </c>
      <c r="D117" s="639" t="s">
        <v>1</v>
      </c>
      <c r="E117" s="640" t="s">
        <v>2</v>
      </c>
      <c r="F117" s="640"/>
      <c r="G117" s="640"/>
      <c r="H117" s="640"/>
      <c r="I117" s="640"/>
      <c r="J117" s="546"/>
      <c r="K117" s="639" t="s">
        <v>3</v>
      </c>
      <c r="L117" s="639" t="s">
        <v>4</v>
      </c>
      <c r="M117" s="639" t="s">
        <v>5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C118" s="638"/>
      <c r="D118" s="639"/>
      <c r="E118" s="639" t="s">
        <v>6</v>
      </c>
      <c r="F118" s="642" t="s">
        <v>7</v>
      </c>
      <c r="G118" s="642"/>
      <c r="H118" s="642"/>
      <c r="I118" s="642"/>
      <c r="J118" s="639" t="s">
        <v>26</v>
      </c>
      <c r="K118" s="639"/>
      <c r="L118" s="639"/>
      <c r="M118" s="639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638"/>
      <c r="D119" s="639"/>
      <c r="E119" s="546"/>
      <c r="F119" s="639" t="s">
        <v>9</v>
      </c>
      <c r="G119" s="640" t="s">
        <v>10</v>
      </c>
      <c r="H119" s="546"/>
      <c r="I119" s="546"/>
      <c r="J119" s="546"/>
      <c r="K119" s="639"/>
      <c r="L119" s="639"/>
      <c r="M119" s="639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638"/>
      <c r="D120" s="639"/>
      <c r="E120" s="546"/>
      <c r="F120" s="643"/>
      <c r="G120" s="639" t="s">
        <v>27</v>
      </c>
      <c r="H120" s="639" t="s">
        <v>28</v>
      </c>
      <c r="I120" s="639" t="s">
        <v>29</v>
      </c>
      <c r="J120" s="546"/>
      <c r="K120" s="639"/>
      <c r="L120" s="639"/>
      <c r="M120" s="639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638"/>
      <c r="D121" s="639"/>
      <c r="E121" s="546"/>
      <c r="F121" s="643"/>
      <c r="G121" s="639"/>
      <c r="H121" s="639"/>
      <c r="I121" s="639"/>
      <c r="J121" s="546"/>
      <c r="K121" s="639"/>
      <c r="L121" s="639"/>
      <c r="M121" s="639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638"/>
      <c r="D122" s="639"/>
      <c r="E122" s="546"/>
      <c r="F122" s="643"/>
      <c r="G122" s="639"/>
      <c r="H122" s="639"/>
      <c r="I122" s="639"/>
      <c r="J122" s="546"/>
      <c r="K122" s="639"/>
      <c r="L122" s="639"/>
      <c r="M122" s="639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 x14ac:dyDescent="0.25">
      <c r="C123" s="638"/>
      <c r="D123" s="639"/>
      <c r="E123" s="546"/>
      <c r="F123" s="643"/>
      <c r="G123" s="639"/>
      <c r="H123" s="639"/>
      <c r="I123" s="639"/>
      <c r="J123" s="546"/>
      <c r="K123" s="639"/>
      <c r="L123" s="639"/>
      <c r="M123" s="639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ht="26.25" x14ac:dyDescent="0.25">
      <c r="A124" s="1" t="s">
        <v>17</v>
      </c>
      <c r="B124" s="1" t="s">
        <v>32</v>
      </c>
      <c r="C124" s="4" t="s">
        <v>402</v>
      </c>
      <c r="D124" s="5">
        <v>3</v>
      </c>
      <c r="E124" s="86">
        <f>D124*30</f>
        <v>90</v>
      </c>
      <c r="F124" s="86">
        <f>G124+H124+I124</f>
        <v>45</v>
      </c>
      <c r="G124" s="86"/>
      <c r="H124" s="86"/>
      <c r="I124" s="86">
        <v>45</v>
      </c>
      <c r="J124" s="86">
        <f>E124-F124</f>
        <v>45</v>
      </c>
      <c r="K124" s="85">
        <f>F124/15</f>
        <v>3</v>
      </c>
      <c r="L124" s="86" t="s">
        <v>17</v>
      </c>
      <c r="M124" s="85">
        <f>F124/E124*100</f>
        <v>50</v>
      </c>
      <c r="N124" s="3" t="s">
        <v>213</v>
      </c>
      <c r="O124" t="s">
        <v>358</v>
      </c>
      <c r="P124" t="s">
        <v>341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" t="s">
        <v>13</v>
      </c>
      <c r="B125" s="1" t="s">
        <v>15</v>
      </c>
      <c r="C125" s="4" t="s">
        <v>403</v>
      </c>
      <c r="D125" s="85">
        <v>5</v>
      </c>
      <c r="E125" s="86">
        <f t="shared" ref="E125:E130" si="45">D125*30</f>
        <v>150</v>
      </c>
      <c r="F125" s="86">
        <f t="shared" ref="F125:F130" si="46">G125+H125+I125</f>
        <v>60</v>
      </c>
      <c r="G125" s="90">
        <v>30</v>
      </c>
      <c r="H125" s="85"/>
      <c r="I125" s="90">
        <v>30</v>
      </c>
      <c r="J125" s="86">
        <f t="shared" ref="J125:J130" si="47">E125-F125</f>
        <v>90</v>
      </c>
      <c r="K125" s="85">
        <f t="shared" ref="K125:K130" si="48">F125/15</f>
        <v>4</v>
      </c>
      <c r="L125" s="86" t="s">
        <v>30</v>
      </c>
      <c r="M125" s="85">
        <f>F125/E125*100</f>
        <v>40</v>
      </c>
      <c r="N125" s="3" t="s">
        <v>211</v>
      </c>
      <c r="O125" t="s">
        <v>354</v>
      </c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13</v>
      </c>
      <c r="B126" s="1" t="s">
        <v>32</v>
      </c>
      <c r="C126" s="4" t="s">
        <v>413</v>
      </c>
      <c r="D126" s="85">
        <v>5</v>
      </c>
      <c r="E126" s="86">
        <f t="shared" si="45"/>
        <v>150</v>
      </c>
      <c r="F126" s="86">
        <f t="shared" si="46"/>
        <v>60</v>
      </c>
      <c r="G126" s="86">
        <v>30</v>
      </c>
      <c r="H126" s="86"/>
      <c r="I126" s="86">
        <v>30</v>
      </c>
      <c r="J126" s="86">
        <f t="shared" si="47"/>
        <v>90</v>
      </c>
      <c r="K126" s="85">
        <f t="shared" si="48"/>
        <v>4</v>
      </c>
      <c r="L126" s="86" t="s">
        <v>19</v>
      </c>
      <c r="M126" s="85">
        <f t="shared" ref="M126:M130" si="49">F126/E126*100</f>
        <v>40</v>
      </c>
      <c r="N126" s="3" t="s">
        <v>211</v>
      </c>
      <c r="O126" t="s">
        <v>363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13</v>
      </c>
      <c r="B127" s="1" t="s">
        <v>15</v>
      </c>
      <c r="C127" s="4" t="s">
        <v>424</v>
      </c>
      <c r="D127" s="85">
        <v>5</v>
      </c>
      <c r="E127" s="86">
        <f t="shared" si="45"/>
        <v>150</v>
      </c>
      <c r="F127" s="86">
        <f t="shared" si="46"/>
        <v>60</v>
      </c>
      <c r="G127" s="86">
        <v>30</v>
      </c>
      <c r="H127" s="86"/>
      <c r="I127" s="86">
        <v>30</v>
      </c>
      <c r="J127" s="86">
        <f t="shared" si="47"/>
        <v>90</v>
      </c>
      <c r="K127" s="85">
        <f t="shared" si="48"/>
        <v>4</v>
      </c>
      <c r="L127" s="86" t="s">
        <v>19</v>
      </c>
      <c r="M127" s="85">
        <f t="shared" si="49"/>
        <v>40</v>
      </c>
      <c r="N127" s="3" t="s">
        <v>211</v>
      </c>
      <c r="O127" t="s">
        <v>347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9" x14ac:dyDescent="0.25">
      <c r="A128" s="1" t="s">
        <v>13</v>
      </c>
      <c r="B128" s="1" t="s">
        <v>32</v>
      </c>
      <c r="C128" s="4" t="s">
        <v>404</v>
      </c>
      <c r="D128" s="85">
        <v>5</v>
      </c>
      <c r="E128" s="86">
        <f t="shared" si="45"/>
        <v>150</v>
      </c>
      <c r="F128" s="86">
        <f t="shared" si="46"/>
        <v>60</v>
      </c>
      <c r="G128" s="86">
        <v>30</v>
      </c>
      <c r="H128" s="86">
        <v>30</v>
      </c>
      <c r="I128" s="86"/>
      <c r="J128" s="86">
        <f t="shared" si="47"/>
        <v>90</v>
      </c>
      <c r="K128" s="85">
        <f t="shared" si="48"/>
        <v>4</v>
      </c>
      <c r="L128" s="86" t="s">
        <v>17</v>
      </c>
      <c r="M128" s="85">
        <f t="shared" si="49"/>
        <v>40</v>
      </c>
      <c r="N128" s="3" t="s">
        <v>211</v>
      </c>
      <c r="O128" t="s">
        <v>364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412</v>
      </c>
      <c r="D129" s="85">
        <v>4</v>
      </c>
      <c r="E129" s="86">
        <f t="shared" si="45"/>
        <v>120</v>
      </c>
      <c r="F129" s="86">
        <f t="shared" si="46"/>
        <v>45</v>
      </c>
      <c r="G129" s="86">
        <v>15</v>
      </c>
      <c r="H129" s="86"/>
      <c r="I129" s="86">
        <v>30</v>
      </c>
      <c r="J129" s="86">
        <f t="shared" si="47"/>
        <v>75</v>
      </c>
      <c r="K129" s="85">
        <f t="shared" si="48"/>
        <v>3</v>
      </c>
      <c r="L129" s="86" t="s">
        <v>17</v>
      </c>
      <c r="M129" s="85">
        <f t="shared" si="49"/>
        <v>37.5</v>
      </c>
      <c r="N129" s="3" t="s">
        <v>211</v>
      </c>
      <c r="O129" s="337" t="s">
        <v>368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15" customHeight="1" x14ac:dyDescent="0.25">
      <c r="A130" s="1" t="s">
        <v>17</v>
      </c>
      <c r="B130" s="1" t="s">
        <v>15</v>
      </c>
      <c r="C130" s="333" t="s">
        <v>405</v>
      </c>
      <c r="D130" s="85">
        <v>3</v>
      </c>
      <c r="E130" s="86">
        <f t="shared" si="45"/>
        <v>90</v>
      </c>
      <c r="F130" s="86">
        <f t="shared" si="46"/>
        <v>30</v>
      </c>
      <c r="G130" s="86">
        <v>15</v>
      </c>
      <c r="H130" s="86">
        <v>8</v>
      </c>
      <c r="I130" s="86">
        <v>7</v>
      </c>
      <c r="J130" s="86">
        <f t="shared" si="47"/>
        <v>60</v>
      </c>
      <c r="K130" s="85">
        <f t="shared" si="48"/>
        <v>2</v>
      </c>
      <c r="L130" s="86" t="s">
        <v>30</v>
      </c>
      <c r="M130" s="85">
        <f t="shared" si="49"/>
        <v>33.333333333333329</v>
      </c>
      <c r="N130" s="3" t="s">
        <v>270</v>
      </c>
      <c r="P130" s="335" t="s">
        <v>341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15" customHeight="1" x14ac:dyDescent="0.25">
      <c r="C131" s="6" t="s">
        <v>23</v>
      </c>
      <c r="D131" s="81">
        <f>SUM(D124:D130)</f>
        <v>30</v>
      </c>
      <c r="E131" s="91">
        <f>SUM(E124:E130)</f>
        <v>900</v>
      </c>
      <c r="F131" s="91">
        <f t="shared" ref="F131:M131" si="50">SUM(F124:F130)</f>
        <v>360</v>
      </c>
      <c r="G131" s="91">
        <f t="shared" si="50"/>
        <v>150</v>
      </c>
      <c r="H131" s="91">
        <f t="shared" si="50"/>
        <v>38</v>
      </c>
      <c r="I131" s="91">
        <f t="shared" si="50"/>
        <v>172</v>
      </c>
      <c r="J131" s="91">
        <f t="shared" si="50"/>
        <v>540</v>
      </c>
      <c r="K131" s="91">
        <f t="shared" si="50"/>
        <v>24</v>
      </c>
      <c r="L131" s="91">
        <f t="shared" si="50"/>
        <v>0</v>
      </c>
      <c r="M131" s="91">
        <f t="shared" si="50"/>
        <v>280.83333333333331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C132" s="7" t="s">
        <v>24</v>
      </c>
      <c r="D132" s="8">
        <f>30-D131</f>
        <v>0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2" t="s">
        <v>186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C134" s="638" t="s">
        <v>0</v>
      </c>
      <c r="D134" s="639" t="s">
        <v>1</v>
      </c>
      <c r="E134" s="640" t="s">
        <v>2</v>
      </c>
      <c r="F134" s="640"/>
      <c r="G134" s="640"/>
      <c r="H134" s="640"/>
      <c r="I134" s="640"/>
      <c r="J134" s="546"/>
      <c r="K134" s="639" t="s">
        <v>3</v>
      </c>
      <c r="L134" s="639" t="s">
        <v>4</v>
      </c>
      <c r="M134" s="639" t="s">
        <v>5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C135" s="638"/>
      <c r="D135" s="639"/>
      <c r="E135" s="639" t="s">
        <v>6</v>
      </c>
      <c r="F135" s="642" t="s">
        <v>7</v>
      </c>
      <c r="G135" s="642"/>
      <c r="H135" s="642"/>
      <c r="I135" s="642"/>
      <c r="J135" s="639" t="s">
        <v>26</v>
      </c>
      <c r="K135" s="639"/>
      <c r="L135" s="639"/>
      <c r="M135" s="639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638"/>
      <c r="D136" s="639"/>
      <c r="E136" s="546"/>
      <c r="F136" s="639" t="s">
        <v>9</v>
      </c>
      <c r="G136" s="640" t="s">
        <v>10</v>
      </c>
      <c r="H136" s="546"/>
      <c r="I136" s="546"/>
      <c r="J136" s="546"/>
      <c r="K136" s="639"/>
      <c r="L136" s="639"/>
      <c r="M136" s="639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638"/>
      <c r="D137" s="639"/>
      <c r="E137" s="546"/>
      <c r="F137" s="643"/>
      <c r="G137" s="639" t="s">
        <v>27</v>
      </c>
      <c r="H137" s="639" t="s">
        <v>28</v>
      </c>
      <c r="I137" s="639" t="s">
        <v>29</v>
      </c>
      <c r="J137" s="546"/>
      <c r="K137" s="639"/>
      <c r="L137" s="639"/>
      <c r="M137" s="639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638"/>
      <c r="D138" s="639"/>
      <c r="E138" s="546"/>
      <c r="F138" s="643"/>
      <c r="G138" s="639"/>
      <c r="H138" s="639"/>
      <c r="I138" s="639"/>
      <c r="J138" s="546"/>
      <c r="K138" s="639"/>
      <c r="L138" s="639"/>
      <c r="M138" s="639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 x14ac:dyDescent="0.25">
      <c r="C139" s="638"/>
      <c r="D139" s="639"/>
      <c r="E139" s="546"/>
      <c r="F139" s="643"/>
      <c r="G139" s="639"/>
      <c r="H139" s="639"/>
      <c r="I139" s="639"/>
      <c r="J139" s="546"/>
      <c r="K139" s="639"/>
      <c r="L139" s="639"/>
      <c r="M139" s="639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 x14ac:dyDescent="0.25">
      <c r="C140" s="638"/>
      <c r="D140" s="639"/>
      <c r="E140" s="546"/>
      <c r="F140" s="643"/>
      <c r="G140" s="639"/>
      <c r="H140" s="639"/>
      <c r="I140" s="639"/>
      <c r="J140" s="546"/>
      <c r="K140" s="639"/>
      <c r="L140" s="639"/>
      <c r="M140" s="639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25.5" x14ac:dyDescent="0.25">
      <c r="A141" s="1" t="s">
        <v>13</v>
      </c>
      <c r="B141" s="1" t="s">
        <v>15</v>
      </c>
      <c r="C141" s="334" t="s">
        <v>425</v>
      </c>
      <c r="D141" s="5">
        <v>4.5</v>
      </c>
      <c r="E141" s="86">
        <f>D141*30</f>
        <v>135</v>
      </c>
      <c r="F141" s="86">
        <f>G141+H141+I141</f>
        <v>0</v>
      </c>
      <c r="G141" s="86"/>
      <c r="H141" s="86"/>
      <c r="I141" s="86"/>
      <c r="J141" s="86">
        <f>E141-F141</f>
        <v>135</v>
      </c>
      <c r="K141" s="85">
        <f>F141/13</f>
        <v>0</v>
      </c>
      <c r="L141" s="86" t="s">
        <v>30</v>
      </c>
      <c r="M141" s="85">
        <f>F141/E141*100</f>
        <v>0</v>
      </c>
      <c r="N141" s="3" t="s">
        <v>211</v>
      </c>
      <c r="P141" t="s">
        <v>343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" t="s">
        <v>13</v>
      </c>
      <c r="B142" s="1" t="s">
        <v>15</v>
      </c>
      <c r="C142" s="333" t="s">
        <v>426</v>
      </c>
      <c r="D142" s="85">
        <v>6</v>
      </c>
      <c r="E142" s="86">
        <f t="shared" ref="E142:E148" si="51">D142*30</f>
        <v>180</v>
      </c>
      <c r="F142" s="86">
        <f t="shared" ref="F142:F148" si="52">G142+H142+I142</f>
        <v>0</v>
      </c>
      <c r="G142" s="86"/>
      <c r="H142" s="86"/>
      <c r="I142" s="86"/>
      <c r="J142" s="86">
        <f t="shared" ref="J142:J148" si="53">E142-F142</f>
        <v>180</v>
      </c>
      <c r="K142" s="85">
        <f t="shared" ref="K142:K148" si="54">F142/13</f>
        <v>0</v>
      </c>
      <c r="L142" s="86"/>
      <c r="M142" s="85">
        <f t="shared" ref="M142:M148" si="55">F142/E142*100</f>
        <v>0</v>
      </c>
      <c r="N142" s="3" t="s">
        <v>211</v>
      </c>
      <c r="P142" t="s">
        <v>341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1" t="s">
        <v>15</v>
      </c>
      <c r="C143" s="333" t="s">
        <v>409</v>
      </c>
      <c r="D143" s="85">
        <v>1.5</v>
      </c>
      <c r="E143" s="86">
        <f t="shared" si="51"/>
        <v>45</v>
      </c>
      <c r="F143" s="86">
        <f t="shared" si="52"/>
        <v>0</v>
      </c>
      <c r="G143" s="86"/>
      <c r="H143" s="86"/>
      <c r="I143" s="86"/>
      <c r="J143" s="86">
        <f t="shared" si="53"/>
        <v>45</v>
      </c>
      <c r="K143" s="85">
        <f t="shared" si="54"/>
        <v>0</v>
      </c>
      <c r="L143" s="86"/>
      <c r="M143" s="85">
        <f t="shared" si="55"/>
        <v>0</v>
      </c>
      <c r="N143" s="3" t="s">
        <v>211</v>
      </c>
      <c r="P143" t="s">
        <v>341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17</v>
      </c>
      <c r="B144" s="1" t="s">
        <v>15</v>
      </c>
      <c r="C144" s="333" t="s">
        <v>406</v>
      </c>
      <c r="D144" s="85">
        <v>3</v>
      </c>
      <c r="E144" s="86">
        <f t="shared" si="51"/>
        <v>90</v>
      </c>
      <c r="F144" s="86">
        <f t="shared" si="52"/>
        <v>39</v>
      </c>
      <c r="G144" s="86"/>
      <c r="H144" s="86"/>
      <c r="I144" s="86">
        <v>39</v>
      </c>
      <c r="J144" s="86">
        <f t="shared" si="53"/>
        <v>51</v>
      </c>
      <c r="K144" s="85">
        <f t="shared" si="54"/>
        <v>3</v>
      </c>
      <c r="L144" s="86" t="s">
        <v>30</v>
      </c>
      <c r="M144" s="85">
        <f t="shared" si="55"/>
        <v>43.333333333333336</v>
      </c>
      <c r="N144" s="3" t="s">
        <v>213</v>
      </c>
      <c r="P144" t="s">
        <v>341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4" t="s">
        <v>407</v>
      </c>
      <c r="D145" s="85">
        <v>4</v>
      </c>
      <c r="E145" s="86">
        <f t="shared" si="51"/>
        <v>120</v>
      </c>
      <c r="F145" s="86">
        <f t="shared" si="52"/>
        <v>52</v>
      </c>
      <c r="G145" s="86">
        <v>26</v>
      </c>
      <c r="H145" s="86">
        <v>26</v>
      </c>
      <c r="I145" s="86"/>
      <c r="J145" s="86">
        <f t="shared" si="53"/>
        <v>68</v>
      </c>
      <c r="K145" s="85">
        <f t="shared" si="54"/>
        <v>4</v>
      </c>
      <c r="L145" s="86" t="s">
        <v>19</v>
      </c>
      <c r="M145" s="85">
        <f t="shared" si="55"/>
        <v>43.333333333333336</v>
      </c>
      <c r="N145" s="3" t="s">
        <v>211</v>
      </c>
      <c r="O145" t="s">
        <v>354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5" customHeight="1" x14ac:dyDescent="0.25">
      <c r="A146" s="1" t="s">
        <v>13</v>
      </c>
      <c r="B146" s="1" t="s">
        <v>15</v>
      </c>
      <c r="C146" s="4" t="s">
        <v>408</v>
      </c>
      <c r="D146" s="85">
        <v>1</v>
      </c>
      <c r="E146" s="86">
        <f>D146*30</f>
        <v>30</v>
      </c>
      <c r="F146" s="86">
        <f>G146+H146+I146</f>
        <v>0</v>
      </c>
      <c r="G146" s="86"/>
      <c r="H146" s="86"/>
      <c r="I146" s="86"/>
      <c r="J146" s="86">
        <f>E146-F146</f>
        <v>30</v>
      </c>
      <c r="K146" s="85">
        <f>F146/15</f>
        <v>0</v>
      </c>
      <c r="L146" s="86" t="s">
        <v>30</v>
      </c>
      <c r="M146" s="85">
        <f>F146/E146*100</f>
        <v>0</v>
      </c>
      <c r="N146" s="3" t="s">
        <v>211</v>
      </c>
      <c r="O146" t="s">
        <v>354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9.25" customHeight="1" x14ac:dyDescent="0.25">
      <c r="A147" s="1" t="s">
        <v>13</v>
      </c>
      <c r="B147" s="1" t="s">
        <v>32</v>
      </c>
      <c r="C147" s="4" t="s">
        <v>410</v>
      </c>
      <c r="D147" s="85">
        <v>5</v>
      </c>
      <c r="E147" s="86">
        <f t="shared" si="51"/>
        <v>150</v>
      </c>
      <c r="F147" s="86">
        <f t="shared" si="52"/>
        <v>52</v>
      </c>
      <c r="G147" s="86">
        <v>26</v>
      </c>
      <c r="H147" s="86">
        <v>26</v>
      </c>
      <c r="I147" s="86"/>
      <c r="J147" s="86">
        <f t="shared" si="53"/>
        <v>98</v>
      </c>
      <c r="K147" s="85">
        <f t="shared" si="54"/>
        <v>4</v>
      </c>
      <c r="L147" s="86" t="s">
        <v>30</v>
      </c>
      <c r="M147" s="85">
        <f t="shared" si="55"/>
        <v>34.666666666666671</v>
      </c>
      <c r="N147" s="3" t="s">
        <v>211</v>
      </c>
      <c r="O147" t="s">
        <v>365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44.25" customHeight="1" x14ac:dyDescent="0.25">
      <c r="A148" s="1" t="s">
        <v>13</v>
      </c>
      <c r="B148" s="1" t="s">
        <v>32</v>
      </c>
      <c r="C148" s="4" t="s">
        <v>411</v>
      </c>
      <c r="D148" s="85">
        <v>5</v>
      </c>
      <c r="E148" s="86">
        <f t="shared" si="51"/>
        <v>150</v>
      </c>
      <c r="F148" s="86">
        <f t="shared" si="52"/>
        <v>52</v>
      </c>
      <c r="G148" s="86">
        <v>26</v>
      </c>
      <c r="H148" s="86">
        <v>26</v>
      </c>
      <c r="I148" s="86"/>
      <c r="J148" s="86">
        <f t="shared" si="53"/>
        <v>98</v>
      </c>
      <c r="K148" s="85">
        <f t="shared" si="54"/>
        <v>4</v>
      </c>
      <c r="L148" s="86" t="s">
        <v>30</v>
      </c>
      <c r="M148" s="85">
        <f t="shared" si="55"/>
        <v>34.666666666666671</v>
      </c>
      <c r="N148" s="3" t="s">
        <v>211</v>
      </c>
      <c r="O148" t="s">
        <v>366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C149" s="6" t="s">
        <v>23</v>
      </c>
      <c r="D149" s="81">
        <f t="shared" ref="D149:M149" si="56">SUM(D141:D148)</f>
        <v>30</v>
      </c>
      <c r="E149" s="91">
        <f t="shared" si="56"/>
        <v>900</v>
      </c>
      <c r="F149" s="91">
        <f t="shared" si="56"/>
        <v>195</v>
      </c>
      <c r="G149" s="91">
        <f t="shared" si="56"/>
        <v>78</v>
      </c>
      <c r="H149" s="91">
        <f t="shared" si="56"/>
        <v>78</v>
      </c>
      <c r="I149" s="91">
        <f t="shared" si="56"/>
        <v>39</v>
      </c>
      <c r="J149" s="91">
        <f t="shared" si="56"/>
        <v>705</v>
      </c>
      <c r="K149" s="91">
        <f>SUM(K141:K148)</f>
        <v>15</v>
      </c>
      <c r="L149" s="91">
        <f t="shared" si="56"/>
        <v>0</v>
      </c>
      <c r="M149" s="91">
        <f t="shared" si="56"/>
        <v>156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C150" s="7" t="s">
        <v>24</v>
      </c>
      <c r="D150" s="9">
        <f>30-D149</f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2" t="s">
        <v>23</v>
      </c>
      <c r="D152" s="10">
        <f>D153+D154</f>
        <v>240</v>
      </c>
      <c r="E152" s="10">
        <f>E153+E154</f>
        <v>7200</v>
      </c>
      <c r="F152" s="11">
        <f>E152/$E$152*100</f>
        <v>100</v>
      </c>
      <c r="G152" s="12"/>
      <c r="H152" s="13"/>
      <c r="I152" s="13"/>
      <c r="J152" s="13"/>
      <c r="L152" s="3" t="s">
        <v>211</v>
      </c>
      <c r="M152" s="3">
        <f>SUMIF($N$10:$N$149,L152,$D$10:$D$149)</f>
        <v>135</v>
      </c>
      <c r="N152" s="82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1" t="s">
        <v>15</v>
      </c>
      <c r="C153" s="2" t="s">
        <v>45</v>
      </c>
      <c r="D153" s="11">
        <f>SUMIF(B$10:B$148,B153,D$10:D$148)</f>
        <v>178.5</v>
      </c>
      <c r="E153" s="1">
        <f>D153*30</f>
        <v>5355</v>
      </c>
      <c r="F153" s="11">
        <f>E153/E$152*100</f>
        <v>74.375</v>
      </c>
      <c r="G153" s="1"/>
      <c r="I153" s="14"/>
      <c r="J153" s="14"/>
      <c r="L153" s="3" t="s">
        <v>210</v>
      </c>
      <c r="M153" s="3">
        <f t="shared" ref="M153:M161" si="57">SUMIF($N$10:$N$149,L153,$D$10:$D$149)</f>
        <v>22.5</v>
      </c>
      <c r="N153" s="82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B154" s="1" t="s">
        <v>32</v>
      </c>
      <c r="C154" s="2" t="s">
        <v>46</v>
      </c>
      <c r="D154" s="11">
        <f>SUMIF(B$10:B$148,B154,D$10:D$148)</f>
        <v>61.5</v>
      </c>
      <c r="E154" s="1">
        <f t="shared" ref="E154:E161" si="58">D154*30</f>
        <v>1845</v>
      </c>
      <c r="F154" s="11">
        <f>E154/E$152*100</f>
        <v>25.624999999999996</v>
      </c>
      <c r="G154" s="1"/>
      <c r="L154" s="3" t="s">
        <v>261</v>
      </c>
      <c r="M154" s="3">
        <f t="shared" si="57"/>
        <v>18.5</v>
      </c>
      <c r="N154" s="82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D155" s="1"/>
      <c r="E155" s="1"/>
      <c r="F155" s="1"/>
      <c r="G155" s="1"/>
      <c r="L155" s="3" t="s">
        <v>209</v>
      </c>
      <c r="M155" s="3">
        <f t="shared" si="57"/>
        <v>4</v>
      </c>
      <c r="N155" s="82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172</v>
      </c>
      <c r="D156" s="15">
        <f>D157+D158</f>
        <v>101.5</v>
      </c>
      <c r="E156" s="15">
        <f t="shared" ref="E156" si="59">E157+E158</f>
        <v>3045</v>
      </c>
      <c r="F156" s="11">
        <f>E156/$E$156*100</f>
        <v>100</v>
      </c>
      <c r="G156" s="1"/>
      <c r="L156" s="3" t="s">
        <v>269</v>
      </c>
      <c r="M156" s="3">
        <f t="shared" si="57"/>
        <v>9</v>
      </c>
      <c r="N156" s="82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" t="s">
        <v>17</v>
      </c>
      <c r="B157" s="1" t="s">
        <v>15</v>
      </c>
      <c r="C157" s="2" t="s">
        <v>45</v>
      </c>
      <c r="D157" s="1">
        <f>SUMIFS(D$10:D$148,A$10:A$148,A157,B$10:B$148,B157)</f>
        <v>84</v>
      </c>
      <c r="E157" s="1">
        <f t="shared" si="58"/>
        <v>2520</v>
      </c>
      <c r="F157" s="11">
        <f>E157/E$156*100</f>
        <v>82.758620689655174</v>
      </c>
      <c r="G157" s="1"/>
      <c r="L157" s="3" t="s">
        <v>213</v>
      </c>
      <c r="M157" s="3">
        <f t="shared" si="57"/>
        <v>13</v>
      </c>
      <c r="N157" s="82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" t="s">
        <v>17</v>
      </c>
      <c r="B158" s="1" t="s">
        <v>32</v>
      </c>
      <c r="C158" s="2" t="s">
        <v>46</v>
      </c>
      <c r="D158" s="1">
        <f>SUMIFS(D$10:D$148,A$10:A$148,A158,B$10:B$148,B158)</f>
        <v>17.5</v>
      </c>
      <c r="E158" s="1">
        <f>D158*30</f>
        <v>525</v>
      </c>
      <c r="F158" s="11">
        <f>E158/E$156*100</f>
        <v>17.241379310344829</v>
      </c>
      <c r="G158" s="1"/>
      <c r="L158" s="3" t="s">
        <v>270</v>
      </c>
      <c r="M158" s="3">
        <f t="shared" si="57"/>
        <v>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C159" s="2" t="s">
        <v>173</v>
      </c>
      <c r="D159" s="15">
        <f>D160+D161</f>
        <v>138.5</v>
      </c>
      <c r="E159" s="15">
        <f>E160+E161</f>
        <v>4155</v>
      </c>
      <c r="F159" s="15">
        <f>F160+F161</f>
        <v>100</v>
      </c>
      <c r="L159" s="3" t="s">
        <v>212</v>
      </c>
      <c r="M159" s="3">
        <f t="shared" si="57"/>
        <v>10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13</v>
      </c>
      <c r="B160" s="1" t="s">
        <v>15</v>
      </c>
      <c r="C160" s="2" t="s">
        <v>45</v>
      </c>
      <c r="D160" s="1">
        <f>SUMIFS(D$10:D$148,A$10:A$148,A160,B$10:B$148,B160)</f>
        <v>94.5</v>
      </c>
      <c r="E160" s="1">
        <f t="shared" si="58"/>
        <v>2835</v>
      </c>
      <c r="F160" s="3">
        <f>E160/E$159*100</f>
        <v>68.231046931407946</v>
      </c>
      <c r="L160" s="3" t="s">
        <v>268</v>
      </c>
      <c r="M160" s="3">
        <f t="shared" si="57"/>
        <v>12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13</v>
      </c>
      <c r="B161" s="1" t="s">
        <v>32</v>
      </c>
      <c r="C161" s="2" t="s">
        <v>46</v>
      </c>
      <c r="D161" s="1">
        <f>SUMIFS(D$10:D$148,A$10:A$148,A161,B$10:B$148,B161)</f>
        <v>44</v>
      </c>
      <c r="E161" s="1">
        <f t="shared" si="58"/>
        <v>1320</v>
      </c>
      <c r="F161" s="3">
        <f>E161/E$159*100</f>
        <v>31.768953068592058</v>
      </c>
      <c r="L161" s="3" t="s">
        <v>19</v>
      </c>
      <c r="M161" s="3">
        <f t="shared" si="57"/>
        <v>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M162" s="3">
        <f>SUM(M152:M161)</f>
        <v>232</v>
      </c>
    </row>
  </sheetData>
  <mergeCells count="113"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view="pageBreakPreview" topLeftCell="A117" zoomScaleNormal="100" zoomScaleSheetLayoutView="100" workbookViewId="0">
      <selection activeCell="K129" sqref="K129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637" t="s">
        <v>195</v>
      </c>
      <c r="D1" s="637"/>
      <c r="E1" s="637"/>
      <c r="F1" s="637"/>
      <c r="G1" s="637"/>
      <c r="H1" s="637"/>
      <c r="I1" s="637"/>
      <c r="J1" s="637"/>
      <c r="K1" s="637"/>
      <c r="L1" s="637"/>
      <c r="M1" s="637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180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638" t="s">
        <v>0</v>
      </c>
      <c r="D3" s="639" t="s">
        <v>1</v>
      </c>
      <c r="E3" s="640" t="s">
        <v>2</v>
      </c>
      <c r="F3" s="640"/>
      <c r="G3" s="640"/>
      <c r="H3" s="640"/>
      <c r="I3" s="640"/>
      <c r="J3" s="546"/>
      <c r="K3" s="639" t="s">
        <v>3</v>
      </c>
      <c r="L3" s="639" t="s">
        <v>4</v>
      </c>
      <c r="M3" s="639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638"/>
      <c r="D4" s="639"/>
      <c r="E4" s="639" t="s">
        <v>6</v>
      </c>
      <c r="F4" s="642" t="s">
        <v>7</v>
      </c>
      <c r="G4" s="642"/>
      <c r="H4" s="642"/>
      <c r="I4" s="642"/>
      <c r="J4" s="639" t="s">
        <v>8</v>
      </c>
      <c r="K4" s="639"/>
      <c r="L4" s="639"/>
      <c r="M4" s="63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638"/>
      <c r="D5" s="639"/>
      <c r="E5" s="546"/>
      <c r="F5" s="639" t="s">
        <v>9</v>
      </c>
      <c r="G5" s="640" t="s">
        <v>10</v>
      </c>
      <c r="H5" s="546"/>
      <c r="I5" s="546"/>
      <c r="J5" s="546"/>
      <c r="K5" s="639"/>
      <c r="L5" s="639"/>
      <c r="M5" s="63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638"/>
      <c r="D6" s="639"/>
      <c r="E6" s="546"/>
      <c r="F6" s="643"/>
      <c r="G6" s="639" t="s">
        <v>11</v>
      </c>
      <c r="H6" s="639" t="s">
        <v>12</v>
      </c>
      <c r="I6" s="639" t="s">
        <v>13</v>
      </c>
      <c r="J6" s="546"/>
      <c r="K6" s="639"/>
      <c r="L6" s="639"/>
      <c r="M6" s="63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638"/>
      <c r="D7" s="639"/>
      <c r="E7" s="546"/>
      <c r="F7" s="643"/>
      <c r="G7" s="639"/>
      <c r="H7" s="639"/>
      <c r="I7" s="639"/>
      <c r="J7" s="546"/>
      <c r="K7" s="639"/>
      <c r="L7" s="639"/>
      <c r="M7" s="63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638"/>
      <c r="D8" s="639"/>
      <c r="E8" s="546"/>
      <c r="F8" s="643"/>
      <c r="G8" s="639"/>
      <c r="H8" s="639"/>
      <c r="I8" s="639"/>
      <c r="J8" s="546"/>
      <c r="K8" s="639"/>
      <c r="L8" s="639"/>
      <c r="M8" s="639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638"/>
      <c r="D9" s="639"/>
      <c r="E9" s="546"/>
      <c r="F9" s="643"/>
      <c r="G9" s="639"/>
      <c r="H9" s="639"/>
      <c r="I9" s="639"/>
      <c r="J9" s="546"/>
      <c r="K9" s="639"/>
      <c r="L9" s="639"/>
      <c r="M9" s="63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16</v>
      </c>
      <c r="D10" s="5">
        <v>3</v>
      </c>
      <c r="E10" s="86">
        <f>D10*30</f>
        <v>90</v>
      </c>
      <c r="F10" s="86">
        <f>G10+H10+I10</f>
        <v>45</v>
      </c>
      <c r="G10" s="86"/>
      <c r="H10" s="86"/>
      <c r="I10" s="86">
        <v>45</v>
      </c>
      <c r="J10" s="86">
        <f>E10-F10</f>
        <v>45</v>
      </c>
      <c r="K10" s="85">
        <f>F10/15</f>
        <v>3</v>
      </c>
      <c r="L10" s="86" t="s">
        <v>17</v>
      </c>
      <c r="M10" s="85">
        <f>F10/E10*100</f>
        <v>50</v>
      </c>
      <c r="N10" s="3" t="s">
        <v>213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1" t="s">
        <v>15</v>
      </c>
      <c r="C11" s="4"/>
      <c r="D11" s="85"/>
      <c r="E11" s="86"/>
      <c r="F11" s="86"/>
      <c r="G11" s="86"/>
      <c r="H11" s="86"/>
      <c r="I11" s="86"/>
      <c r="J11" s="86"/>
      <c r="K11" s="85"/>
      <c r="L11" s="86"/>
      <c r="M11" s="8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188</v>
      </c>
      <c r="D12" s="85">
        <v>7</v>
      </c>
      <c r="E12" s="86">
        <f t="shared" ref="E12:E16" si="0">D12*30</f>
        <v>210</v>
      </c>
      <c r="F12" s="86">
        <f t="shared" ref="F12:F16" si="1">G12+H12+I12</f>
        <v>75</v>
      </c>
      <c r="G12" s="86">
        <v>45</v>
      </c>
      <c r="H12" s="86"/>
      <c r="I12" s="86">
        <v>30</v>
      </c>
      <c r="J12" s="86">
        <f t="shared" ref="J12:J16" si="2">E12-F12</f>
        <v>135</v>
      </c>
      <c r="K12" s="85">
        <f t="shared" ref="K12:K16" si="3">F12/15</f>
        <v>5</v>
      </c>
      <c r="L12" s="86" t="s">
        <v>19</v>
      </c>
      <c r="M12" s="85">
        <f t="shared" ref="M12:M16" si="4">F12/E12*100</f>
        <v>35.714285714285715</v>
      </c>
      <c r="N12" s="3" t="s">
        <v>213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1" t="s">
        <v>15</v>
      </c>
      <c r="C13" s="4" t="s">
        <v>20</v>
      </c>
      <c r="D13" s="85">
        <v>6</v>
      </c>
      <c r="E13" s="86">
        <f t="shared" si="0"/>
        <v>180</v>
      </c>
      <c r="F13" s="86">
        <f t="shared" si="1"/>
        <v>75</v>
      </c>
      <c r="G13" s="86">
        <v>30</v>
      </c>
      <c r="H13" s="86"/>
      <c r="I13" s="86">
        <v>45</v>
      </c>
      <c r="J13" s="86">
        <f t="shared" si="2"/>
        <v>105</v>
      </c>
      <c r="K13" s="85">
        <f t="shared" si="3"/>
        <v>5</v>
      </c>
      <c r="L13" s="86" t="s">
        <v>19</v>
      </c>
      <c r="M13" s="85">
        <f t="shared" si="4"/>
        <v>41.666666666666671</v>
      </c>
      <c r="N13" s="3" t="s">
        <v>268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4" t="s">
        <v>337</v>
      </c>
      <c r="D14" s="85">
        <v>7</v>
      </c>
      <c r="E14" s="86">
        <f t="shared" si="0"/>
        <v>210</v>
      </c>
      <c r="F14" s="86">
        <f t="shared" si="1"/>
        <v>75</v>
      </c>
      <c r="G14" s="86">
        <v>30</v>
      </c>
      <c r="H14" s="86"/>
      <c r="I14" s="86">
        <v>45</v>
      </c>
      <c r="J14" s="86">
        <f t="shared" si="2"/>
        <v>135</v>
      </c>
      <c r="K14" s="85">
        <f t="shared" si="3"/>
        <v>5</v>
      </c>
      <c r="L14" s="86" t="s">
        <v>19</v>
      </c>
      <c r="M14" s="85">
        <f t="shared" si="4"/>
        <v>35.714285714285715</v>
      </c>
      <c r="N14" s="3" t="s">
        <v>210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4" t="s">
        <v>430</v>
      </c>
      <c r="D15" s="85">
        <v>5</v>
      </c>
      <c r="E15" s="86">
        <f t="shared" si="0"/>
        <v>150</v>
      </c>
      <c r="F15" s="86">
        <f t="shared" si="1"/>
        <v>60</v>
      </c>
      <c r="G15" s="86">
        <v>15</v>
      </c>
      <c r="H15" s="86">
        <v>45</v>
      </c>
      <c r="I15" s="86"/>
      <c r="J15" s="86">
        <f t="shared" si="2"/>
        <v>90</v>
      </c>
      <c r="K15" s="85">
        <f t="shared" si="3"/>
        <v>4</v>
      </c>
      <c r="L15" s="86" t="s">
        <v>17</v>
      </c>
      <c r="M15" s="85">
        <f t="shared" si="4"/>
        <v>40</v>
      </c>
      <c r="N15" s="3" t="s">
        <v>476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1" t="s">
        <v>15</v>
      </c>
      <c r="C16" s="4" t="s">
        <v>475</v>
      </c>
      <c r="D16" s="85">
        <v>2</v>
      </c>
      <c r="E16" s="86">
        <f t="shared" si="0"/>
        <v>60</v>
      </c>
      <c r="F16" s="86">
        <f t="shared" si="1"/>
        <v>30</v>
      </c>
      <c r="G16" s="86">
        <v>15</v>
      </c>
      <c r="H16" s="86"/>
      <c r="I16" s="86">
        <v>15</v>
      </c>
      <c r="J16" s="86">
        <f t="shared" si="2"/>
        <v>30</v>
      </c>
      <c r="K16" s="85">
        <f t="shared" si="3"/>
        <v>2</v>
      </c>
      <c r="L16" s="86" t="s">
        <v>17</v>
      </c>
      <c r="M16" s="85">
        <f t="shared" si="4"/>
        <v>50</v>
      </c>
      <c r="N16" s="3" t="s">
        <v>210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6" t="s">
        <v>23</v>
      </c>
      <c r="D17" s="81">
        <f t="shared" ref="D17:K17" si="5">SUM(D10:D16)</f>
        <v>30</v>
      </c>
      <c r="E17" s="91">
        <f t="shared" si="5"/>
        <v>900</v>
      </c>
      <c r="F17" s="91">
        <f t="shared" si="5"/>
        <v>360</v>
      </c>
      <c r="G17" s="91">
        <f t="shared" si="5"/>
        <v>135</v>
      </c>
      <c r="H17" s="91">
        <f t="shared" si="5"/>
        <v>45</v>
      </c>
      <c r="I17" s="91">
        <f t="shared" si="5"/>
        <v>180</v>
      </c>
      <c r="J17" s="91">
        <f t="shared" si="5"/>
        <v>540</v>
      </c>
      <c r="K17" s="91">
        <f t="shared" si="5"/>
        <v>24</v>
      </c>
      <c r="L17" s="91"/>
      <c r="M17" s="9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7" t="s">
        <v>24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2" t="s">
        <v>25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638" t="s">
        <v>0</v>
      </c>
      <c r="D20" s="639" t="s">
        <v>1</v>
      </c>
      <c r="E20" s="640" t="s">
        <v>2</v>
      </c>
      <c r="F20" s="640"/>
      <c r="G20" s="640"/>
      <c r="H20" s="640"/>
      <c r="I20" s="640"/>
      <c r="J20" s="546"/>
      <c r="K20" s="639" t="s">
        <v>3</v>
      </c>
      <c r="L20" s="639" t="s">
        <v>4</v>
      </c>
      <c r="M20" s="639" t="s">
        <v>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638"/>
      <c r="D21" s="639"/>
      <c r="E21" s="639" t="s">
        <v>6</v>
      </c>
      <c r="F21" s="642" t="s">
        <v>7</v>
      </c>
      <c r="G21" s="642"/>
      <c r="H21" s="642"/>
      <c r="I21" s="642"/>
      <c r="J21" s="639" t="s">
        <v>26</v>
      </c>
      <c r="K21" s="639"/>
      <c r="L21" s="639"/>
      <c r="M21" s="63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638"/>
      <c r="D22" s="639"/>
      <c r="E22" s="546"/>
      <c r="F22" s="639" t="s">
        <v>9</v>
      </c>
      <c r="G22" s="640" t="s">
        <v>10</v>
      </c>
      <c r="H22" s="546"/>
      <c r="I22" s="546"/>
      <c r="J22" s="546"/>
      <c r="K22" s="639"/>
      <c r="L22" s="639"/>
      <c r="M22" s="63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C23" s="638"/>
      <c r="D23" s="639"/>
      <c r="E23" s="546"/>
      <c r="F23" s="643"/>
      <c r="G23" s="641" t="s">
        <v>27</v>
      </c>
      <c r="H23" s="641" t="s">
        <v>28</v>
      </c>
      <c r="I23" s="641" t="s">
        <v>29</v>
      </c>
      <c r="J23" s="546"/>
      <c r="K23" s="639"/>
      <c r="L23" s="639"/>
      <c r="M23" s="63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638"/>
      <c r="D24" s="639"/>
      <c r="E24" s="546"/>
      <c r="F24" s="643"/>
      <c r="G24" s="641"/>
      <c r="H24" s="641"/>
      <c r="I24" s="641"/>
      <c r="J24" s="546"/>
      <c r="K24" s="639"/>
      <c r="L24" s="639"/>
      <c r="M24" s="63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638"/>
      <c r="D25" s="639"/>
      <c r="E25" s="546"/>
      <c r="F25" s="643"/>
      <c r="G25" s="641"/>
      <c r="H25" s="641"/>
      <c r="I25" s="641"/>
      <c r="J25" s="546"/>
      <c r="K25" s="639"/>
      <c r="L25" s="639"/>
      <c r="M25" s="63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638"/>
      <c r="D26" s="639"/>
      <c r="E26" s="546"/>
      <c r="F26" s="643"/>
      <c r="G26" s="641"/>
      <c r="H26" s="641"/>
      <c r="I26" s="641"/>
      <c r="J26" s="546"/>
      <c r="K26" s="639"/>
      <c r="L26" s="639"/>
      <c r="M26" s="639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4" t="s">
        <v>16</v>
      </c>
      <c r="D27" s="5">
        <v>3</v>
      </c>
      <c r="E27" s="86">
        <f>D27*30</f>
        <v>90</v>
      </c>
      <c r="F27" s="86">
        <f>G27+H27+I27</f>
        <v>36</v>
      </c>
      <c r="G27" s="86"/>
      <c r="H27" s="86"/>
      <c r="I27" s="86">
        <v>36</v>
      </c>
      <c r="J27" s="86">
        <f>E27-F27</f>
        <v>54</v>
      </c>
      <c r="K27" s="85">
        <f>F27/18</f>
        <v>2</v>
      </c>
      <c r="L27" s="86" t="s">
        <v>17</v>
      </c>
      <c r="M27" s="85">
        <f>F27/E27*100</f>
        <v>40</v>
      </c>
      <c r="N27" s="3" t="s">
        <v>213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idden="1" x14ac:dyDescent="0.25">
      <c r="A28" s="1" t="s">
        <v>17</v>
      </c>
      <c r="B28" s="1" t="s">
        <v>15</v>
      </c>
      <c r="C28" s="4"/>
      <c r="D28" s="85"/>
      <c r="E28" s="86"/>
      <c r="F28" s="86"/>
      <c r="G28" s="86"/>
      <c r="H28" s="86"/>
      <c r="I28" s="86"/>
      <c r="J28" s="86"/>
      <c r="K28" s="85"/>
      <c r="L28" s="86"/>
      <c r="M28" s="8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4" t="s">
        <v>35</v>
      </c>
      <c r="D29" s="85">
        <v>6</v>
      </c>
      <c r="E29" s="86">
        <f t="shared" ref="E29:E34" si="6">D29*30</f>
        <v>180</v>
      </c>
      <c r="F29" s="86">
        <f t="shared" ref="F29:F34" si="7">G29+H29+I29</f>
        <v>72</v>
      </c>
      <c r="G29" s="86">
        <v>36</v>
      </c>
      <c r="H29" s="86">
        <v>36</v>
      </c>
      <c r="I29" s="86"/>
      <c r="J29" s="86">
        <f t="shared" ref="J29:J34" si="8">E29-F29</f>
        <v>108</v>
      </c>
      <c r="K29" s="85">
        <f t="shared" ref="K29:K34" si="9">F29/18</f>
        <v>4</v>
      </c>
      <c r="L29" s="86" t="s">
        <v>19</v>
      </c>
      <c r="M29" s="85">
        <f t="shared" ref="M29:M34" si="10">F29/E29*100</f>
        <v>40</v>
      </c>
      <c r="N29" s="3" t="s">
        <v>268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4" t="s">
        <v>216</v>
      </c>
      <c r="D30" s="85">
        <v>6</v>
      </c>
      <c r="E30" s="86">
        <f t="shared" si="6"/>
        <v>180</v>
      </c>
      <c r="F30" s="86">
        <f t="shared" si="7"/>
        <v>72</v>
      </c>
      <c r="G30" s="86">
        <v>36</v>
      </c>
      <c r="H30" s="86"/>
      <c r="I30" s="86">
        <v>36</v>
      </c>
      <c r="J30" s="86">
        <f t="shared" si="8"/>
        <v>108</v>
      </c>
      <c r="K30" s="85">
        <f t="shared" si="9"/>
        <v>4</v>
      </c>
      <c r="L30" s="86" t="s">
        <v>19</v>
      </c>
      <c r="M30" s="85">
        <f t="shared" si="10"/>
        <v>40</v>
      </c>
      <c r="N30" s="3" t="s">
        <v>210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4" t="s">
        <v>31</v>
      </c>
      <c r="D31" s="85">
        <v>3</v>
      </c>
      <c r="E31" s="86">
        <f t="shared" si="6"/>
        <v>90</v>
      </c>
      <c r="F31" s="86">
        <f t="shared" si="7"/>
        <v>54</v>
      </c>
      <c r="G31" s="86">
        <v>18</v>
      </c>
      <c r="H31" s="86"/>
      <c r="I31" s="86">
        <v>36</v>
      </c>
      <c r="J31" s="86">
        <f t="shared" si="8"/>
        <v>36</v>
      </c>
      <c r="K31" s="85">
        <f t="shared" si="9"/>
        <v>3</v>
      </c>
      <c r="L31" s="86" t="s">
        <v>19</v>
      </c>
      <c r="M31" s="85">
        <f t="shared" si="10"/>
        <v>60</v>
      </c>
      <c r="N31" s="3" t="s">
        <v>213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4" t="s">
        <v>189</v>
      </c>
      <c r="D32" s="85">
        <v>4.5</v>
      </c>
      <c r="E32" s="86">
        <f t="shared" si="6"/>
        <v>135</v>
      </c>
      <c r="F32" s="86"/>
      <c r="G32" s="86"/>
      <c r="H32" s="86"/>
      <c r="I32" s="86"/>
      <c r="J32" s="86">
        <f t="shared" si="8"/>
        <v>135</v>
      </c>
      <c r="K32" s="85">
        <f t="shared" si="9"/>
        <v>0</v>
      </c>
      <c r="L32" s="86" t="s">
        <v>17</v>
      </c>
      <c r="M32" s="85">
        <f t="shared" si="10"/>
        <v>0</v>
      </c>
      <c r="N32" s="3" t="s">
        <v>211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1" t="s">
        <v>15</v>
      </c>
      <c r="C33" s="4" t="s">
        <v>33</v>
      </c>
      <c r="D33" s="85">
        <v>3</v>
      </c>
      <c r="E33" s="86">
        <f t="shared" si="6"/>
        <v>90</v>
      </c>
      <c r="F33" s="86">
        <f t="shared" si="7"/>
        <v>36</v>
      </c>
      <c r="G33" s="86">
        <v>18</v>
      </c>
      <c r="H33" s="86"/>
      <c r="I33" s="86">
        <v>18</v>
      </c>
      <c r="J33" s="86">
        <f t="shared" si="8"/>
        <v>54</v>
      </c>
      <c r="K33" s="85">
        <f t="shared" si="9"/>
        <v>2</v>
      </c>
      <c r="L33" s="86" t="s">
        <v>17</v>
      </c>
      <c r="M33" s="85">
        <f t="shared" si="10"/>
        <v>40</v>
      </c>
      <c r="N33" s="3" t="s">
        <v>213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B34" s="1" t="s">
        <v>15</v>
      </c>
      <c r="C34" s="4" t="s">
        <v>214</v>
      </c>
      <c r="D34" s="85">
        <v>4.5</v>
      </c>
      <c r="E34" s="86">
        <f t="shared" si="6"/>
        <v>135</v>
      </c>
      <c r="F34" s="86">
        <f t="shared" si="7"/>
        <v>54</v>
      </c>
      <c r="G34" s="86">
        <v>36</v>
      </c>
      <c r="H34" s="86"/>
      <c r="I34" s="86">
        <v>18</v>
      </c>
      <c r="J34" s="86">
        <f t="shared" si="8"/>
        <v>81</v>
      </c>
      <c r="K34" s="85">
        <f t="shared" si="9"/>
        <v>3</v>
      </c>
      <c r="L34" s="86" t="s">
        <v>19</v>
      </c>
      <c r="M34" s="85">
        <f t="shared" si="10"/>
        <v>40</v>
      </c>
      <c r="N34" s="3" t="s">
        <v>210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6" t="s">
        <v>23</v>
      </c>
      <c r="D35" s="81">
        <f>SUM(D27:D34)</f>
        <v>30</v>
      </c>
      <c r="E35" s="91">
        <f t="shared" ref="E35:K35" si="11">SUM(E27:E34)</f>
        <v>900</v>
      </c>
      <c r="F35" s="91">
        <f t="shared" si="11"/>
        <v>324</v>
      </c>
      <c r="G35" s="91">
        <f t="shared" si="11"/>
        <v>144</v>
      </c>
      <c r="H35" s="91">
        <f t="shared" si="11"/>
        <v>36</v>
      </c>
      <c r="I35" s="91">
        <f t="shared" si="11"/>
        <v>144</v>
      </c>
      <c r="J35" s="91">
        <f t="shared" si="11"/>
        <v>576</v>
      </c>
      <c r="K35" s="91">
        <f t="shared" si="11"/>
        <v>18</v>
      </c>
      <c r="L35" s="91"/>
      <c r="M35" s="9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 t="s">
        <v>24</v>
      </c>
      <c r="D36" s="9">
        <f>30-D35</f>
        <v>0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9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7"/>
      <c r="D39" s="8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181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638" t="s">
        <v>0</v>
      </c>
      <c r="D41" s="639" t="s">
        <v>1</v>
      </c>
      <c r="E41" s="640" t="s">
        <v>2</v>
      </c>
      <c r="F41" s="640"/>
      <c r="G41" s="640"/>
      <c r="H41" s="640"/>
      <c r="I41" s="640"/>
      <c r="J41" s="546"/>
      <c r="K41" s="639" t="s">
        <v>3</v>
      </c>
      <c r="L41" s="639" t="s">
        <v>4</v>
      </c>
      <c r="M41" s="639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638"/>
      <c r="D42" s="639"/>
      <c r="E42" s="639" t="s">
        <v>6</v>
      </c>
      <c r="F42" s="642" t="s">
        <v>7</v>
      </c>
      <c r="G42" s="642"/>
      <c r="H42" s="642"/>
      <c r="I42" s="642"/>
      <c r="J42" s="639" t="s">
        <v>26</v>
      </c>
      <c r="K42" s="639"/>
      <c r="L42" s="639"/>
      <c r="M42" s="639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638"/>
      <c r="D43" s="639"/>
      <c r="E43" s="546"/>
      <c r="F43" s="639" t="s">
        <v>9</v>
      </c>
      <c r="G43" s="640" t="s">
        <v>10</v>
      </c>
      <c r="H43" s="546"/>
      <c r="I43" s="546"/>
      <c r="J43" s="546"/>
      <c r="K43" s="639"/>
      <c r="L43" s="639"/>
      <c r="M43" s="639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C44" s="638"/>
      <c r="D44" s="639"/>
      <c r="E44" s="546"/>
      <c r="F44" s="643"/>
      <c r="G44" s="639" t="s">
        <v>27</v>
      </c>
      <c r="H44" s="639" t="s">
        <v>28</v>
      </c>
      <c r="I44" s="639" t="s">
        <v>29</v>
      </c>
      <c r="J44" s="546"/>
      <c r="K44" s="639"/>
      <c r="L44" s="639"/>
      <c r="M44" s="639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638"/>
      <c r="D45" s="639"/>
      <c r="E45" s="546"/>
      <c r="F45" s="643"/>
      <c r="G45" s="639"/>
      <c r="H45" s="639"/>
      <c r="I45" s="639"/>
      <c r="J45" s="546"/>
      <c r="K45" s="639"/>
      <c r="L45" s="639"/>
      <c r="M45" s="639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0.5" customHeight="1" x14ac:dyDescent="0.25">
      <c r="C46" s="638"/>
      <c r="D46" s="639"/>
      <c r="E46" s="546"/>
      <c r="F46" s="643"/>
      <c r="G46" s="639"/>
      <c r="H46" s="639"/>
      <c r="I46" s="639"/>
      <c r="J46" s="546"/>
      <c r="K46" s="639"/>
      <c r="L46" s="639"/>
      <c r="M46" s="639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idden="1" x14ac:dyDescent="0.25">
      <c r="C47" s="638"/>
      <c r="D47" s="639"/>
      <c r="E47" s="546"/>
      <c r="F47" s="643"/>
      <c r="G47" s="639"/>
      <c r="H47" s="639"/>
      <c r="I47" s="639"/>
      <c r="J47" s="546"/>
      <c r="K47" s="639"/>
      <c r="L47" s="639"/>
      <c r="M47" s="639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34</v>
      </c>
      <c r="D48" s="5">
        <v>3</v>
      </c>
      <c r="E48" s="86">
        <f>D48*30</f>
        <v>90</v>
      </c>
      <c r="F48" s="86">
        <f>G48+H48+I48</f>
        <v>45</v>
      </c>
      <c r="G48" s="86"/>
      <c r="H48" s="86"/>
      <c r="I48" s="86">
        <v>45</v>
      </c>
      <c r="J48" s="86">
        <f>E48-F48</f>
        <v>45</v>
      </c>
      <c r="K48" s="85">
        <f>F48/15</f>
        <v>3</v>
      </c>
      <c r="L48" s="86" t="s">
        <v>17</v>
      </c>
      <c r="M48" s="85">
        <f>F48/E48*100</f>
        <v>50</v>
      </c>
      <c r="N48" s="3" t="s">
        <v>213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idden="1" x14ac:dyDescent="0.25">
      <c r="A49" s="1" t="s">
        <v>17</v>
      </c>
      <c r="B49" s="1" t="s">
        <v>15</v>
      </c>
      <c r="C49" s="4"/>
      <c r="D49" s="85"/>
      <c r="E49" s="86"/>
      <c r="F49" s="86"/>
      <c r="G49" s="86"/>
      <c r="H49" s="86"/>
      <c r="I49" s="86"/>
      <c r="J49" s="86"/>
      <c r="K49" s="85"/>
      <c r="L49" s="86"/>
      <c r="M49" s="85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32</v>
      </c>
      <c r="C50" s="98" t="s">
        <v>489</v>
      </c>
      <c r="D50" s="85">
        <v>4</v>
      </c>
      <c r="E50" s="86">
        <f t="shared" ref="E50:E55" si="12">D50*30</f>
        <v>120</v>
      </c>
      <c r="F50" s="86">
        <f t="shared" ref="F50:F55" si="13">G50+H50+I50</f>
        <v>45</v>
      </c>
      <c r="G50" s="86">
        <v>30</v>
      </c>
      <c r="H50" s="86"/>
      <c r="I50" s="86">
        <v>15</v>
      </c>
      <c r="J50" s="86">
        <f t="shared" ref="J50:J55" si="14">E50-F50</f>
        <v>75</v>
      </c>
      <c r="K50" s="85">
        <f t="shared" ref="K50:K53" si="15">F50/15</f>
        <v>3</v>
      </c>
      <c r="L50" s="86" t="s">
        <v>17</v>
      </c>
      <c r="M50" s="85">
        <f t="shared" ref="M50:M55" si="16">F50/E50*100</f>
        <v>37.5</v>
      </c>
      <c r="N50" s="3" t="s">
        <v>479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15</v>
      </c>
      <c r="C51" s="4" t="s">
        <v>42</v>
      </c>
      <c r="D51" s="85">
        <v>5</v>
      </c>
      <c r="E51" s="86">
        <f t="shared" si="12"/>
        <v>150</v>
      </c>
      <c r="F51" s="86">
        <f t="shared" si="13"/>
        <v>60</v>
      </c>
      <c r="G51" s="86">
        <v>30</v>
      </c>
      <c r="H51" s="86"/>
      <c r="I51" s="86">
        <v>30</v>
      </c>
      <c r="J51" s="86">
        <f t="shared" si="14"/>
        <v>90</v>
      </c>
      <c r="K51" s="85">
        <f t="shared" si="15"/>
        <v>4</v>
      </c>
      <c r="L51" s="86" t="s">
        <v>19</v>
      </c>
      <c r="M51" s="85">
        <f t="shared" si="16"/>
        <v>40</v>
      </c>
      <c r="N51" s="3" t="s">
        <v>210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124</v>
      </c>
      <c r="D52" s="85">
        <v>5</v>
      </c>
      <c r="E52" s="86">
        <f t="shared" si="12"/>
        <v>150</v>
      </c>
      <c r="F52" s="86">
        <f t="shared" si="13"/>
        <v>60</v>
      </c>
      <c r="G52" s="86">
        <v>30</v>
      </c>
      <c r="H52" s="86"/>
      <c r="I52" s="86">
        <v>30</v>
      </c>
      <c r="J52" s="86">
        <f t="shared" si="14"/>
        <v>90</v>
      </c>
      <c r="K52" s="85">
        <f t="shared" si="15"/>
        <v>4</v>
      </c>
      <c r="L52" s="86" t="s">
        <v>19</v>
      </c>
      <c r="M52" s="85">
        <f t="shared" si="16"/>
        <v>40</v>
      </c>
      <c r="N52" s="3" t="s">
        <v>211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17</v>
      </c>
      <c r="B53" s="1" t="s">
        <v>15</v>
      </c>
      <c r="C53" s="4" t="s">
        <v>37</v>
      </c>
      <c r="D53" s="85">
        <v>4</v>
      </c>
      <c r="E53" s="86">
        <f t="shared" si="12"/>
        <v>120</v>
      </c>
      <c r="F53" s="86">
        <f t="shared" si="13"/>
        <v>60</v>
      </c>
      <c r="G53" s="86">
        <v>30</v>
      </c>
      <c r="H53" s="86"/>
      <c r="I53" s="86">
        <v>30</v>
      </c>
      <c r="J53" s="86">
        <f t="shared" si="14"/>
        <v>60</v>
      </c>
      <c r="K53" s="85">
        <f t="shared" si="15"/>
        <v>4</v>
      </c>
      <c r="L53" s="86" t="s">
        <v>17</v>
      </c>
      <c r="M53" s="85">
        <f t="shared" si="16"/>
        <v>50</v>
      </c>
      <c r="N53" s="3" t="s">
        <v>212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17</v>
      </c>
      <c r="B54" s="1" t="s">
        <v>32</v>
      </c>
      <c r="C54" s="98" t="s">
        <v>174</v>
      </c>
      <c r="D54" s="85">
        <v>4</v>
      </c>
      <c r="E54" s="86">
        <f t="shared" si="12"/>
        <v>120</v>
      </c>
      <c r="F54" s="86">
        <f t="shared" si="13"/>
        <v>45</v>
      </c>
      <c r="G54" s="86">
        <v>15</v>
      </c>
      <c r="H54" s="86"/>
      <c r="I54" s="86">
        <v>30</v>
      </c>
      <c r="J54" s="86">
        <f t="shared" si="14"/>
        <v>75</v>
      </c>
      <c r="K54" s="85">
        <f>F54/15</f>
        <v>3</v>
      </c>
      <c r="L54" s="86" t="s">
        <v>17</v>
      </c>
      <c r="M54" s="85">
        <f t="shared" si="16"/>
        <v>37.5</v>
      </c>
      <c r="N54" s="3" t="s">
        <v>476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B55" s="1" t="s">
        <v>15</v>
      </c>
      <c r="C55" s="4" t="s">
        <v>433</v>
      </c>
      <c r="D55" s="85">
        <v>5</v>
      </c>
      <c r="E55" s="86">
        <f t="shared" si="12"/>
        <v>150</v>
      </c>
      <c r="F55" s="86">
        <f t="shared" si="13"/>
        <v>60</v>
      </c>
      <c r="G55" s="86">
        <v>30</v>
      </c>
      <c r="H55" s="86"/>
      <c r="I55" s="86">
        <v>30</v>
      </c>
      <c r="J55" s="86">
        <f t="shared" si="14"/>
        <v>90</v>
      </c>
      <c r="K55" s="85">
        <f>F55/15</f>
        <v>4</v>
      </c>
      <c r="L55" s="86" t="s">
        <v>19</v>
      </c>
      <c r="M55" s="85">
        <f t="shared" si="16"/>
        <v>40</v>
      </c>
      <c r="N55" s="3" t="s">
        <v>212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6" t="s">
        <v>23</v>
      </c>
      <c r="D56" s="81">
        <f>SUM(D48:D55)</f>
        <v>30</v>
      </c>
      <c r="E56" s="91">
        <f>SUM(E48:E55)</f>
        <v>900</v>
      </c>
      <c r="F56" s="91">
        <f t="shared" ref="F56:L56" si="17">SUM(F48:F55)</f>
        <v>375</v>
      </c>
      <c r="G56" s="91">
        <f t="shared" si="17"/>
        <v>165</v>
      </c>
      <c r="H56" s="91">
        <f t="shared" si="17"/>
        <v>0</v>
      </c>
      <c r="I56" s="91">
        <f t="shared" si="17"/>
        <v>210</v>
      </c>
      <c r="J56" s="91">
        <f t="shared" si="17"/>
        <v>525</v>
      </c>
      <c r="K56" s="91">
        <f>SUM(K48:K55)</f>
        <v>25</v>
      </c>
      <c r="L56" s="91">
        <f t="shared" si="17"/>
        <v>0</v>
      </c>
      <c r="M56" s="91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7" t="s">
        <v>24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2" t="s">
        <v>182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638" t="s">
        <v>0</v>
      </c>
      <c r="D59" s="639" t="s">
        <v>1</v>
      </c>
      <c r="E59" s="640" t="s">
        <v>2</v>
      </c>
      <c r="F59" s="640"/>
      <c r="G59" s="640"/>
      <c r="H59" s="640"/>
      <c r="I59" s="640"/>
      <c r="J59" s="546"/>
      <c r="K59" s="639" t="s">
        <v>3</v>
      </c>
      <c r="L59" s="639" t="s">
        <v>4</v>
      </c>
      <c r="M59" s="639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ht="15" customHeight="1" x14ac:dyDescent="0.25">
      <c r="C60" s="638"/>
      <c r="D60" s="639"/>
      <c r="E60" s="639" t="s">
        <v>6</v>
      </c>
      <c r="F60" s="642" t="s">
        <v>7</v>
      </c>
      <c r="G60" s="642"/>
      <c r="H60" s="642"/>
      <c r="I60" s="642"/>
      <c r="J60" s="639" t="s">
        <v>26</v>
      </c>
      <c r="K60" s="639"/>
      <c r="L60" s="639"/>
      <c r="M60" s="639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C61" s="638"/>
      <c r="D61" s="639"/>
      <c r="E61" s="546"/>
      <c r="F61" s="639" t="s">
        <v>9</v>
      </c>
      <c r="G61" s="640" t="s">
        <v>10</v>
      </c>
      <c r="H61" s="546"/>
      <c r="I61" s="546"/>
      <c r="J61" s="546"/>
      <c r="K61" s="639"/>
      <c r="L61" s="639"/>
      <c r="M61" s="639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638"/>
      <c r="D62" s="639"/>
      <c r="E62" s="546"/>
      <c r="F62" s="643"/>
      <c r="G62" s="639" t="s">
        <v>27</v>
      </c>
      <c r="H62" s="639" t="s">
        <v>28</v>
      </c>
      <c r="I62" s="639" t="s">
        <v>29</v>
      </c>
      <c r="J62" s="546"/>
      <c r="K62" s="639"/>
      <c r="L62" s="639"/>
      <c r="M62" s="639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638"/>
      <c r="D63" s="639"/>
      <c r="E63" s="546"/>
      <c r="F63" s="643"/>
      <c r="G63" s="639"/>
      <c r="H63" s="639"/>
      <c r="I63" s="639"/>
      <c r="J63" s="546"/>
      <c r="K63" s="639"/>
      <c r="L63" s="639"/>
      <c r="M63" s="639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3.5" customHeight="1" x14ac:dyDescent="0.25">
      <c r="C64" s="638"/>
      <c r="D64" s="639"/>
      <c r="E64" s="546"/>
      <c r="F64" s="643"/>
      <c r="G64" s="639"/>
      <c r="H64" s="639"/>
      <c r="I64" s="639"/>
      <c r="J64" s="546"/>
      <c r="K64" s="639"/>
      <c r="L64" s="639"/>
      <c r="M64" s="639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idden="1" x14ac:dyDescent="0.25">
      <c r="C65" s="638"/>
      <c r="D65" s="639"/>
      <c r="E65" s="546"/>
      <c r="F65" s="643"/>
      <c r="G65" s="639"/>
      <c r="H65" s="639"/>
      <c r="I65" s="639"/>
      <c r="J65" s="546"/>
      <c r="K65" s="639"/>
      <c r="L65" s="639"/>
      <c r="M65" s="639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6" t="s">
        <v>198</v>
      </c>
      <c r="D66" s="5">
        <v>3</v>
      </c>
      <c r="E66" s="86">
        <f>D66*30</f>
        <v>90</v>
      </c>
      <c r="F66" s="86">
        <f>G66+H66+I66</f>
        <v>0</v>
      </c>
      <c r="G66" s="86"/>
      <c r="H66" s="86"/>
      <c r="I66" s="86"/>
      <c r="J66" s="86">
        <f>E66-F66</f>
        <v>90</v>
      </c>
      <c r="K66" s="85">
        <f>F66/18</f>
        <v>0</v>
      </c>
      <c r="L66" s="86" t="s">
        <v>30</v>
      </c>
      <c r="M66" s="85">
        <f>F66/E66*100</f>
        <v>0</v>
      </c>
      <c r="N66" s="3" t="s">
        <v>211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17</v>
      </c>
      <c r="B67" s="1" t="s">
        <v>15</v>
      </c>
      <c r="C67" s="4" t="s">
        <v>16</v>
      </c>
      <c r="D67" s="85">
        <v>3</v>
      </c>
      <c r="E67" s="86">
        <f t="shared" ref="E67:E74" si="18">D67*30</f>
        <v>90</v>
      </c>
      <c r="F67" s="86">
        <f t="shared" ref="F67:F74" si="19">G67+H67+I67</f>
        <v>36</v>
      </c>
      <c r="G67" s="86"/>
      <c r="H67" s="86"/>
      <c r="I67" s="86">
        <v>36</v>
      </c>
      <c r="J67" s="86">
        <f t="shared" ref="J67:J74" si="20">E67-F67</f>
        <v>54</v>
      </c>
      <c r="K67" s="85">
        <f t="shared" ref="K67:K74" si="21">F67/18</f>
        <v>2</v>
      </c>
      <c r="L67" s="86" t="s">
        <v>17</v>
      </c>
      <c r="M67" s="85">
        <f t="shared" ref="M67:M74" si="22">F67/E67*100</f>
        <v>40</v>
      </c>
      <c r="N67" s="3" t="s">
        <v>213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idden="1" x14ac:dyDescent="0.25">
      <c r="A68" s="1" t="s">
        <v>17</v>
      </c>
      <c r="B68" s="1" t="s">
        <v>15</v>
      </c>
      <c r="C68" s="4"/>
      <c r="D68" s="85"/>
      <c r="E68" s="86"/>
      <c r="F68" s="86"/>
      <c r="G68" s="86"/>
      <c r="H68" s="86"/>
      <c r="I68" s="86"/>
      <c r="J68" s="86"/>
      <c r="K68" s="85"/>
      <c r="L68" s="86"/>
      <c r="M68" s="85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1" t="s">
        <v>15</v>
      </c>
      <c r="C69" s="4" t="s">
        <v>38</v>
      </c>
      <c r="D69" s="85">
        <v>5</v>
      </c>
      <c r="E69" s="86">
        <f t="shared" si="18"/>
        <v>150</v>
      </c>
      <c r="F69" s="86">
        <f t="shared" si="19"/>
        <v>54</v>
      </c>
      <c r="G69" s="86">
        <v>36</v>
      </c>
      <c r="H69" s="86"/>
      <c r="I69" s="86">
        <v>18</v>
      </c>
      <c r="J69" s="86">
        <f t="shared" si="20"/>
        <v>96</v>
      </c>
      <c r="K69" s="85">
        <f t="shared" si="21"/>
        <v>3</v>
      </c>
      <c r="L69" s="86" t="s">
        <v>19</v>
      </c>
      <c r="M69" s="85">
        <f t="shared" si="22"/>
        <v>36</v>
      </c>
      <c r="N69" s="3" t="s">
        <v>211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217</v>
      </c>
      <c r="D70" s="85">
        <v>5</v>
      </c>
      <c r="E70" s="86">
        <f t="shared" si="18"/>
        <v>150</v>
      </c>
      <c r="F70" s="86">
        <f t="shared" si="19"/>
        <v>72</v>
      </c>
      <c r="G70" s="86">
        <v>36</v>
      </c>
      <c r="H70" s="86"/>
      <c r="I70" s="86">
        <v>36</v>
      </c>
      <c r="J70" s="86">
        <f t="shared" si="20"/>
        <v>78</v>
      </c>
      <c r="K70" s="85">
        <f t="shared" si="21"/>
        <v>4</v>
      </c>
      <c r="L70" s="86" t="s">
        <v>19</v>
      </c>
      <c r="M70" s="85">
        <f t="shared" si="22"/>
        <v>48</v>
      </c>
      <c r="N70" s="3" t="s">
        <v>210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98" t="s">
        <v>485</v>
      </c>
      <c r="D71" s="85">
        <v>4</v>
      </c>
      <c r="E71" s="86">
        <f t="shared" si="18"/>
        <v>120</v>
      </c>
      <c r="F71" s="86">
        <f t="shared" si="19"/>
        <v>54</v>
      </c>
      <c r="G71" s="86">
        <v>18</v>
      </c>
      <c r="H71" s="86"/>
      <c r="I71" s="86">
        <v>36</v>
      </c>
      <c r="J71" s="86">
        <f t="shared" si="20"/>
        <v>66</v>
      </c>
      <c r="K71" s="85">
        <f t="shared" si="21"/>
        <v>3</v>
      </c>
      <c r="L71" s="86" t="s">
        <v>17</v>
      </c>
      <c r="M71" s="85">
        <f t="shared" si="22"/>
        <v>45</v>
      </c>
      <c r="N71" s="3" t="s">
        <v>209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17</v>
      </c>
      <c r="B72" s="1" t="s">
        <v>32</v>
      </c>
      <c r="C72" s="98" t="s">
        <v>231</v>
      </c>
      <c r="D72" s="85">
        <v>4</v>
      </c>
      <c r="E72" s="86">
        <f t="shared" si="18"/>
        <v>120</v>
      </c>
      <c r="F72" s="86">
        <f t="shared" si="19"/>
        <v>36</v>
      </c>
      <c r="G72" s="86">
        <v>18</v>
      </c>
      <c r="H72" s="86"/>
      <c r="I72" s="86">
        <v>18</v>
      </c>
      <c r="J72" s="86">
        <f t="shared" si="20"/>
        <v>84</v>
      </c>
      <c r="K72" s="85">
        <f t="shared" si="21"/>
        <v>2</v>
      </c>
      <c r="L72" s="86" t="s">
        <v>17</v>
      </c>
      <c r="M72" s="85">
        <f t="shared" si="22"/>
        <v>30</v>
      </c>
      <c r="N72" s="3" t="s">
        <v>476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B73" s="1" t="s">
        <v>15</v>
      </c>
      <c r="C73" s="4" t="s">
        <v>256</v>
      </c>
      <c r="D73" s="85">
        <v>5</v>
      </c>
      <c r="E73" s="86">
        <f t="shared" si="18"/>
        <v>150</v>
      </c>
      <c r="F73" s="86">
        <f t="shared" si="19"/>
        <v>54</v>
      </c>
      <c r="G73" s="86">
        <v>36</v>
      </c>
      <c r="H73" s="86"/>
      <c r="I73" s="86">
        <v>18</v>
      </c>
      <c r="J73" s="86">
        <f t="shared" si="20"/>
        <v>96</v>
      </c>
      <c r="K73" s="85">
        <f t="shared" si="21"/>
        <v>3</v>
      </c>
      <c r="L73" s="86" t="s">
        <v>19</v>
      </c>
      <c r="M73" s="85">
        <f t="shared" si="22"/>
        <v>36</v>
      </c>
      <c r="N73" s="3" t="s">
        <v>211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1" t="s">
        <v>15</v>
      </c>
      <c r="C74" s="4" t="s">
        <v>194</v>
      </c>
      <c r="D74" s="85">
        <v>1</v>
      </c>
      <c r="E74" s="86">
        <f t="shared" si="18"/>
        <v>30</v>
      </c>
      <c r="F74" s="86">
        <f t="shared" si="19"/>
        <v>0</v>
      </c>
      <c r="G74" s="86"/>
      <c r="H74" s="86"/>
      <c r="I74" s="86"/>
      <c r="J74" s="86">
        <f t="shared" si="20"/>
        <v>30</v>
      </c>
      <c r="K74" s="85">
        <f t="shared" si="21"/>
        <v>0</v>
      </c>
      <c r="L74" s="86" t="s">
        <v>30</v>
      </c>
      <c r="M74" s="85">
        <f t="shared" si="22"/>
        <v>0</v>
      </c>
      <c r="N74" s="3" t="s">
        <v>211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6" t="s">
        <v>23</v>
      </c>
      <c r="D75" s="81">
        <f t="shared" ref="D75:K75" si="23">SUM(D66:D74)</f>
        <v>30</v>
      </c>
      <c r="E75" s="91">
        <f t="shared" si="23"/>
        <v>900</v>
      </c>
      <c r="F75" s="91">
        <f t="shared" si="23"/>
        <v>306</v>
      </c>
      <c r="G75" s="91">
        <f t="shared" si="23"/>
        <v>144</v>
      </c>
      <c r="H75" s="91">
        <f t="shared" si="23"/>
        <v>0</v>
      </c>
      <c r="I75" s="91">
        <f t="shared" si="23"/>
        <v>162</v>
      </c>
      <c r="J75" s="91">
        <f t="shared" si="23"/>
        <v>594</v>
      </c>
      <c r="K75" s="91">
        <f t="shared" si="23"/>
        <v>17</v>
      </c>
      <c r="L75" s="91"/>
      <c r="M75" s="91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 t="s">
        <v>24</v>
      </c>
      <c r="D76" s="9">
        <f>30-D75</f>
        <v>0</v>
      </c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C79" s="7"/>
      <c r="D79" s="9"/>
      <c r="E79" s="8"/>
      <c r="F79" s="8"/>
      <c r="G79" s="8">
        <v>509352725</v>
      </c>
      <c r="H79" s="8"/>
      <c r="I79" s="8"/>
      <c r="J79" s="8"/>
      <c r="K79" s="8"/>
      <c r="L79" s="8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C80" s="7"/>
      <c r="D80" s="9"/>
      <c r="E80" s="8"/>
      <c r="F80" s="8"/>
      <c r="G80" s="8"/>
      <c r="H80" s="8"/>
      <c r="I80" s="8"/>
      <c r="J80" s="8"/>
      <c r="K80" s="8"/>
      <c r="L80" s="8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7"/>
      <c r="D81" s="9"/>
      <c r="E81" s="8"/>
      <c r="F81" s="8"/>
      <c r="G81" s="8"/>
      <c r="H81" s="8"/>
      <c r="I81" s="8"/>
      <c r="J81" s="8"/>
      <c r="K81" s="8"/>
      <c r="L81" s="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15" customHeight="1" x14ac:dyDescent="0.25">
      <c r="C82" s="2" t="s">
        <v>183</v>
      </c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ht="15" customHeight="1" x14ac:dyDescent="0.25">
      <c r="C83" s="638" t="s">
        <v>0</v>
      </c>
      <c r="D83" s="639" t="s">
        <v>1</v>
      </c>
      <c r="E83" s="640" t="s">
        <v>2</v>
      </c>
      <c r="F83" s="640"/>
      <c r="G83" s="640"/>
      <c r="H83" s="640"/>
      <c r="I83" s="640"/>
      <c r="J83" s="546"/>
      <c r="K83" s="639" t="s">
        <v>3</v>
      </c>
      <c r="L83" s="639" t="s">
        <v>4</v>
      </c>
      <c r="M83" s="639" t="s">
        <v>5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ht="15" customHeight="1" x14ac:dyDescent="0.25">
      <c r="C84" s="638"/>
      <c r="D84" s="639"/>
      <c r="E84" s="639" t="s">
        <v>6</v>
      </c>
      <c r="F84" s="642" t="s">
        <v>7</v>
      </c>
      <c r="G84" s="642"/>
      <c r="H84" s="642"/>
      <c r="I84" s="642"/>
      <c r="J84" s="639" t="s">
        <v>26</v>
      </c>
      <c r="K84" s="639"/>
      <c r="L84" s="639"/>
      <c r="M84" s="639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638"/>
      <c r="D85" s="639"/>
      <c r="E85" s="546"/>
      <c r="F85" s="639" t="s">
        <v>9</v>
      </c>
      <c r="G85" s="640" t="s">
        <v>10</v>
      </c>
      <c r="H85" s="546"/>
      <c r="I85" s="546"/>
      <c r="J85" s="546"/>
      <c r="K85" s="639"/>
      <c r="L85" s="639"/>
      <c r="M85" s="639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C86" s="638"/>
      <c r="D86" s="639"/>
      <c r="E86" s="546"/>
      <c r="F86" s="643"/>
      <c r="G86" s="639" t="s">
        <v>27</v>
      </c>
      <c r="H86" s="639" t="s">
        <v>28</v>
      </c>
      <c r="I86" s="639" t="s">
        <v>29</v>
      </c>
      <c r="J86" s="546"/>
      <c r="K86" s="639"/>
      <c r="L86" s="639"/>
      <c r="M86" s="639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5">
      <c r="C87" s="638"/>
      <c r="D87" s="639"/>
      <c r="E87" s="546"/>
      <c r="F87" s="643"/>
      <c r="G87" s="639"/>
      <c r="H87" s="639"/>
      <c r="I87" s="639"/>
      <c r="J87" s="546"/>
      <c r="K87" s="639"/>
      <c r="L87" s="639"/>
      <c r="M87" s="639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C88" s="638"/>
      <c r="D88" s="639"/>
      <c r="E88" s="546"/>
      <c r="F88" s="643"/>
      <c r="G88" s="639"/>
      <c r="H88" s="639"/>
      <c r="I88" s="639"/>
      <c r="J88" s="546"/>
      <c r="K88" s="639"/>
      <c r="L88" s="639"/>
      <c r="M88" s="639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25.15" customHeight="1" x14ac:dyDescent="0.25">
      <c r="C89" s="638"/>
      <c r="D89" s="639"/>
      <c r="E89" s="546"/>
      <c r="F89" s="643"/>
      <c r="G89" s="639"/>
      <c r="H89" s="639"/>
      <c r="I89" s="639"/>
      <c r="J89" s="546"/>
      <c r="K89" s="639"/>
      <c r="L89" s="639"/>
      <c r="M89" s="639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7" customHeight="1" x14ac:dyDescent="0.25">
      <c r="A90" s="1" t="s">
        <v>17</v>
      </c>
      <c r="B90" s="1" t="s">
        <v>32</v>
      </c>
      <c r="C90" s="98" t="s">
        <v>171</v>
      </c>
      <c r="D90" s="5">
        <v>4</v>
      </c>
      <c r="E90" s="86">
        <f>D90*30</f>
        <v>120</v>
      </c>
      <c r="F90" s="86">
        <f>G90+H90+I90</f>
        <v>45</v>
      </c>
      <c r="G90" s="86"/>
      <c r="H90" s="86"/>
      <c r="I90" s="86">
        <v>45</v>
      </c>
      <c r="J90" s="86">
        <f>E90-F90</f>
        <v>75</v>
      </c>
      <c r="K90" s="85">
        <f>F90/15</f>
        <v>3</v>
      </c>
      <c r="L90" s="86" t="s">
        <v>17</v>
      </c>
      <c r="M90" s="85">
        <f>F90/E90*100</f>
        <v>37.5</v>
      </c>
      <c r="N90" s="3" t="s">
        <v>213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A91" s="1" t="s">
        <v>13</v>
      </c>
      <c r="B91" s="1" t="s">
        <v>15</v>
      </c>
      <c r="C91" s="4" t="s">
        <v>41</v>
      </c>
      <c r="D91" s="85">
        <v>5</v>
      </c>
      <c r="E91" s="86">
        <f t="shared" ref="E91:E95" si="24">D91*30</f>
        <v>150</v>
      </c>
      <c r="F91" s="86">
        <f t="shared" ref="F91:F95" si="25">G91+H91+I91</f>
        <v>60</v>
      </c>
      <c r="G91" s="86">
        <v>30</v>
      </c>
      <c r="H91" s="86"/>
      <c r="I91" s="86">
        <v>30</v>
      </c>
      <c r="J91" s="86">
        <f t="shared" ref="J91:J95" si="26">E91-F91</f>
        <v>90</v>
      </c>
      <c r="K91" s="85">
        <f t="shared" ref="K91:K96" si="27">F91/15</f>
        <v>4</v>
      </c>
      <c r="L91" s="86" t="s">
        <v>19</v>
      </c>
      <c r="M91" s="85">
        <f t="shared" ref="M91:M95" si="28">F91/E91*100</f>
        <v>40</v>
      </c>
      <c r="N91" s="3" t="s">
        <v>209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A92" s="1" t="s">
        <v>13</v>
      </c>
      <c r="B92" s="1" t="s">
        <v>15</v>
      </c>
      <c r="C92" s="4" t="s">
        <v>434</v>
      </c>
      <c r="D92" s="85">
        <v>5</v>
      </c>
      <c r="E92" s="86">
        <f t="shared" si="24"/>
        <v>150</v>
      </c>
      <c r="F92" s="86">
        <f t="shared" si="25"/>
        <v>60</v>
      </c>
      <c r="G92" s="86">
        <v>30</v>
      </c>
      <c r="H92" s="86"/>
      <c r="I92" s="86">
        <v>30</v>
      </c>
      <c r="J92" s="86">
        <f t="shared" si="26"/>
        <v>90</v>
      </c>
      <c r="K92" s="85">
        <f t="shared" si="27"/>
        <v>4</v>
      </c>
      <c r="L92" s="86" t="s">
        <v>19</v>
      </c>
      <c r="M92" s="85">
        <f t="shared" si="28"/>
        <v>40</v>
      </c>
      <c r="N92" s="3" t="s">
        <v>211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26.25" x14ac:dyDescent="0.25">
      <c r="A93" s="1" t="s">
        <v>13</v>
      </c>
      <c r="B93" s="1" t="s">
        <v>15</v>
      </c>
      <c r="C93" s="4" t="s">
        <v>339</v>
      </c>
      <c r="D93" s="85">
        <v>4</v>
      </c>
      <c r="E93" s="86">
        <f t="shared" si="24"/>
        <v>120</v>
      </c>
      <c r="F93" s="86">
        <f t="shared" si="25"/>
        <v>45</v>
      </c>
      <c r="G93" s="86">
        <v>15</v>
      </c>
      <c r="H93" s="86"/>
      <c r="I93" s="86">
        <v>30</v>
      </c>
      <c r="J93" s="86">
        <f t="shared" si="26"/>
        <v>75</v>
      </c>
      <c r="K93" s="85">
        <f t="shared" si="27"/>
        <v>3</v>
      </c>
      <c r="L93" s="86" t="s">
        <v>17</v>
      </c>
      <c r="M93" s="85">
        <f t="shared" si="28"/>
        <v>37.5</v>
      </c>
      <c r="N93" s="3" t="s">
        <v>210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29.25" customHeight="1" x14ac:dyDescent="0.25">
      <c r="A94" s="1" t="s">
        <v>13</v>
      </c>
      <c r="B94" s="1" t="s">
        <v>32</v>
      </c>
      <c r="C94" s="392" t="s">
        <v>486</v>
      </c>
      <c r="D94" s="85">
        <v>4</v>
      </c>
      <c r="E94" s="86">
        <f t="shared" si="24"/>
        <v>120</v>
      </c>
      <c r="F94" s="86">
        <f t="shared" si="25"/>
        <v>60</v>
      </c>
      <c r="G94" s="86">
        <v>30</v>
      </c>
      <c r="H94" s="86"/>
      <c r="I94" s="86">
        <v>30</v>
      </c>
      <c r="J94" s="86">
        <f t="shared" si="26"/>
        <v>60</v>
      </c>
      <c r="K94" s="85">
        <f t="shared" si="27"/>
        <v>4</v>
      </c>
      <c r="L94" s="86" t="s">
        <v>17</v>
      </c>
      <c r="M94" s="85">
        <f t="shared" si="28"/>
        <v>50</v>
      </c>
      <c r="N94" s="3" t="s">
        <v>211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1" t="s">
        <v>32</v>
      </c>
      <c r="C95" s="4" t="s">
        <v>447</v>
      </c>
      <c r="D95" s="85">
        <v>4</v>
      </c>
      <c r="E95" s="86">
        <f t="shared" si="24"/>
        <v>120</v>
      </c>
      <c r="F95" s="86">
        <f t="shared" si="25"/>
        <v>60</v>
      </c>
      <c r="G95" s="86">
        <v>30</v>
      </c>
      <c r="H95" s="86"/>
      <c r="I95" s="86">
        <v>30</v>
      </c>
      <c r="J95" s="86">
        <f t="shared" si="26"/>
        <v>60</v>
      </c>
      <c r="K95" s="85">
        <f t="shared" si="27"/>
        <v>4</v>
      </c>
      <c r="L95" s="86" t="s">
        <v>17</v>
      </c>
      <c r="M95" s="85">
        <f t="shared" si="28"/>
        <v>50</v>
      </c>
      <c r="N95" s="3" t="s">
        <v>479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ht="26.25" x14ac:dyDescent="0.25">
      <c r="A96" s="1" t="s">
        <v>13</v>
      </c>
      <c r="B96" s="1" t="s">
        <v>15</v>
      </c>
      <c r="C96" s="392" t="s">
        <v>486</v>
      </c>
      <c r="D96" s="85">
        <v>4</v>
      </c>
      <c r="E96" s="86">
        <f>D96*30</f>
        <v>120</v>
      </c>
      <c r="F96" s="86">
        <f>G96+H96+I96</f>
        <v>60</v>
      </c>
      <c r="G96" s="86">
        <v>30</v>
      </c>
      <c r="H96" s="86"/>
      <c r="I96" s="86">
        <v>30</v>
      </c>
      <c r="J96" s="86">
        <f>E96-F96</f>
        <v>60</v>
      </c>
      <c r="K96" s="85">
        <f t="shared" si="27"/>
        <v>4</v>
      </c>
      <c r="L96" s="86" t="s">
        <v>17</v>
      </c>
      <c r="M96" s="85">
        <f>F96/E96*100</f>
        <v>50</v>
      </c>
      <c r="N96" s="3" t="s">
        <v>211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5" customHeight="1" x14ac:dyDescent="0.25">
      <c r="C97" s="6" t="s">
        <v>23</v>
      </c>
      <c r="D97" s="81">
        <f t="shared" ref="D97:M97" si="29">SUM(D90:D96)</f>
        <v>30</v>
      </c>
      <c r="E97" s="91">
        <f t="shared" si="29"/>
        <v>900</v>
      </c>
      <c r="F97" s="91">
        <f t="shared" si="29"/>
        <v>390</v>
      </c>
      <c r="G97" s="91">
        <f t="shared" si="29"/>
        <v>165</v>
      </c>
      <c r="H97" s="91">
        <f t="shared" si="29"/>
        <v>0</v>
      </c>
      <c r="I97" s="91">
        <f t="shared" si="29"/>
        <v>225</v>
      </c>
      <c r="J97" s="91">
        <f t="shared" si="29"/>
        <v>510</v>
      </c>
      <c r="K97" s="91">
        <f>SUM(K90:K96)</f>
        <v>26</v>
      </c>
      <c r="L97" s="91">
        <f t="shared" si="29"/>
        <v>0</v>
      </c>
      <c r="M97" s="91">
        <f t="shared" si="29"/>
        <v>305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ht="15" customHeight="1" x14ac:dyDescent="0.25">
      <c r="C98" s="7" t="s">
        <v>24</v>
      </c>
      <c r="D98" s="8">
        <f>30-D97</f>
        <v>0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2" t="s">
        <v>184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638" t="s">
        <v>0</v>
      </c>
      <c r="D100" s="639" t="s">
        <v>1</v>
      </c>
      <c r="E100" s="640" t="s">
        <v>2</v>
      </c>
      <c r="F100" s="640"/>
      <c r="G100" s="640"/>
      <c r="H100" s="640"/>
      <c r="I100" s="640"/>
      <c r="J100" s="546"/>
      <c r="K100" s="639" t="s">
        <v>3</v>
      </c>
      <c r="L100" s="639" t="s">
        <v>4</v>
      </c>
      <c r="M100" s="639" t="s">
        <v>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638"/>
      <c r="D101" s="639"/>
      <c r="E101" s="639" t="s">
        <v>6</v>
      </c>
      <c r="F101" s="642" t="s">
        <v>7</v>
      </c>
      <c r="G101" s="642"/>
      <c r="H101" s="642"/>
      <c r="I101" s="642"/>
      <c r="J101" s="639" t="s">
        <v>26</v>
      </c>
      <c r="K101" s="639"/>
      <c r="L101" s="639"/>
      <c r="M101" s="639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638"/>
      <c r="D102" s="639"/>
      <c r="E102" s="546"/>
      <c r="F102" s="639" t="s">
        <v>9</v>
      </c>
      <c r="G102" s="640" t="s">
        <v>10</v>
      </c>
      <c r="H102" s="546"/>
      <c r="I102" s="546"/>
      <c r="J102" s="546"/>
      <c r="K102" s="639"/>
      <c r="L102" s="639"/>
      <c r="M102" s="639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C103" s="638"/>
      <c r="D103" s="639"/>
      <c r="E103" s="546"/>
      <c r="F103" s="643"/>
      <c r="G103" s="639" t="s">
        <v>27</v>
      </c>
      <c r="H103" s="639" t="s">
        <v>28</v>
      </c>
      <c r="I103" s="639" t="s">
        <v>29</v>
      </c>
      <c r="J103" s="546"/>
      <c r="K103" s="639"/>
      <c r="L103" s="639"/>
      <c r="M103" s="639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C104" s="638"/>
      <c r="D104" s="639"/>
      <c r="E104" s="546"/>
      <c r="F104" s="643"/>
      <c r="G104" s="639"/>
      <c r="H104" s="639"/>
      <c r="I104" s="639"/>
      <c r="J104" s="546"/>
      <c r="K104" s="639"/>
      <c r="L104" s="639"/>
      <c r="M104" s="639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C105" s="638"/>
      <c r="D105" s="639"/>
      <c r="E105" s="546"/>
      <c r="F105" s="643"/>
      <c r="G105" s="639"/>
      <c r="H105" s="639"/>
      <c r="I105" s="639"/>
      <c r="J105" s="546"/>
      <c r="K105" s="639"/>
      <c r="L105" s="639"/>
      <c r="M105" s="639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ht="11.25" customHeight="1" x14ac:dyDescent="0.25">
      <c r="C106" s="638"/>
      <c r="D106" s="639"/>
      <c r="E106" s="546"/>
      <c r="F106" s="643"/>
      <c r="G106" s="639"/>
      <c r="H106" s="639"/>
      <c r="I106" s="639"/>
      <c r="J106" s="546"/>
      <c r="K106" s="639"/>
      <c r="L106" s="639"/>
      <c r="M106" s="639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6" t="s">
        <v>199</v>
      </c>
      <c r="D107" s="5">
        <v>3</v>
      </c>
      <c r="E107" s="86">
        <f>D107*30</f>
        <v>90</v>
      </c>
      <c r="F107" s="86">
        <f>G107+H107+I107</f>
        <v>0</v>
      </c>
      <c r="G107" s="86"/>
      <c r="H107" s="86"/>
      <c r="I107" s="86"/>
      <c r="J107" s="86">
        <f>E107-F107</f>
        <v>90</v>
      </c>
      <c r="K107" s="85">
        <f>F107/18</f>
        <v>0</v>
      </c>
      <c r="L107" s="86" t="s">
        <v>30</v>
      </c>
      <c r="M107" s="85">
        <f>F107/E107*100</f>
        <v>0</v>
      </c>
      <c r="N107" s="3" t="s">
        <v>211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30" customHeight="1" x14ac:dyDescent="0.25">
      <c r="A108" s="1" t="s">
        <v>17</v>
      </c>
      <c r="B108" s="1" t="s">
        <v>32</v>
      </c>
      <c r="C108" s="98" t="s">
        <v>170</v>
      </c>
      <c r="D108" s="85">
        <v>4</v>
      </c>
      <c r="E108" s="86">
        <f t="shared" ref="E108:E113" si="30">D108*30</f>
        <v>120</v>
      </c>
      <c r="F108" s="86">
        <f t="shared" ref="F108:F113" si="31">G108+H108+I108</f>
        <v>54</v>
      </c>
      <c r="G108" s="86"/>
      <c r="H108" s="86"/>
      <c r="I108" s="86">
        <v>54</v>
      </c>
      <c r="J108" s="86">
        <f t="shared" ref="J108:J113" si="32">E108-F108</f>
        <v>66</v>
      </c>
      <c r="K108" s="85">
        <f t="shared" ref="K108:K113" si="33">F108/18</f>
        <v>3</v>
      </c>
      <c r="L108" s="86" t="s">
        <v>17</v>
      </c>
      <c r="M108" s="85">
        <f t="shared" ref="M108:M113" si="34">F108/E108*100</f>
        <v>45</v>
      </c>
      <c r="N108" s="3" t="s">
        <v>213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A109" s="1" t="s">
        <v>13</v>
      </c>
      <c r="B109" s="1" t="s">
        <v>15</v>
      </c>
      <c r="C109" s="4" t="s">
        <v>206</v>
      </c>
      <c r="D109" s="85">
        <v>6</v>
      </c>
      <c r="E109" s="86">
        <f t="shared" si="30"/>
        <v>180</v>
      </c>
      <c r="F109" s="86">
        <f t="shared" si="31"/>
        <v>72</v>
      </c>
      <c r="G109" s="86">
        <v>36</v>
      </c>
      <c r="H109" s="86"/>
      <c r="I109" s="86">
        <v>36</v>
      </c>
      <c r="J109" s="86">
        <f t="shared" si="32"/>
        <v>108</v>
      </c>
      <c r="K109" s="85">
        <f t="shared" si="33"/>
        <v>4</v>
      </c>
      <c r="L109" s="86" t="s">
        <v>19</v>
      </c>
      <c r="M109" s="85">
        <f t="shared" si="34"/>
        <v>40</v>
      </c>
      <c r="N109" s="3" t="s">
        <v>211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26.25" x14ac:dyDescent="0.25">
      <c r="A110" s="1" t="s">
        <v>13</v>
      </c>
      <c r="B110" s="1" t="s">
        <v>32</v>
      </c>
      <c r="C110" s="98" t="s">
        <v>488</v>
      </c>
      <c r="D110" s="85">
        <v>4</v>
      </c>
      <c r="E110" s="86">
        <f t="shared" si="30"/>
        <v>120</v>
      </c>
      <c r="F110" s="86">
        <f t="shared" si="31"/>
        <v>72</v>
      </c>
      <c r="G110" s="86">
        <v>36</v>
      </c>
      <c r="H110" s="86"/>
      <c r="I110" s="86">
        <v>36</v>
      </c>
      <c r="J110" s="86">
        <f t="shared" si="32"/>
        <v>48</v>
      </c>
      <c r="K110" s="85">
        <f t="shared" si="33"/>
        <v>4</v>
      </c>
      <c r="L110" s="86" t="s">
        <v>17</v>
      </c>
      <c r="M110" s="85">
        <f t="shared" si="34"/>
        <v>60</v>
      </c>
      <c r="N110" s="3" t="s">
        <v>211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3.5" customHeight="1" x14ac:dyDescent="0.25">
      <c r="A111" s="1" t="s">
        <v>13</v>
      </c>
      <c r="B111" s="1" t="s">
        <v>32</v>
      </c>
      <c r="C111" s="4" t="s">
        <v>340</v>
      </c>
      <c r="D111" s="89">
        <v>6</v>
      </c>
      <c r="E111" s="86">
        <f t="shared" si="30"/>
        <v>180</v>
      </c>
      <c r="F111" s="86">
        <f t="shared" si="31"/>
        <v>54</v>
      </c>
      <c r="G111" s="86">
        <v>18</v>
      </c>
      <c r="H111" s="86"/>
      <c r="I111" s="86">
        <v>36</v>
      </c>
      <c r="J111" s="86">
        <f t="shared" si="32"/>
        <v>126</v>
      </c>
      <c r="K111" s="85">
        <f t="shared" si="33"/>
        <v>3</v>
      </c>
      <c r="L111" s="86" t="s">
        <v>19</v>
      </c>
      <c r="M111" s="85">
        <f t="shared" si="34"/>
        <v>30</v>
      </c>
      <c r="N111" s="3" t="s">
        <v>476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A112" s="1" t="s">
        <v>13</v>
      </c>
      <c r="B112" s="1" t="s">
        <v>15</v>
      </c>
      <c r="C112" s="4" t="s">
        <v>480</v>
      </c>
      <c r="D112" s="89">
        <v>1</v>
      </c>
      <c r="E112" s="86">
        <f t="shared" si="30"/>
        <v>30</v>
      </c>
      <c r="F112" s="86"/>
      <c r="G112" s="86"/>
      <c r="H112" s="86"/>
      <c r="I112" s="86"/>
      <c r="J112" s="86">
        <f t="shared" si="32"/>
        <v>30</v>
      </c>
      <c r="K112" s="85"/>
      <c r="L112" s="86" t="s">
        <v>30</v>
      </c>
      <c r="M112" s="85"/>
      <c r="N112" s="3" t="s">
        <v>211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26.25" customHeight="1" x14ac:dyDescent="0.25">
      <c r="A113" s="1" t="s">
        <v>13</v>
      </c>
      <c r="B113" s="1" t="s">
        <v>32</v>
      </c>
      <c r="C113" s="393" t="s">
        <v>481</v>
      </c>
      <c r="D113" s="85">
        <v>6</v>
      </c>
      <c r="E113" s="86">
        <f t="shared" si="30"/>
        <v>180</v>
      </c>
      <c r="F113" s="86">
        <f t="shared" si="31"/>
        <v>72</v>
      </c>
      <c r="G113" s="86">
        <v>36</v>
      </c>
      <c r="H113" s="86"/>
      <c r="I113" s="86">
        <v>36</v>
      </c>
      <c r="J113" s="86">
        <f t="shared" si="32"/>
        <v>108</v>
      </c>
      <c r="K113" s="85">
        <f t="shared" si="33"/>
        <v>4</v>
      </c>
      <c r="L113" s="86" t="s">
        <v>17</v>
      </c>
      <c r="M113" s="85">
        <f t="shared" si="34"/>
        <v>40</v>
      </c>
      <c r="N113" s="3" t="s">
        <v>211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6" t="s">
        <v>23</v>
      </c>
      <c r="D114" s="81">
        <f t="shared" ref="D114:K114" si="35">SUM(D107:D113)</f>
        <v>30</v>
      </c>
      <c r="E114" s="91">
        <f t="shared" si="35"/>
        <v>900</v>
      </c>
      <c r="F114" s="91">
        <f t="shared" si="35"/>
        <v>324</v>
      </c>
      <c r="G114" s="91">
        <f t="shared" si="35"/>
        <v>126</v>
      </c>
      <c r="H114" s="91">
        <f t="shared" si="35"/>
        <v>0</v>
      </c>
      <c r="I114" s="91">
        <f t="shared" si="35"/>
        <v>198</v>
      </c>
      <c r="J114" s="91">
        <f t="shared" si="35"/>
        <v>576</v>
      </c>
      <c r="K114" s="81">
        <f t="shared" si="35"/>
        <v>18</v>
      </c>
      <c r="L114" s="91"/>
      <c r="M114" s="91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 t="s">
        <v>24</v>
      </c>
      <c r="D115" s="8">
        <f>30-D114</f>
        <v>0</v>
      </c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2" t="s">
        <v>185</v>
      </c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638" t="s">
        <v>0</v>
      </c>
      <c r="D120" s="639" t="s">
        <v>1</v>
      </c>
      <c r="E120" s="640" t="s">
        <v>2</v>
      </c>
      <c r="F120" s="640"/>
      <c r="G120" s="640"/>
      <c r="H120" s="640"/>
      <c r="I120" s="640"/>
      <c r="J120" s="546"/>
      <c r="K120" s="639" t="s">
        <v>3</v>
      </c>
      <c r="L120" s="639" t="s">
        <v>4</v>
      </c>
      <c r="M120" s="639" t="s">
        <v>5</v>
      </c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638"/>
      <c r="D121" s="639"/>
      <c r="E121" s="639" t="s">
        <v>6</v>
      </c>
      <c r="F121" s="642" t="s">
        <v>7</v>
      </c>
      <c r="G121" s="642"/>
      <c r="H121" s="642"/>
      <c r="I121" s="642"/>
      <c r="J121" s="639" t="s">
        <v>26</v>
      </c>
      <c r="K121" s="639"/>
      <c r="L121" s="639"/>
      <c r="M121" s="639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638"/>
      <c r="D122" s="639"/>
      <c r="E122" s="546"/>
      <c r="F122" s="639" t="s">
        <v>9</v>
      </c>
      <c r="G122" s="640" t="s">
        <v>10</v>
      </c>
      <c r="H122" s="546"/>
      <c r="I122" s="546"/>
      <c r="J122" s="546"/>
      <c r="K122" s="639"/>
      <c r="L122" s="639"/>
      <c r="M122" s="639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C123" s="638"/>
      <c r="D123" s="639"/>
      <c r="E123" s="546"/>
      <c r="F123" s="643"/>
      <c r="G123" s="639" t="s">
        <v>27</v>
      </c>
      <c r="H123" s="639" t="s">
        <v>28</v>
      </c>
      <c r="I123" s="639" t="s">
        <v>29</v>
      </c>
      <c r="J123" s="546"/>
      <c r="K123" s="639"/>
      <c r="L123" s="639"/>
      <c r="M123" s="639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C124" s="638"/>
      <c r="D124" s="639"/>
      <c r="E124" s="546"/>
      <c r="F124" s="643"/>
      <c r="G124" s="639"/>
      <c r="H124" s="639"/>
      <c r="I124" s="639"/>
      <c r="J124" s="546"/>
      <c r="K124" s="639"/>
      <c r="L124" s="639"/>
      <c r="M124" s="639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C125" s="638"/>
      <c r="D125" s="639"/>
      <c r="E125" s="546"/>
      <c r="F125" s="643"/>
      <c r="G125" s="639"/>
      <c r="H125" s="639"/>
      <c r="I125" s="639"/>
      <c r="J125" s="546"/>
      <c r="K125" s="639"/>
      <c r="L125" s="639"/>
      <c r="M125" s="639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3.75" customHeight="1" x14ac:dyDescent="0.25">
      <c r="C126" s="638"/>
      <c r="D126" s="639"/>
      <c r="E126" s="546"/>
      <c r="F126" s="643"/>
      <c r="G126" s="639"/>
      <c r="H126" s="639"/>
      <c r="I126" s="639"/>
      <c r="J126" s="546"/>
      <c r="K126" s="639"/>
      <c r="L126" s="639"/>
      <c r="M126" s="639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17</v>
      </c>
      <c r="B127" s="1" t="s">
        <v>32</v>
      </c>
      <c r="C127" s="98" t="s">
        <v>218</v>
      </c>
      <c r="D127" s="5">
        <v>4</v>
      </c>
      <c r="E127" s="86">
        <f>D127*30</f>
        <v>120</v>
      </c>
      <c r="F127" s="86">
        <f>G127+H127+I127</f>
        <v>45</v>
      </c>
      <c r="G127" s="86"/>
      <c r="H127" s="86"/>
      <c r="I127" s="86">
        <v>45</v>
      </c>
      <c r="J127" s="86">
        <f>E127-F127</f>
        <v>75</v>
      </c>
      <c r="K127" s="85">
        <f>F127/15</f>
        <v>3</v>
      </c>
      <c r="L127" s="86" t="s">
        <v>17</v>
      </c>
      <c r="M127" s="85">
        <f>F127/E127*100</f>
        <v>37.5</v>
      </c>
      <c r="N127" s="3" t="s">
        <v>213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1" t="s">
        <v>13</v>
      </c>
      <c r="B128" s="1" t="s">
        <v>15</v>
      </c>
      <c r="C128" s="4" t="s">
        <v>232</v>
      </c>
      <c r="D128" s="85">
        <v>6</v>
      </c>
      <c r="E128" s="86">
        <f t="shared" ref="E128:E134" si="36">D128*30</f>
        <v>180</v>
      </c>
      <c r="F128" s="86">
        <f t="shared" ref="F128:F134" si="37">G128+H128+I128</f>
        <v>60</v>
      </c>
      <c r="G128" s="90">
        <v>30</v>
      </c>
      <c r="H128" s="85"/>
      <c r="I128" s="90">
        <v>30</v>
      </c>
      <c r="J128" s="86">
        <f t="shared" ref="J128:J134" si="38">E128-F128</f>
        <v>120</v>
      </c>
      <c r="K128" s="85">
        <f t="shared" ref="K128:K134" si="39">F128/15</f>
        <v>4</v>
      </c>
      <c r="L128" s="86" t="s">
        <v>19</v>
      </c>
      <c r="M128" s="85">
        <f t="shared" ref="M128:M134" si="40">F128/E128*100</f>
        <v>33.333333333333329</v>
      </c>
      <c r="N128" s="3" t="s">
        <v>211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48.75" customHeight="1" x14ac:dyDescent="0.25">
      <c r="A129" s="1" t="s">
        <v>13</v>
      </c>
      <c r="B129" s="1" t="s">
        <v>32</v>
      </c>
      <c r="C129" s="98" t="s">
        <v>487</v>
      </c>
      <c r="D129" s="85">
        <v>4</v>
      </c>
      <c r="E129" s="86">
        <f t="shared" si="36"/>
        <v>120</v>
      </c>
      <c r="F129" s="86">
        <f t="shared" si="37"/>
        <v>45</v>
      </c>
      <c r="G129" s="86">
        <v>30</v>
      </c>
      <c r="H129" s="86"/>
      <c r="I129" s="86">
        <v>15</v>
      </c>
      <c r="J129" s="86">
        <f t="shared" si="38"/>
        <v>75</v>
      </c>
      <c r="K129" s="85">
        <f t="shared" si="39"/>
        <v>3</v>
      </c>
      <c r="L129" s="86" t="s">
        <v>17</v>
      </c>
      <c r="M129" s="85">
        <f t="shared" si="40"/>
        <v>37.5</v>
      </c>
      <c r="N129" s="3" t="s">
        <v>211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41.25" customHeight="1" x14ac:dyDescent="0.25">
      <c r="A130" s="1" t="s">
        <v>13</v>
      </c>
      <c r="B130" s="1" t="s">
        <v>15</v>
      </c>
      <c r="C130" s="98" t="s">
        <v>487</v>
      </c>
      <c r="D130" s="85">
        <v>4</v>
      </c>
      <c r="E130" s="86">
        <f t="shared" si="36"/>
        <v>120</v>
      </c>
      <c r="F130" s="86">
        <f t="shared" si="37"/>
        <v>60</v>
      </c>
      <c r="G130" s="86">
        <v>30</v>
      </c>
      <c r="H130" s="86"/>
      <c r="I130" s="86">
        <v>30</v>
      </c>
      <c r="J130" s="86">
        <f t="shared" si="38"/>
        <v>60</v>
      </c>
      <c r="K130" s="85">
        <f t="shared" si="39"/>
        <v>4</v>
      </c>
      <c r="L130" s="86" t="s">
        <v>19</v>
      </c>
      <c r="M130" s="85">
        <f t="shared" si="40"/>
        <v>50</v>
      </c>
      <c r="N130" s="3" t="s">
        <v>211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51" customHeight="1" x14ac:dyDescent="0.25">
      <c r="A131" s="1" t="s">
        <v>13</v>
      </c>
      <c r="B131" s="1" t="s">
        <v>32</v>
      </c>
      <c r="C131" s="98" t="s">
        <v>487</v>
      </c>
      <c r="D131" s="85">
        <v>4</v>
      </c>
      <c r="E131" s="86">
        <f t="shared" si="36"/>
        <v>120</v>
      </c>
      <c r="F131" s="86">
        <f t="shared" si="37"/>
        <v>45</v>
      </c>
      <c r="G131" s="86">
        <v>30</v>
      </c>
      <c r="H131" s="86"/>
      <c r="I131" s="86">
        <v>15</v>
      </c>
      <c r="J131" s="86">
        <f t="shared" si="38"/>
        <v>75</v>
      </c>
      <c r="K131" s="85">
        <f t="shared" si="39"/>
        <v>3</v>
      </c>
      <c r="L131" s="86" t="s">
        <v>17</v>
      </c>
      <c r="M131" s="85">
        <f t="shared" si="40"/>
        <v>37.5</v>
      </c>
      <c r="N131" s="3" t="s">
        <v>211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47.25" customHeight="1" x14ac:dyDescent="0.25">
      <c r="A132" s="1" t="s">
        <v>13</v>
      </c>
      <c r="B132" s="1" t="s">
        <v>32</v>
      </c>
      <c r="C132" s="98" t="s">
        <v>487</v>
      </c>
      <c r="D132" s="85">
        <v>4</v>
      </c>
      <c r="E132" s="86">
        <f t="shared" si="36"/>
        <v>120</v>
      </c>
      <c r="F132" s="86">
        <f t="shared" si="37"/>
        <v>45</v>
      </c>
      <c r="G132" s="86">
        <v>30</v>
      </c>
      <c r="H132" s="86"/>
      <c r="I132" s="86">
        <v>15</v>
      </c>
      <c r="J132" s="86">
        <f t="shared" si="38"/>
        <v>75</v>
      </c>
      <c r="K132" s="85">
        <f t="shared" si="39"/>
        <v>3</v>
      </c>
      <c r="L132" s="86" t="s">
        <v>17</v>
      </c>
      <c r="M132" s="85">
        <f t="shared" si="40"/>
        <v>37.5</v>
      </c>
      <c r="N132" s="3" t="s">
        <v>211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336"/>
      <c r="D133" s="85"/>
      <c r="E133" s="86"/>
      <c r="F133" s="86"/>
      <c r="G133" s="86"/>
      <c r="H133" s="86"/>
      <c r="I133" s="86"/>
      <c r="J133" s="86"/>
      <c r="K133" s="85"/>
      <c r="L133" s="86"/>
      <c r="M133" s="85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5" customHeight="1" x14ac:dyDescent="0.25">
      <c r="A134" s="1" t="s">
        <v>17</v>
      </c>
      <c r="B134" s="1" t="s">
        <v>15</v>
      </c>
      <c r="C134" s="4" t="s">
        <v>43</v>
      </c>
      <c r="D134" s="85">
        <v>4</v>
      </c>
      <c r="E134" s="86">
        <f t="shared" si="36"/>
        <v>120</v>
      </c>
      <c r="F134" s="86">
        <f t="shared" si="37"/>
        <v>60</v>
      </c>
      <c r="G134" s="86">
        <v>30</v>
      </c>
      <c r="H134" s="86"/>
      <c r="I134" s="86">
        <v>30</v>
      </c>
      <c r="J134" s="86">
        <f t="shared" si="38"/>
        <v>60</v>
      </c>
      <c r="K134" s="85">
        <f t="shared" si="39"/>
        <v>4</v>
      </c>
      <c r="L134" s="86" t="s">
        <v>17</v>
      </c>
      <c r="M134" s="85">
        <f t="shared" si="40"/>
        <v>50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25">
      <c r="C135" s="6" t="s">
        <v>23</v>
      </c>
      <c r="D135" s="81">
        <f>SUM(D127:D134)</f>
        <v>30</v>
      </c>
      <c r="E135" s="91">
        <f>SUM(E127:E134)</f>
        <v>900</v>
      </c>
      <c r="F135" s="91">
        <f t="shared" ref="F135:M135" si="41">SUM(F127:F134)</f>
        <v>360</v>
      </c>
      <c r="G135" s="91">
        <f t="shared" si="41"/>
        <v>180</v>
      </c>
      <c r="H135" s="91">
        <f t="shared" si="41"/>
        <v>0</v>
      </c>
      <c r="I135" s="91">
        <f t="shared" si="41"/>
        <v>180</v>
      </c>
      <c r="J135" s="91">
        <f t="shared" si="41"/>
        <v>540</v>
      </c>
      <c r="K135" s="91">
        <f t="shared" si="41"/>
        <v>24</v>
      </c>
      <c r="L135" s="91">
        <f t="shared" si="41"/>
        <v>0</v>
      </c>
      <c r="M135" s="91">
        <f t="shared" si="41"/>
        <v>283.33333333333331</v>
      </c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ht="15" customHeight="1" x14ac:dyDescent="0.25">
      <c r="C136" s="7" t="s">
        <v>24</v>
      </c>
      <c r="D136" s="8">
        <f>30-D135</f>
        <v>0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2" t="s">
        <v>186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638" t="s">
        <v>0</v>
      </c>
      <c r="D138" s="639" t="s">
        <v>1</v>
      </c>
      <c r="E138" s="640" t="s">
        <v>2</v>
      </c>
      <c r="F138" s="640"/>
      <c r="G138" s="640"/>
      <c r="H138" s="640"/>
      <c r="I138" s="640"/>
      <c r="J138" s="546"/>
      <c r="K138" s="639" t="s">
        <v>3</v>
      </c>
      <c r="L138" s="639" t="s">
        <v>4</v>
      </c>
      <c r="M138" s="639" t="s">
        <v>5</v>
      </c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C139" s="638"/>
      <c r="D139" s="639"/>
      <c r="E139" s="639" t="s">
        <v>6</v>
      </c>
      <c r="F139" s="642" t="s">
        <v>7</v>
      </c>
      <c r="G139" s="642"/>
      <c r="H139" s="642"/>
      <c r="I139" s="642"/>
      <c r="J139" s="639" t="s">
        <v>26</v>
      </c>
      <c r="K139" s="639"/>
      <c r="L139" s="639"/>
      <c r="M139" s="639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C140" s="638"/>
      <c r="D140" s="639"/>
      <c r="E140" s="546"/>
      <c r="F140" s="639" t="s">
        <v>9</v>
      </c>
      <c r="G140" s="640" t="s">
        <v>10</v>
      </c>
      <c r="H140" s="546"/>
      <c r="I140" s="546"/>
      <c r="J140" s="546"/>
      <c r="K140" s="639"/>
      <c r="L140" s="639"/>
      <c r="M140" s="639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C141" s="638"/>
      <c r="D141" s="639"/>
      <c r="E141" s="546"/>
      <c r="F141" s="643"/>
      <c r="G141" s="639" t="s">
        <v>27</v>
      </c>
      <c r="H141" s="639" t="s">
        <v>28</v>
      </c>
      <c r="I141" s="639" t="s">
        <v>29</v>
      </c>
      <c r="J141" s="546"/>
      <c r="K141" s="639"/>
      <c r="L141" s="639"/>
      <c r="M141" s="639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C142" s="638"/>
      <c r="D142" s="639"/>
      <c r="E142" s="546"/>
      <c r="F142" s="643"/>
      <c r="G142" s="639"/>
      <c r="H142" s="639"/>
      <c r="I142" s="639"/>
      <c r="J142" s="546"/>
      <c r="K142" s="639"/>
      <c r="L142" s="639"/>
      <c r="M142" s="639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ht="0.75" customHeight="1" x14ac:dyDescent="0.25">
      <c r="C143" s="638"/>
      <c r="D143" s="639"/>
      <c r="E143" s="546"/>
      <c r="F143" s="643"/>
      <c r="G143" s="639"/>
      <c r="H143" s="639"/>
      <c r="I143" s="639"/>
      <c r="J143" s="546"/>
      <c r="K143" s="639"/>
      <c r="L143" s="639"/>
      <c r="M143" s="639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ht="16.5" customHeight="1" x14ac:dyDescent="0.25">
      <c r="C144" s="638"/>
      <c r="D144" s="639"/>
      <c r="E144" s="546"/>
      <c r="F144" s="643"/>
      <c r="G144" s="639"/>
      <c r="H144" s="639"/>
      <c r="I144" s="639"/>
      <c r="J144" s="546"/>
      <c r="K144" s="639"/>
      <c r="L144" s="639"/>
      <c r="M144" s="639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6" t="s">
        <v>136</v>
      </c>
      <c r="D145" s="5">
        <v>6</v>
      </c>
      <c r="E145" s="86">
        <f>D145*30</f>
        <v>180</v>
      </c>
      <c r="F145" s="86">
        <f>G145+H145+I145</f>
        <v>0</v>
      </c>
      <c r="G145" s="86"/>
      <c r="H145" s="86"/>
      <c r="I145" s="86"/>
      <c r="J145" s="86">
        <f>E145-F145</f>
        <v>180</v>
      </c>
      <c r="K145" s="85">
        <f>F145/13</f>
        <v>0</v>
      </c>
      <c r="L145" s="86" t="s">
        <v>30</v>
      </c>
      <c r="M145" s="85">
        <f>F145/E145*100</f>
        <v>0</v>
      </c>
      <c r="N145" s="3" t="s">
        <v>211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1" t="s">
        <v>13</v>
      </c>
      <c r="B146" s="1" t="s">
        <v>15</v>
      </c>
      <c r="C146" s="4" t="s">
        <v>319</v>
      </c>
      <c r="D146" s="85">
        <v>6</v>
      </c>
      <c r="E146" s="86">
        <f t="shared" ref="E146:E152" si="42">D146*30</f>
        <v>180</v>
      </c>
      <c r="F146" s="86">
        <f t="shared" ref="F146:F152" si="43">G146+H146+I146</f>
        <v>0</v>
      </c>
      <c r="G146" s="86"/>
      <c r="H146" s="86"/>
      <c r="I146" s="86"/>
      <c r="J146" s="86">
        <f t="shared" ref="J146:J152" si="44">E146-F146</f>
        <v>180</v>
      </c>
      <c r="K146" s="85">
        <f t="shared" ref="K146:K152" si="45">F146/13</f>
        <v>0</v>
      </c>
      <c r="L146" s="86"/>
      <c r="M146" s="85">
        <f t="shared" ref="M146:M152" si="46">F146/E146*100</f>
        <v>0</v>
      </c>
      <c r="N146" s="3" t="s">
        <v>211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idden="1" x14ac:dyDescent="0.25">
      <c r="A147" s="1" t="s">
        <v>13</v>
      </c>
      <c r="B147" s="1" t="s">
        <v>15</v>
      </c>
      <c r="C147" s="4"/>
      <c r="D147" s="85"/>
      <c r="E147" s="86">
        <f t="shared" si="42"/>
        <v>0</v>
      </c>
      <c r="F147" s="86">
        <f t="shared" si="43"/>
        <v>0</v>
      </c>
      <c r="G147" s="86"/>
      <c r="H147" s="86"/>
      <c r="I147" s="86"/>
      <c r="J147" s="86">
        <f t="shared" si="44"/>
        <v>0</v>
      </c>
      <c r="K147" s="85">
        <f t="shared" si="45"/>
        <v>0</v>
      </c>
      <c r="L147" s="86"/>
      <c r="M147" s="85" t="e">
        <f t="shared" si="46"/>
        <v>#DIV/0!</v>
      </c>
      <c r="N147" s="3" t="s">
        <v>211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x14ac:dyDescent="0.25">
      <c r="A148" s="1" t="s">
        <v>17</v>
      </c>
      <c r="B148" s="1" t="s">
        <v>15</v>
      </c>
      <c r="C148" s="4" t="s">
        <v>367</v>
      </c>
      <c r="D148" s="85">
        <v>4</v>
      </c>
      <c r="E148" s="86">
        <f t="shared" si="42"/>
        <v>120</v>
      </c>
      <c r="F148" s="86">
        <f t="shared" si="43"/>
        <v>39</v>
      </c>
      <c r="G148" s="86">
        <v>13</v>
      </c>
      <c r="H148" s="86"/>
      <c r="I148" s="86">
        <v>26</v>
      </c>
      <c r="J148" s="86">
        <f t="shared" si="44"/>
        <v>81</v>
      </c>
      <c r="K148" s="85">
        <f t="shared" si="45"/>
        <v>3</v>
      </c>
      <c r="L148" s="86" t="s">
        <v>17</v>
      </c>
      <c r="M148" s="85">
        <f t="shared" si="46"/>
        <v>32.5</v>
      </c>
      <c r="N148" s="3" t="s">
        <v>213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1" t="s">
        <v>13</v>
      </c>
      <c r="B149" s="1" t="s">
        <v>15</v>
      </c>
      <c r="C149" s="4" t="s">
        <v>484</v>
      </c>
      <c r="D149" s="85">
        <v>5</v>
      </c>
      <c r="E149" s="86">
        <f t="shared" si="42"/>
        <v>150</v>
      </c>
      <c r="F149" s="86">
        <f t="shared" si="43"/>
        <v>52</v>
      </c>
      <c r="G149" s="86">
        <v>26</v>
      </c>
      <c r="H149" s="86">
        <v>26</v>
      </c>
      <c r="I149" s="86"/>
      <c r="J149" s="86">
        <f t="shared" si="44"/>
        <v>98</v>
      </c>
      <c r="K149" s="85">
        <f t="shared" si="45"/>
        <v>4</v>
      </c>
      <c r="L149" s="86" t="s">
        <v>19</v>
      </c>
      <c r="M149" s="85">
        <f t="shared" si="46"/>
        <v>34.666666666666671</v>
      </c>
      <c r="N149" s="3" t="s">
        <v>211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15" customHeight="1" x14ac:dyDescent="0.25">
      <c r="A150" s="1" t="s">
        <v>13</v>
      </c>
      <c r="B150" s="1" t="s">
        <v>15</v>
      </c>
      <c r="C150" s="4" t="s">
        <v>202</v>
      </c>
      <c r="D150" s="85">
        <v>1</v>
      </c>
      <c r="E150" s="86">
        <f>D150*30</f>
        <v>30</v>
      </c>
      <c r="F150" s="86">
        <f>G150+H150+I150</f>
        <v>0</v>
      </c>
      <c r="G150" s="86"/>
      <c r="H150" s="86"/>
      <c r="I150" s="86"/>
      <c r="J150" s="86">
        <f>E150-F150</f>
        <v>30</v>
      </c>
      <c r="K150" s="85">
        <f t="shared" si="45"/>
        <v>0</v>
      </c>
      <c r="L150" s="86" t="s">
        <v>30</v>
      </c>
      <c r="M150" s="85">
        <f>F150/E150*100</f>
        <v>0</v>
      </c>
      <c r="N150" s="3" t="s">
        <v>211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29.25" customHeight="1" x14ac:dyDescent="0.25">
      <c r="B151" s="1" t="s">
        <v>32</v>
      </c>
      <c r="C151" s="98" t="s">
        <v>482</v>
      </c>
      <c r="D151" s="85">
        <v>4</v>
      </c>
      <c r="E151" s="86">
        <f>D151*30</f>
        <v>120</v>
      </c>
      <c r="F151" s="86">
        <f>G151+I151</f>
        <v>52</v>
      </c>
      <c r="G151" s="86">
        <v>26</v>
      </c>
      <c r="H151" s="86"/>
      <c r="I151" s="86">
        <v>26</v>
      </c>
      <c r="J151" s="86">
        <f>E151-F151</f>
        <v>68</v>
      </c>
      <c r="K151" s="85">
        <f t="shared" si="45"/>
        <v>4</v>
      </c>
      <c r="L151" s="86" t="s">
        <v>17</v>
      </c>
      <c r="M151" s="85">
        <f>F151/E151*100</f>
        <v>43.333333333333336</v>
      </c>
      <c r="N151" s="3" t="s">
        <v>211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4.25" customHeight="1" x14ac:dyDescent="0.25">
      <c r="A152" s="1" t="s">
        <v>13</v>
      </c>
      <c r="B152" s="1" t="s">
        <v>32</v>
      </c>
      <c r="C152" s="98" t="s">
        <v>483</v>
      </c>
      <c r="D152" s="85">
        <v>4</v>
      </c>
      <c r="E152" s="86">
        <f t="shared" si="42"/>
        <v>120</v>
      </c>
      <c r="F152" s="86">
        <f t="shared" si="43"/>
        <v>52</v>
      </c>
      <c r="G152" s="86">
        <v>26</v>
      </c>
      <c r="H152" s="86"/>
      <c r="I152" s="86">
        <v>26</v>
      </c>
      <c r="J152" s="86">
        <f t="shared" si="44"/>
        <v>68</v>
      </c>
      <c r="K152" s="85">
        <f t="shared" si="45"/>
        <v>4</v>
      </c>
      <c r="L152" s="86" t="s">
        <v>17</v>
      </c>
      <c r="M152" s="85">
        <f t="shared" si="46"/>
        <v>43.333333333333336</v>
      </c>
      <c r="N152" s="3" t="s">
        <v>479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ht="13.5" customHeight="1" x14ac:dyDescent="0.25">
      <c r="A153" s="1" t="s">
        <v>13</v>
      </c>
      <c r="B153" s="1" t="s">
        <v>32</v>
      </c>
      <c r="C153" s="4"/>
      <c r="D153" s="85"/>
      <c r="E153" s="86"/>
      <c r="F153" s="86"/>
      <c r="G153" s="86"/>
      <c r="H153" s="86"/>
      <c r="I153" s="86"/>
      <c r="J153" s="86"/>
      <c r="K153" s="85"/>
      <c r="L153" s="86"/>
      <c r="M153" s="85"/>
      <c r="N153" s="3" t="s">
        <v>211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C154" s="6" t="s">
        <v>23</v>
      </c>
      <c r="D154" s="81">
        <f t="shared" ref="D154:M154" si="47">SUM(D145:D153)</f>
        <v>30</v>
      </c>
      <c r="E154" s="91">
        <f t="shared" si="47"/>
        <v>900</v>
      </c>
      <c r="F154" s="91">
        <f t="shared" si="47"/>
        <v>195</v>
      </c>
      <c r="G154" s="91">
        <f t="shared" si="47"/>
        <v>91</v>
      </c>
      <c r="H154" s="91">
        <f t="shared" si="47"/>
        <v>26</v>
      </c>
      <c r="I154" s="91">
        <f t="shared" si="47"/>
        <v>78</v>
      </c>
      <c r="J154" s="91">
        <f t="shared" si="47"/>
        <v>705</v>
      </c>
      <c r="K154" s="91">
        <f>SUM(K145:K153)</f>
        <v>15</v>
      </c>
      <c r="L154" s="91">
        <f t="shared" si="47"/>
        <v>0</v>
      </c>
      <c r="M154" s="91" t="e">
        <f t="shared" si="47"/>
        <v>#DIV/0!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C155" s="7" t="s">
        <v>24</v>
      </c>
      <c r="D155" s="9">
        <f>30-D154</f>
        <v>0</v>
      </c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C157" s="2" t="s">
        <v>23</v>
      </c>
      <c r="D157" s="10">
        <f>D158+D159</f>
        <v>240</v>
      </c>
      <c r="E157" s="10">
        <f>E158+E159</f>
        <v>7200</v>
      </c>
      <c r="F157" s="11">
        <f>E157/$E$157*100</f>
        <v>100</v>
      </c>
      <c r="G157" s="12"/>
      <c r="H157" s="13"/>
      <c r="I157" s="13"/>
      <c r="J157" s="13"/>
      <c r="N157" s="82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B158" s="1" t="s">
        <v>15</v>
      </c>
      <c r="C158" s="2" t="s">
        <v>45</v>
      </c>
      <c r="D158" s="11">
        <f>SUMIF(B$10:B$153,B158,D$10:D$153)</f>
        <v>172</v>
      </c>
      <c r="E158" s="1">
        <f>D158*30</f>
        <v>5160</v>
      </c>
      <c r="F158" s="11">
        <f>E158/E$157*100</f>
        <v>71.666666666666671</v>
      </c>
      <c r="G158" s="1"/>
      <c r="I158" s="14"/>
      <c r="J158" s="14"/>
      <c r="N158" s="82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B159" s="1" t="s">
        <v>32</v>
      </c>
      <c r="C159" s="2" t="s">
        <v>46</v>
      </c>
      <c r="D159" s="11">
        <f>SUMIF(B$10:B$153,B159,D$10:D$153)</f>
        <v>68</v>
      </c>
      <c r="E159" s="1">
        <f t="shared" ref="E159:E166" si="48">D159*30</f>
        <v>2040</v>
      </c>
      <c r="F159" s="80">
        <f>E159/E$157*100</f>
        <v>28.333333333333332</v>
      </c>
      <c r="G159" s="1"/>
      <c r="N159" s="82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D160" s="1"/>
      <c r="E160" s="1"/>
      <c r="F160" s="1"/>
      <c r="G160" s="1"/>
      <c r="N160" s="82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C161" s="2" t="s">
        <v>172</v>
      </c>
      <c r="D161" s="15">
        <f>D162+D163</f>
        <v>93.5</v>
      </c>
      <c r="E161" s="15">
        <f t="shared" ref="E161" si="49">E162+E163</f>
        <v>2805</v>
      </c>
      <c r="F161" s="11">
        <f>E161/$E$161*100</f>
        <v>100</v>
      </c>
      <c r="G161" s="1"/>
      <c r="N161" s="82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1" t="s">
        <v>17</v>
      </c>
      <c r="B162" s="1" t="s">
        <v>15</v>
      </c>
      <c r="C162" s="2" t="s">
        <v>45</v>
      </c>
      <c r="D162" s="1">
        <f>SUMIFS(D$10:D$153,A$10:A$153,A162,B$10:B$153,B162)</f>
        <v>73.5</v>
      </c>
      <c r="E162" s="1">
        <f t="shared" si="48"/>
        <v>2205</v>
      </c>
      <c r="F162" s="11">
        <f>E162/E$161*100</f>
        <v>78.609625668449198</v>
      </c>
      <c r="G162" s="1"/>
      <c r="N162" s="82"/>
      <c r="P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A163" s="1" t="s">
        <v>17</v>
      </c>
      <c r="B163" s="1" t="s">
        <v>32</v>
      </c>
      <c r="C163" s="2" t="s">
        <v>46</v>
      </c>
      <c r="D163" s="1">
        <f>SUMIFS(D$10:D$153,A$10:A$153,A163,B$10:B$153,B163)</f>
        <v>20</v>
      </c>
      <c r="E163" s="1">
        <f>D163*30</f>
        <v>600</v>
      </c>
      <c r="F163" s="11">
        <f>E163/E$161*100</f>
        <v>21.390374331550802</v>
      </c>
      <c r="G163" s="1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C164" s="2" t="s">
        <v>173</v>
      </c>
      <c r="D164" s="15">
        <f>D165+D166</f>
        <v>128</v>
      </c>
      <c r="E164" s="15">
        <f>E165+E166</f>
        <v>3840</v>
      </c>
      <c r="F164" s="15">
        <f>F165+F166</f>
        <v>100</v>
      </c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" t="s">
        <v>13</v>
      </c>
      <c r="B165" s="1" t="s">
        <v>15</v>
      </c>
      <c r="C165" s="2" t="s">
        <v>45</v>
      </c>
      <c r="D165" s="1">
        <f>SUMIFS(D$10:D$153,A$10:A$153,A165,B$10:B$153,B165)</f>
        <v>84</v>
      </c>
      <c r="E165" s="1">
        <f t="shared" si="48"/>
        <v>2520</v>
      </c>
      <c r="F165" s="3">
        <f>E165/E$164*100</f>
        <v>65.625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1" t="s">
        <v>13</v>
      </c>
      <c r="B166" s="1" t="s">
        <v>32</v>
      </c>
      <c r="C166" s="2" t="s">
        <v>46</v>
      </c>
      <c r="D166" s="1">
        <f>SUMIFS(D$10:D$153,A$10:A$153,A166,B$10:B$153,B166)</f>
        <v>44</v>
      </c>
      <c r="E166" s="1">
        <f t="shared" si="48"/>
        <v>1320</v>
      </c>
      <c r="F166" s="3">
        <f>E166/E$164*100</f>
        <v>34.375</v>
      </c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</sheetData>
  <mergeCells count="113">
    <mergeCell ref="K138:K144"/>
    <mergeCell ref="L138:L144"/>
    <mergeCell ref="M120:M126"/>
    <mergeCell ref="E121:E126"/>
    <mergeCell ref="F121:I121"/>
    <mergeCell ref="J121:J126"/>
    <mergeCell ref="F122:F126"/>
    <mergeCell ref="G122:I122"/>
    <mergeCell ref="G123:G126"/>
    <mergeCell ref="H123:H126"/>
    <mergeCell ref="I123:I126"/>
    <mergeCell ref="M138:M144"/>
    <mergeCell ref="E139:E144"/>
    <mergeCell ref="F139:I139"/>
    <mergeCell ref="J139:J144"/>
    <mergeCell ref="F140:F144"/>
    <mergeCell ref="G140:I140"/>
    <mergeCell ref="G141:G144"/>
    <mergeCell ref="H141:H144"/>
    <mergeCell ref="K120:K126"/>
    <mergeCell ref="L120:L126"/>
    <mergeCell ref="C120:C126"/>
    <mergeCell ref="D120:D126"/>
    <mergeCell ref="E120:J120"/>
    <mergeCell ref="C100:C106"/>
    <mergeCell ref="D100:D106"/>
    <mergeCell ref="E100:J100"/>
    <mergeCell ref="I103:I106"/>
    <mergeCell ref="C138:C144"/>
    <mergeCell ref="D138:D144"/>
    <mergeCell ref="E138:J138"/>
    <mergeCell ref="I141:I144"/>
    <mergeCell ref="L83:L89"/>
    <mergeCell ref="K100:K106"/>
    <mergeCell ref="L100:L106"/>
    <mergeCell ref="M83:M89"/>
    <mergeCell ref="E84:E89"/>
    <mergeCell ref="F84:I84"/>
    <mergeCell ref="J84:J89"/>
    <mergeCell ref="F85:F89"/>
    <mergeCell ref="G85:I85"/>
    <mergeCell ref="G86:G89"/>
    <mergeCell ref="H86:H89"/>
    <mergeCell ref="I86:I89"/>
    <mergeCell ref="M100:M106"/>
    <mergeCell ref="E101:E106"/>
    <mergeCell ref="F101:I101"/>
    <mergeCell ref="J101:J106"/>
    <mergeCell ref="F102:F106"/>
    <mergeCell ref="G102:I102"/>
    <mergeCell ref="G103:G106"/>
    <mergeCell ref="H103:H10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44:I47"/>
    <mergeCell ref="C59:C65"/>
    <mergeCell ref="D59:D65"/>
    <mergeCell ref="E59:J59"/>
    <mergeCell ref="I62:I65"/>
    <mergeCell ref="C41:C47"/>
    <mergeCell ref="D41:D47"/>
    <mergeCell ref="E41:J41"/>
    <mergeCell ref="K83:K89"/>
    <mergeCell ref="K59:K65"/>
    <mergeCell ref="C83:C89"/>
    <mergeCell ref="D83:D89"/>
    <mergeCell ref="E83:J83"/>
    <mergeCell ref="C20:C26"/>
    <mergeCell ref="D20:D26"/>
    <mergeCell ref="E20:J20"/>
    <mergeCell ref="I23:I26"/>
    <mergeCell ref="K41:K47"/>
    <mergeCell ref="L41:L47"/>
    <mergeCell ref="M41:M47"/>
    <mergeCell ref="E42:E47"/>
    <mergeCell ref="F42:I42"/>
    <mergeCell ref="J42:J47"/>
    <mergeCell ref="F43:F47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H44:H47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1" max="16383" man="1"/>
    <brk id="118" max="16383" man="1"/>
    <brk id="1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99" customWidth="1"/>
    <col min="2" max="2" width="4.5703125" style="99" customWidth="1"/>
    <col min="3" max="3" width="15" style="99" customWidth="1"/>
    <col min="4" max="4" width="47.5703125" style="100" customWidth="1"/>
    <col min="5" max="5" width="9.140625" style="101"/>
    <col min="6" max="6" width="7.140625" style="101" customWidth="1"/>
    <col min="7" max="7" width="7.28515625" style="101" customWidth="1"/>
    <col min="8" max="8" width="16" style="101" bestFit="1" customWidth="1"/>
    <col min="9" max="9" width="4.42578125" style="101" customWidth="1"/>
    <col min="10" max="10" width="13" style="101" customWidth="1"/>
    <col min="11" max="11" width="5.5703125" style="101" customWidth="1"/>
    <col min="12" max="12" width="7" style="101" customWidth="1"/>
    <col min="13" max="13" width="7.7109375" style="101" customWidth="1"/>
    <col min="14" max="14" width="9.140625" style="101"/>
    <col min="15" max="15" width="5" style="3" customWidth="1"/>
    <col min="16" max="16" width="3.85546875" customWidth="1"/>
    <col min="17" max="17" width="7" customWidth="1"/>
    <col min="18" max="18" width="47.57031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7" max="27" width="11" customWidth="1"/>
    <col min="30" max="30" width="21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3"/>
  </cols>
  <sheetData>
    <row r="1" spans="1:42" x14ac:dyDescent="0.25">
      <c r="D1" s="644" t="s">
        <v>195</v>
      </c>
      <c r="E1" s="644"/>
      <c r="F1" s="644"/>
      <c r="G1" s="644"/>
      <c r="H1" s="644"/>
      <c r="I1" s="644"/>
      <c r="J1" s="644"/>
      <c r="K1" s="644"/>
      <c r="L1" s="644"/>
      <c r="M1" s="644"/>
      <c r="N1" s="644"/>
      <c r="R1" t="s">
        <v>279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100" t="s">
        <v>180</v>
      </c>
      <c r="P2" s="1"/>
      <c r="Q2" s="1"/>
      <c r="R2" s="2" t="s">
        <v>180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645" t="s">
        <v>0</v>
      </c>
      <c r="E3" s="646" t="s">
        <v>1</v>
      </c>
      <c r="F3" s="647" t="s">
        <v>2</v>
      </c>
      <c r="G3" s="647"/>
      <c r="H3" s="647"/>
      <c r="I3" s="647"/>
      <c r="J3" s="647"/>
      <c r="K3" s="648"/>
      <c r="L3" s="646" t="s">
        <v>3</v>
      </c>
      <c r="M3" s="646" t="s">
        <v>4</v>
      </c>
      <c r="N3" s="646" t="s">
        <v>5</v>
      </c>
      <c r="P3" s="1"/>
      <c r="Q3" s="1"/>
      <c r="R3" s="638" t="s">
        <v>0</v>
      </c>
      <c r="S3" s="639" t="s">
        <v>1</v>
      </c>
      <c r="T3" s="640" t="s">
        <v>2</v>
      </c>
      <c r="U3" s="640"/>
      <c r="V3" s="640"/>
      <c r="W3" s="640"/>
      <c r="X3" s="640"/>
      <c r="Y3" s="546"/>
      <c r="Z3" s="639" t="s">
        <v>3</v>
      </c>
      <c r="AA3" s="639" t="s">
        <v>4</v>
      </c>
      <c r="AB3" s="639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645"/>
      <c r="E4" s="646"/>
      <c r="F4" s="646" t="s">
        <v>6</v>
      </c>
      <c r="G4" s="649" t="s">
        <v>7</v>
      </c>
      <c r="H4" s="649"/>
      <c r="I4" s="649"/>
      <c r="J4" s="649"/>
      <c r="K4" s="646" t="s">
        <v>8</v>
      </c>
      <c r="L4" s="646"/>
      <c r="M4" s="646"/>
      <c r="N4" s="646"/>
      <c r="P4" s="1"/>
      <c r="Q4" s="1"/>
      <c r="R4" s="638"/>
      <c r="S4" s="639"/>
      <c r="T4" s="639" t="s">
        <v>6</v>
      </c>
      <c r="U4" s="642" t="s">
        <v>7</v>
      </c>
      <c r="V4" s="642"/>
      <c r="W4" s="642"/>
      <c r="X4" s="642"/>
      <c r="Y4" s="639" t="s">
        <v>8</v>
      </c>
      <c r="Z4" s="639"/>
      <c r="AA4" s="639"/>
      <c r="AB4" s="63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645"/>
      <c r="E5" s="646"/>
      <c r="F5" s="648"/>
      <c r="G5" s="646" t="s">
        <v>9</v>
      </c>
      <c r="H5" s="647" t="s">
        <v>10</v>
      </c>
      <c r="I5" s="648"/>
      <c r="J5" s="648"/>
      <c r="K5" s="648"/>
      <c r="L5" s="646"/>
      <c r="M5" s="646"/>
      <c r="N5" s="646"/>
      <c r="P5" s="1"/>
      <c r="Q5" s="1"/>
      <c r="R5" s="638"/>
      <c r="S5" s="639"/>
      <c r="T5" s="546"/>
      <c r="U5" s="639" t="s">
        <v>9</v>
      </c>
      <c r="V5" s="640" t="s">
        <v>10</v>
      </c>
      <c r="W5" s="546"/>
      <c r="X5" s="546"/>
      <c r="Y5" s="546"/>
      <c r="Z5" s="639"/>
      <c r="AA5" s="639"/>
      <c r="AB5" s="63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645"/>
      <c r="E6" s="646"/>
      <c r="F6" s="648"/>
      <c r="G6" s="650"/>
      <c r="H6" s="646" t="s">
        <v>11</v>
      </c>
      <c r="I6" s="646" t="s">
        <v>12</v>
      </c>
      <c r="J6" s="646" t="s">
        <v>13</v>
      </c>
      <c r="K6" s="648"/>
      <c r="L6" s="646"/>
      <c r="M6" s="646"/>
      <c r="N6" s="646"/>
      <c r="P6" s="1"/>
      <c r="Q6" s="1"/>
      <c r="R6" s="638"/>
      <c r="S6" s="639"/>
      <c r="T6" s="546"/>
      <c r="U6" s="643"/>
      <c r="V6" s="639" t="s">
        <v>11</v>
      </c>
      <c r="W6" s="639" t="s">
        <v>12</v>
      </c>
      <c r="X6" s="639" t="s">
        <v>13</v>
      </c>
      <c r="Y6" s="546"/>
      <c r="Z6" s="639"/>
      <c r="AA6" s="639"/>
      <c r="AB6" s="63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645"/>
      <c r="E7" s="646"/>
      <c r="F7" s="648"/>
      <c r="G7" s="650"/>
      <c r="H7" s="646"/>
      <c r="I7" s="646"/>
      <c r="J7" s="646"/>
      <c r="K7" s="648"/>
      <c r="L7" s="646"/>
      <c r="M7" s="646"/>
      <c r="N7" s="646"/>
      <c r="P7" s="1"/>
      <c r="Q7" s="1"/>
      <c r="R7" s="638"/>
      <c r="S7" s="639"/>
      <c r="T7" s="546"/>
      <c r="U7" s="643"/>
      <c r="V7" s="639"/>
      <c r="W7" s="639"/>
      <c r="X7" s="639"/>
      <c r="Y7" s="546"/>
      <c r="Z7" s="639"/>
      <c r="AA7" s="639"/>
      <c r="AB7" s="63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645"/>
      <c r="E8" s="646"/>
      <c r="F8" s="648"/>
      <c r="G8" s="650"/>
      <c r="H8" s="646"/>
      <c r="I8" s="646"/>
      <c r="J8" s="646"/>
      <c r="K8" s="648"/>
      <c r="L8" s="646"/>
      <c r="M8" s="646"/>
      <c r="N8" s="646"/>
      <c r="P8" s="1"/>
      <c r="Q8" s="1"/>
      <c r="R8" s="638"/>
      <c r="S8" s="639"/>
      <c r="T8" s="546"/>
      <c r="U8" s="643"/>
      <c r="V8" s="639"/>
      <c r="W8" s="639"/>
      <c r="X8" s="639"/>
      <c r="Y8" s="546"/>
      <c r="Z8" s="639"/>
      <c r="AA8" s="639"/>
      <c r="AB8" s="639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645"/>
      <c r="E9" s="646"/>
      <c r="F9" s="648"/>
      <c r="G9" s="650"/>
      <c r="H9" s="646"/>
      <c r="I9" s="646"/>
      <c r="J9" s="646"/>
      <c r="K9" s="648"/>
      <c r="L9" s="646"/>
      <c r="M9" s="646"/>
      <c r="N9" s="646"/>
      <c r="P9" s="1"/>
      <c r="Q9" s="1"/>
      <c r="R9" s="638"/>
      <c r="S9" s="639"/>
      <c r="T9" s="546"/>
      <c r="U9" s="643"/>
      <c r="V9" s="639"/>
      <c r="W9" s="639"/>
      <c r="X9" s="639"/>
      <c r="Y9" s="546"/>
      <c r="Z9" s="639"/>
      <c r="AA9" s="639"/>
      <c r="AB9" s="63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99" t="s">
        <v>17</v>
      </c>
      <c r="B10" s="99" t="s">
        <v>15</v>
      </c>
      <c r="D10" s="102" t="s">
        <v>16</v>
      </c>
      <c r="E10" s="103">
        <v>3</v>
      </c>
      <c r="F10" s="104">
        <f>E10*30</f>
        <v>90</v>
      </c>
      <c r="G10" s="104">
        <f>H10+I10+J10</f>
        <v>45</v>
      </c>
      <c r="H10" s="104"/>
      <c r="I10" s="104"/>
      <c r="J10" s="104">
        <v>45</v>
      </c>
      <c r="K10" s="104">
        <f>F10-G10</f>
        <v>45</v>
      </c>
      <c r="L10" s="105">
        <f>G10/15</f>
        <v>3</v>
      </c>
      <c r="M10" s="104" t="s">
        <v>17</v>
      </c>
      <c r="N10" s="105">
        <f>G10/F10*100</f>
        <v>50</v>
      </c>
      <c r="O10" s="3" t="s">
        <v>213</v>
      </c>
      <c r="P10" s="1" t="s">
        <v>17</v>
      </c>
      <c r="Q10" s="1" t="s">
        <v>15</v>
      </c>
      <c r="R10" s="4" t="s">
        <v>16</v>
      </c>
      <c r="S10" s="5">
        <v>4</v>
      </c>
      <c r="T10" s="86">
        <f>S10*30</f>
        <v>120</v>
      </c>
      <c r="U10" s="86">
        <f>V10+W10+X10</f>
        <v>45</v>
      </c>
      <c r="V10" s="86"/>
      <c r="W10" s="86"/>
      <c r="X10" s="97">
        <v>45</v>
      </c>
      <c r="Y10" s="86">
        <f>T10-U10</f>
        <v>75</v>
      </c>
      <c r="Z10" s="85">
        <f>U10/15</f>
        <v>3</v>
      </c>
      <c r="AA10" s="86" t="s">
        <v>17</v>
      </c>
      <c r="AB10" s="85">
        <f>U10/T10*100</f>
        <v>37.5</v>
      </c>
      <c r="AC10" s="3" t="s">
        <v>261</v>
      </c>
      <c r="AD10" s="3" t="s">
        <v>280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99" t="s">
        <v>17</v>
      </c>
      <c r="B11" s="99" t="s">
        <v>15</v>
      </c>
      <c r="D11" s="102" t="s">
        <v>18</v>
      </c>
      <c r="E11" s="105">
        <v>3</v>
      </c>
      <c r="F11" s="104">
        <f t="shared" ref="F11:F16" si="0">E11*30</f>
        <v>90</v>
      </c>
      <c r="G11" s="104">
        <f>H11+I11+J11</f>
        <v>60</v>
      </c>
      <c r="H11" s="104"/>
      <c r="I11" s="104"/>
      <c r="J11" s="104">
        <v>60</v>
      </c>
      <c r="K11" s="104">
        <f t="shared" ref="K11:K16" si="1">F11-G11</f>
        <v>30</v>
      </c>
      <c r="L11" s="105">
        <f t="shared" ref="L11:L16" si="2">G11/15</f>
        <v>4</v>
      </c>
      <c r="M11" s="104" t="s">
        <v>17</v>
      </c>
      <c r="N11" s="105">
        <f t="shared" ref="N11:N16" si="3">G11/F11*100</f>
        <v>66.666666666666657</v>
      </c>
      <c r="O11" s="3" t="s">
        <v>213</v>
      </c>
      <c r="P11" s="1" t="s">
        <v>17</v>
      </c>
      <c r="Q11" s="1" t="s">
        <v>15</v>
      </c>
      <c r="R11" s="4" t="s">
        <v>188</v>
      </c>
      <c r="S11" s="85">
        <v>7</v>
      </c>
      <c r="T11" s="86">
        <f t="shared" ref="T11:T15" si="4">S11*30</f>
        <v>210</v>
      </c>
      <c r="U11" s="86">
        <f t="shared" ref="U11:U15" si="5">V11+W11+X11</f>
        <v>75</v>
      </c>
      <c r="V11" s="86">
        <v>45</v>
      </c>
      <c r="W11" s="86"/>
      <c r="X11" s="86">
        <v>30</v>
      </c>
      <c r="Y11" s="86">
        <f t="shared" ref="Y11:Y15" si="6">T11-U11</f>
        <v>135</v>
      </c>
      <c r="Z11" s="85">
        <f t="shared" ref="Z11:Z15" si="7">U11/15</f>
        <v>5</v>
      </c>
      <c r="AA11" s="86" t="s">
        <v>19</v>
      </c>
      <c r="AB11" s="85">
        <f t="shared" ref="AB11:AB15" si="8">U11/T11*100</f>
        <v>35.714285714285715</v>
      </c>
      <c r="AC11" s="3" t="s">
        <v>209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99" t="s">
        <v>17</v>
      </c>
      <c r="B12" s="99" t="s">
        <v>15</v>
      </c>
      <c r="D12" s="102" t="s">
        <v>188</v>
      </c>
      <c r="E12" s="105">
        <v>7</v>
      </c>
      <c r="F12" s="104">
        <f t="shared" si="0"/>
        <v>210</v>
      </c>
      <c r="G12" s="104">
        <f t="shared" ref="G12:G16" si="9">H12+I12+J12</f>
        <v>75</v>
      </c>
      <c r="H12" s="104">
        <v>45</v>
      </c>
      <c r="I12" s="104"/>
      <c r="J12" s="104">
        <v>30</v>
      </c>
      <c r="K12" s="104">
        <f t="shared" si="1"/>
        <v>135</v>
      </c>
      <c r="L12" s="105">
        <f t="shared" si="2"/>
        <v>5</v>
      </c>
      <c r="M12" s="104" t="s">
        <v>19</v>
      </c>
      <c r="N12" s="105">
        <f t="shared" si="3"/>
        <v>35.714285714285715</v>
      </c>
      <c r="O12" s="3" t="s">
        <v>213</v>
      </c>
      <c r="P12" s="1" t="s">
        <v>17</v>
      </c>
      <c r="Q12" s="1" t="s">
        <v>15</v>
      </c>
      <c r="R12" s="4" t="s">
        <v>20</v>
      </c>
      <c r="S12" s="85">
        <v>6</v>
      </c>
      <c r="T12" s="86">
        <f t="shared" si="4"/>
        <v>180</v>
      </c>
      <c r="U12" s="86">
        <f t="shared" si="5"/>
        <v>75</v>
      </c>
      <c r="V12" s="86">
        <v>30</v>
      </c>
      <c r="W12" s="86"/>
      <c r="X12" s="86">
        <v>45</v>
      </c>
      <c r="Y12" s="86">
        <f t="shared" si="6"/>
        <v>105</v>
      </c>
      <c r="Z12" s="85">
        <f t="shared" si="7"/>
        <v>5</v>
      </c>
      <c r="AA12" s="86" t="s">
        <v>19</v>
      </c>
      <c r="AB12" s="85">
        <f t="shared" si="8"/>
        <v>41.666666666666671</v>
      </c>
      <c r="AC12" s="3" t="s">
        <v>268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99" t="s">
        <v>17</v>
      </c>
      <c r="B13" s="99" t="s">
        <v>15</v>
      </c>
      <c r="D13" s="102" t="s">
        <v>20</v>
      </c>
      <c r="E13" s="105">
        <v>6</v>
      </c>
      <c r="F13" s="104">
        <f t="shared" si="0"/>
        <v>180</v>
      </c>
      <c r="G13" s="104">
        <f t="shared" si="9"/>
        <v>75</v>
      </c>
      <c r="H13" s="104">
        <v>30</v>
      </c>
      <c r="I13" s="104"/>
      <c r="J13" s="104">
        <v>45</v>
      </c>
      <c r="K13" s="104">
        <f t="shared" si="1"/>
        <v>105</v>
      </c>
      <c r="L13" s="105">
        <f t="shared" si="2"/>
        <v>5</v>
      </c>
      <c r="M13" s="104" t="s">
        <v>19</v>
      </c>
      <c r="N13" s="105">
        <f t="shared" si="3"/>
        <v>41.666666666666671</v>
      </c>
      <c r="O13" s="3" t="s">
        <v>213</v>
      </c>
      <c r="P13" s="1" t="s">
        <v>17</v>
      </c>
      <c r="Q13" s="1" t="s">
        <v>15</v>
      </c>
      <c r="R13" s="4" t="s">
        <v>21</v>
      </c>
      <c r="S13" s="85">
        <v>6</v>
      </c>
      <c r="T13" s="86">
        <f t="shared" si="4"/>
        <v>180</v>
      </c>
      <c r="U13" s="86">
        <f t="shared" si="5"/>
        <v>75</v>
      </c>
      <c r="V13" s="86">
        <v>30</v>
      </c>
      <c r="W13" s="86"/>
      <c r="X13" s="86">
        <v>45</v>
      </c>
      <c r="Y13" s="86">
        <f t="shared" si="6"/>
        <v>105</v>
      </c>
      <c r="Z13" s="85">
        <f t="shared" si="7"/>
        <v>5</v>
      </c>
      <c r="AA13" s="86" t="s">
        <v>19</v>
      </c>
      <c r="AB13" s="85">
        <f t="shared" si="8"/>
        <v>41.666666666666671</v>
      </c>
      <c r="AC13" s="3" t="s">
        <v>210</v>
      </c>
      <c r="AD13" s="3" t="s">
        <v>280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99" t="s">
        <v>17</v>
      </c>
      <c r="B14" s="99" t="s">
        <v>15</v>
      </c>
      <c r="D14" s="102" t="s">
        <v>21</v>
      </c>
      <c r="E14" s="105">
        <v>5</v>
      </c>
      <c r="F14" s="104">
        <f t="shared" si="0"/>
        <v>150</v>
      </c>
      <c r="G14" s="104">
        <f t="shared" si="9"/>
        <v>60</v>
      </c>
      <c r="H14" s="104">
        <v>30</v>
      </c>
      <c r="I14" s="104"/>
      <c r="J14" s="104">
        <v>30</v>
      </c>
      <c r="K14" s="104">
        <f t="shared" si="1"/>
        <v>90</v>
      </c>
      <c r="L14" s="105">
        <f t="shared" si="2"/>
        <v>4</v>
      </c>
      <c r="M14" s="104" t="s">
        <v>19</v>
      </c>
      <c r="N14" s="105">
        <f t="shared" si="3"/>
        <v>40</v>
      </c>
      <c r="O14" s="3" t="s">
        <v>210</v>
      </c>
      <c r="P14" s="1" t="s">
        <v>17</v>
      </c>
      <c r="Q14" s="1" t="s">
        <v>15</v>
      </c>
      <c r="R14" s="4" t="s">
        <v>22</v>
      </c>
      <c r="S14" s="85">
        <v>6</v>
      </c>
      <c r="T14" s="86">
        <f t="shared" si="4"/>
        <v>180</v>
      </c>
      <c r="U14" s="86">
        <f t="shared" si="5"/>
        <v>60</v>
      </c>
      <c r="V14" s="86">
        <v>15</v>
      </c>
      <c r="W14" s="86">
        <v>45</v>
      </c>
      <c r="X14" s="86"/>
      <c r="Y14" s="86">
        <f t="shared" si="6"/>
        <v>120</v>
      </c>
      <c r="Z14" s="85">
        <f t="shared" si="7"/>
        <v>4</v>
      </c>
      <c r="AA14" s="86" t="s">
        <v>30</v>
      </c>
      <c r="AB14" s="85">
        <f t="shared" si="8"/>
        <v>33.333333333333329</v>
      </c>
      <c r="AC14" s="3" t="s">
        <v>19</v>
      </c>
      <c r="AD14" s="3" t="s">
        <v>280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99" t="s">
        <v>17</v>
      </c>
      <c r="B15" s="99" t="s">
        <v>15</v>
      </c>
      <c r="D15" s="102" t="s">
        <v>22</v>
      </c>
      <c r="E15" s="105">
        <v>5</v>
      </c>
      <c r="F15" s="104">
        <f t="shared" si="0"/>
        <v>150</v>
      </c>
      <c r="G15" s="104">
        <f t="shared" si="9"/>
        <v>60</v>
      </c>
      <c r="H15" s="104">
        <v>15</v>
      </c>
      <c r="I15" s="104">
        <v>45</v>
      </c>
      <c r="J15" s="104"/>
      <c r="K15" s="104">
        <f t="shared" si="1"/>
        <v>90</v>
      </c>
      <c r="L15" s="105">
        <f t="shared" si="2"/>
        <v>4</v>
      </c>
      <c r="M15" s="104" t="s">
        <v>30</v>
      </c>
      <c r="N15" s="105">
        <f t="shared" si="3"/>
        <v>40</v>
      </c>
      <c r="O15" s="3" t="s">
        <v>213</v>
      </c>
      <c r="P15" s="1" t="s">
        <v>17</v>
      </c>
      <c r="Q15" s="1" t="s">
        <v>15</v>
      </c>
      <c r="R15" s="4" t="s">
        <v>215</v>
      </c>
      <c r="S15" s="85">
        <v>1</v>
      </c>
      <c r="T15" s="86">
        <f t="shared" si="4"/>
        <v>30</v>
      </c>
      <c r="U15" s="86">
        <f t="shared" si="5"/>
        <v>15</v>
      </c>
      <c r="V15" s="86">
        <v>8</v>
      </c>
      <c r="W15" s="86"/>
      <c r="X15" s="86">
        <v>7</v>
      </c>
      <c r="Y15" s="86">
        <f t="shared" si="6"/>
        <v>15</v>
      </c>
      <c r="Z15" s="85">
        <f t="shared" si="7"/>
        <v>1</v>
      </c>
      <c r="AA15" s="86" t="s">
        <v>17</v>
      </c>
      <c r="AB15" s="85">
        <f t="shared" si="8"/>
        <v>50</v>
      </c>
      <c r="AC15" s="3" t="s">
        <v>210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99" t="s">
        <v>17</v>
      </c>
      <c r="B16" s="99" t="s">
        <v>15</v>
      </c>
      <c r="D16" s="102" t="s">
        <v>215</v>
      </c>
      <c r="E16" s="105">
        <v>1</v>
      </c>
      <c r="F16" s="104">
        <f t="shared" si="0"/>
        <v>30</v>
      </c>
      <c r="G16" s="104">
        <f t="shared" si="9"/>
        <v>15</v>
      </c>
      <c r="H16" s="104">
        <v>8</v>
      </c>
      <c r="I16" s="104"/>
      <c r="J16" s="104">
        <v>7</v>
      </c>
      <c r="K16" s="104">
        <f t="shared" si="1"/>
        <v>15</v>
      </c>
      <c r="L16" s="105">
        <f t="shared" si="2"/>
        <v>1</v>
      </c>
      <c r="M16" s="104" t="s">
        <v>17</v>
      </c>
      <c r="N16" s="105">
        <f t="shared" si="3"/>
        <v>50</v>
      </c>
      <c r="O16" s="3" t="s">
        <v>210</v>
      </c>
      <c r="P16" s="1"/>
      <c r="Q16" s="1"/>
      <c r="R16" s="6" t="s">
        <v>23</v>
      </c>
      <c r="S16" s="81">
        <f t="shared" ref="S16:Z16" si="10">SUM(S10:S15)</f>
        <v>30</v>
      </c>
      <c r="T16" s="91">
        <f t="shared" si="10"/>
        <v>900</v>
      </c>
      <c r="U16" s="91">
        <f t="shared" si="10"/>
        <v>345</v>
      </c>
      <c r="V16" s="91">
        <f t="shared" si="10"/>
        <v>128</v>
      </c>
      <c r="W16" s="91">
        <f t="shared" si="10"/>
        <v>45</v>
      </c>
      <c r="X16" s="91">
        <f t="shared" si="10"/>
        <v>172</v>
      </c>
      <c r="Y16" s="91">
        <f t="shared" si="10"/>
        <v>555</v>
      </c>
      <c r="Z16" s="91">
        <f t="shared" si="10"/>
        <v>23</v>
      </c>
      <c r="AA16" s="91"/>
      <c r="AB16" s="91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106" t="s">
        <v>23</v>
      </c>
      <c r="E17" s="107">
        <f t="shared" ref="E17:L17" si="11">SUM(E10:E16)</f>
        <v>30</v>
      </c>
      <c r="F17" s="108">
        <f t="shared" si="11"/>
        <v>900</v>
      </c>
      <c r="G17" s="108">
        <f t="shared" si="11"/>
        <v>390</v>
      </c>
      <c r="H17" s="108">
        <f t="shared" si="11"/>
        <v>128</v>
      </c>
      <c r="I17" s="108">
        <f t="shared" si="11"/>
        <v>45</v>
      </c>
      <c r="J17" s="108">
        <f t="shared" si="11"/>
        <v>217</v>
      </c>
      <c r="K17" s="108">
        <f t="shared" si="11"/>
        <v>510</v>
      </c>
      <c r="L17" s="108">
        <f t="shared" si="11"/>
        <v>26</v>
      </c>
      <c r="M17" s="108"/>
      <c r="N17" s="108"/>
      <c r="P17" s="1"/>
      <c r="Q17" s="1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109" t="s">
        <v>24</v>
      </c>
      <c r="E18" s="110">
        <f>30-E17</f>
        <v>0</v>
      </c>
      <c r="F18" s="110"/>
      <c r="G18" s="110"/>
      <c r="H18" s="110"/>
      <c r="I18" s="110"/>
      <c r="J18" s="110"/>
      <c r="K18" s="110"/>
      <c r="L18" s="110"/>
      <c r="M18" s="110"/>
      <c r="P18" s="1"/>
      <c r="Q18" s="1"/>
      <c r="R18" s="2" t="s">
        <v>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100" t="s">
        <v>25</v>
      </c>
      <c r="P19" s="1"/>
      <c r="Q19" s="1"/>
      <c r="R19" s="638" t="s">
        <v>0</v>
      </c>
      <c r="S19" s="639" t="s">
        <v>1</v>
      </c>
      <c r="T19" s="640" t="s">
        <v>2</v>
      </c>
      <c r="U19" s="640"/>
      <c r="V19" s="640"/>
      <c r="W19" s="640"/>
      <c r="X19" s="640"/>
      <c r="Y19" s="546"/>
      <c r="Z19" s="639" t="s">
        <v>3</v>
      </c>
      <c r="AA19" s="639" t="s">
        <v>4</v>
      </c>
      <c r="AB19" s="639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645" t="s">
        <v>0</v>
      </c>
      <c r="E20" s="646" t="s">
        <v>1</v>
      </c>
      <c r="F20" s="647" t="s">
        <v>2</v>
      </c>
      <c r="G20" s="647"/>
      <c r="H20" s="647"/>
      <c r="I20" s="647"/>
      <c r="J20" s="647"/>
      <c r="K20" s="648"/>
      <c r="L20" s="646" t="s">
        <v>3</v>
      </c>
      <c r="M20" s="646" t="s">
        <v>4</v>
      </c>
      <c r="N20" s="646" t="s">
        <v>5</v>
      </c>
      <c r="P20" s="1"/>
      <c r="Q20" s="1"/>
      <c r="R20" s="638"/>
      <c r="S20" s="639"/>
      <c r="T20" s="639" t="s">
        <v>6</v>
      </c>
      <c r="U20" s="642" t="s">
        <v>7</v>
      </c>
      <c r="V20" s="642"/>
      <c r="W20" s="642"/>
      <c r="X20" s="642"/>
      <c r="Y20" s="639" t="s">
        <v>26</v>
      </c>
      <c r="Z20" s="639"/>
      <c r="AA20" s="639"/>
      <c r="AB20" s="639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645"/>
      <c r="E21" s="646"/>
      <c r="F21" s="646" t="s">
        <v>6</v>
      </c>
      <c r="G21" s="649" t="s">
        <v>7</v>
      </c>
      <c r="H21" s="649"/>
      <c r="I21" s="649"/>
      <c r="J21" s="649"/>
      <c r="K21" s="646" t="s">
        <v>26</v>
      </c>
      <c r="L21" s="646"/>
      <c r="M21" s="646"/>
      <c r="N21" s="646"/>
      <c r="P21" s="1"/>
      <c r="Q21" s="1"/>
      <c r="R21" s="638"/>
      <c r="S21" s="639"/>
      <c r="T21" s="546"/>
      <c r="U21" s="639" t="s">
        <v>9</v>
      </c>
      <c r="V21" s="640" t="s">
        <v>10</v>
      </c>
      <c r="W21" s="546"/>
      <c r="X21" s="546"/>
      <c r="Y21" s="546"/>
      <c r="Z21" s="639"/>
      <c r="AA21" s="639"/>
      <c r="AB21" s="63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645"/>
      <c r="E22" s="646"/>
      <c r="F22" s="648"/>
      <c r="G22" s="646" t="s">
        <v>9</v>
      </c>
      <c r="H22" s="647" t="s">
        <v>10</v>
      </c>
      <c r="I22" s="648"/>
      <c r="J22" s="648"/>
      <c r="K22" s="648"/>
      <c r="L22" s="646"/>
      <c r="M22" s="646"/>
      <c r="N22" s="646"/>
      <c r="P22" s="1"/>
      <c r="Q22" s="1"/>
      <c r="R22" s="638"/>
      <c r="S22" s="639"/>
      <c r="T22" s="546"/>
      <c r="U22" s="643"/>
      <c r="V22" s="641" t="s">
        <v>27</v>
      </c>
      <c r="W22" s="641" t="s">
        <v>28</v>
      </c>
      <c r="X22" s="641" t="s">
        <v>29</v>
      </c>
      <c r="Y22" s="546"/>
      <c r="Z22" s="639"/>
      <c r="AA22" s="639"/>
      <c r="AB22" s="63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645"/>
      <c r="E23" s="646"/>
      <c r="F23" s="648"/>
      <c r="G23" s="650"/>
      <c r="H23" s="651" t="s">
        <v>27</v>
      </c>
      <c r="I23" s="651" t="s">
        <v>28</v>
      </c>
      <c r="J23" s="651" t="s">
        <v>29</v>
      </c>
      <c r="K23" s="648"/>
      <c r="L23" s="646"/>
      <c r="M23" s="646"/>
      <c r="N23" s="646"/>
      <c r="P23" s="1"/>
      <c r="Q23" s="1"/>
      <c r="R23" s="638"/>
      <c r="S23" s="639"/>
      <c r="T23" s="546"/>
      <c r="U23" s="643"/>
      <c r="V23" s="641"/>
      <c r="W23" s="641"/>
      <c r="X23" s="641"/>
      <c r="Y23" s="546"/>
      <c r="Z23" s="639"/>
      <c r="AA23" s="639"/>
      <c r="AB23" s="63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645"/>
      <c r="E24" s="646"/>
      <c r="F24" s="648"/>
      <c r="G24" s="650"/>
      <c r="H24" s="651"/>
      <c r="I24" s="651"/>
      <c r="J24" s="651"/>
      <c r="K24" s="648"/>
      <c r="L24" s="646"/>
      <c r="M24" s="646"/>
      <c r="N24" s="646"/>
      <c r="P24" s="1"/>
      <c r="Q24" s="1"/>
      <c r="R24" s="638"/>
      <c r="S24" s="639"/>
      <c r="T24" s="546"/>
      <c r="U24" s="643"/>
      <c r="V24" s="641"/>
      <c r="W24" s="641"/>
      <c r="X24" s="641"/>
      <c r="Y24" s="546"/>
      <c r="Z24" s="639"/>
      <c r="AA24" s="639"/>
      <c r="AB24" s="63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645"/>
      <c r="E25" s="646"/>
      <c r="F25" s="648"/>
      <c r="G25" s="650"/>
      <c r="H25" s="651"/>
      <c r="I25" s="651"/>
      <c r="J25" s="651"/>
      <c r="K25" s="648"/>
      <c r="L25" s="646"/>
      <c r="M25" s="646"/>
      <c r="N25" s="646"/>
      <c r="P25" s="1"/>
      <c r="Q25" s="1"/>
      <c r="R25" s="638"/>
      <c r="S25" s="639"/>
      <c r="T25" s="546"/>
      <c r="U25" s="643"/>
      <c r="V25" s="641"/>
      <c r="W25" s="641"/>
      <c r="X25" s="641"/>
      <c r="Y25" s="546"/>
      <c r="Z25" s="639"/>
      <c r="AA25" s="639"/>
      <c r="AB25" s="63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645"/>
      <c r="E26" s="646"/>
      <c r="F26" s="648"/>
      <c r="G26" s="650"/>
      <c r="H26" s="651"/>
      <c r="I26" s="651"/>
      <c r="J26" s="651"/>
      <c r="K26" s="648"/>
      <c r="L26" s="646"/>
      <c r="M26" s="646"/>
      <c r="N26" s="646"/>
      <c r="P26" s="1" t="s">
        <v>17</v>
      </c>
      <c r="Q26" s="1" t="s">
        <v>15</v>
      </c>
      <c r="R26" s="4" t="s">
        <v>16</v>
      </c>
      <c r="S26" s="5">
        <v>3</v>
      </c>
      <c r="T26" s="86">
        <f>S26*30</f>
        <v>90</v>
      </c>
      <c r="U26" s="86">
        <f>V26+W26+X26</f>
        <v>36</v>
      </c>
      <c r="V26" s="86"/>
      <c r="W26" s="86"/>
      <c r="X26" s="86">
        <v>36</v>
      </c>
      <c r="Y26" s="86">
        <f>T26-U26</f>
        <v>54</v>
      </c>
      <c r="Z26" s="85">
        <f>U26/18</f>
        <v>2</v>
      </c>
      <c r="AA26" s="97" t="s">
        <v>30</v>
      </c>
      <c r="AB26" s="85">
        <f>U26/T26*100</f>
        <v>40</v>
      </c>
      <c r="AC26" s="3" t="s">
        <v>261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99" t="s">
        <v>17</v>
      </c>
      <c r="B27" s="99" t="s">
        <v>15</v>
      </c>
      <c r="D27" s="102" t="s">
        <v>16</v>
      </c>
      <c r="E27" s="103">
        <v>3</v>
      </c>
      <c r="F27" s="104">
        <f>E27*30</f>
        <v>90</v>
      </c>
      <c r="G27" s="104">
        <f>H27+I27+J27</f>
        <v>36</v>
      </c>
      <c r="H27" s="104"/>
      <c r="I27" s="104"/>
      <c r="J27" s="104">
        <v>36</v>
      </c>
      <c r="K27" s="104">
        <f>F27-G27</f>
        <v>54</v>
      </c>
      <c r="L27" s="105">
        <f>G27/18</f>
        <v>2</v>
      </c>
      <c r="M27" s="104" t="s">
        <v>30</v>
      </c>
      <c r="N27" s="105">
        <f>G27/F27*100</f>
        <v>40</v>
      </c>
      <c r="O27" s="3" t="s">
        <v>213</v>
      </c>
      <c r="P27" s="1" t="s">
        <v>17</v>
      </c>
      <c r="Q27" s="1" t="s">
        <v>15</v>
      </c>
      <c r="R27" s="122" t="s">
        <v>214</v>
      </c>
      <c r="S27" s="85">
        <v>3</v>
      </c>
      <c r="T27" s="86">
        <f t="shared" ref="T27:T32" si="12">S27*30</f>
        <v>90</v>
      </c>
      <c r="U27" s="86">
        <f t="shared" ref="U27:U32" si="13">V27+W27+X27</f>
        <v>36</v>
      </c>
      <c r="V27" s="86">
        <v>18</v>
      </c>
      <c r="W27" s="86"/>
      <c r="X27" s="86">
        <v>18</v>
      </c>
      <c r="Y27" s="86">
        <f t="shared" ref="Y27:Y32" si="14">T27-U27</f>
        <v>54</v>
      </c>
      <c r="Z27" s="85">
        <f t="shared" ref="Z27:Z32" si="15">U27/18</f>
        <v>2</v>
      </c>
      <c r="AA27" s="86" t="s">
        <v>17</v>
      </c>
      <c r="AB27" s="85">
        <f t="shared" ref="AB27:AB32" si="16">U27/T27*100</f>
        <v>40</v>
      </c>
      <c r="AC27" s="3" t="s">
        <v>211</v>
      </c>
      <c r="AD27" s="3" t="s">
        <v>282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99" t="s">
        <v>17</v>
      </c>
      <c r="B28" s="99" t="s">
        <v>15</v>
      </c>
      <c r="D28" s="102" t="s">
        <v>18</v>
      </c>
      <c r="E28" s="105">
        <v>3.5</v>
      </c>
      <c r="F28" s="104">
        <f t="shared" ref="F28:F34" si="17">E28*30</f>
        <v>105</v>
      </c>
      <c r="G28" s="104">
        <f t="shared" ref="G28:G34" si="18">H28+I28+J28</f>
        <v>72</v>
      </c>
      <c r="H28" s="104"/>
      <c r="I28" s="104"/>
      <c r="J28" s="104">
        <v>72</v>
      </c>
      <c r="K28" s="104">
        <f t="shared" ref="K28:K34" si="19">F28-G28</f>
        <v>33</v>
      </c>
      <c r="L28" s="105">
        <f t="shared" ref="L28:L34" si="20">G28/18</f>
        <v>4</v>
      </c>
      <c r="M28" s="104" t="s">
        <v>17</v>
      </c>
      <c r="N28" s="105">
        <f t="shared" ref="N28:N34" si="21">G28/F28*100</f>
        <v>68.571428571428569</v>
      </c>
      <c r="O28" s="3" t="s">
        <v>213</v>
      </c>
      <c r="P28" s="1" t="s">
        <v>17</v>
      </c>
      <c r="Q28" s="1" t="s">
        <v>15</v>
      </c>
      <c r="R28" s="4" t="s">
        <v>35</v>
      </c>
      <c r="S28" s="85">
        <v>6</v>
      </c>
      <c r="T28" s="86">
        <f t="shared" si="12"/>
        <v>180</v>
      </c>
      <c r="U28" s="86">
        <f t="shared" si="13"/>
        <v>72</v>
      </c>
      <c r="V28" s="86">
        <v>36</v>
      </c>
      <c r="W28" s="86">
        <v>36</v>
      </c>
      <c r="X28" s="86"/>
      <c r="Y28" s="86">
        <f t="shared" si="14"/>
        <v>108</v>
      </c>
      <c r="Z28" s="85">
        <f t="shared" si="15"/>
        <v>4</v>
      </c>
      <c r="AA28" s="86" t="s">
        <v>19</v>
      </c>
      <c r="AB28" s="85">
        <f t="shared" si="16"/>
        <v>40</v>
      </c>
      <c r="AC28" s="3" t="s">
        <v>268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99" t="s">
        <v>17</v>
      </c>
      <c r="B29" s="99" t="s">
        <v>15</v>
      </c>
      <c r="D29" s="102" t="s">
        <v>35</v>
      </c>
      <c r="E29" s="105">
        <v>6</v>
      </c>
      <c r="F29" s="104">
        <f t="shared" si="17"/>
        <v>180</v>
      </c>
      <c r="G29" s="104">
        <f t="shared" si="18"/>
        <v>72</v>
      </c>
      <c r="H29" s="104">
        <v>36</v>
      </c>
      <c r="I29" s="104"/>
      <c r="J29" s="104">
        <v>36</v>
      </c>
      <c r="K29" s="104">
        <f t="shared" si="19"/>
        <v>108</v>
      </c>
      <c r="L29" s="105">
        <f t="shared" si="20"/>
        <v>4</v>
      </c>
      <c r="M29" s="104" t="s">
        <v>19</v>
      </c>
      <c r="N29" s="105">
        <f t="shared" si="21"/>
        <v>40</v>
      </c>
      <c r="O29" s="3" t="s">
        <v>213</v>
      </c>
      <c r="P29" s="1" t="s">
        <v>17</v>
      </c>
      <c r="Q29" s="1" t="s">
        <v>15</v>
      </c>
      <c r="R29" s="4" t="s">
        <v>216</v>
      </c>
      <c r="S29" s="85">
        <v>6</v>
      </c>
      <c r="T29" s="86">
        <f t="shared" si="12"/>
        <v>180</v>
      </c>
      <c r="U29" s="86">
        <f t="shared" si="13"/>
        <v>72</v>
      </c>
      <c r="V29" s="86">
        <v>36</v>
      </c>
      <c r="W29" s="86"/>
      <c r="X29" s="86">
        <v>36</v>
      </c>
      <c r="Y29" s="86">
        <f t="shared" si="14"/>
        <v>108</v>
      </c>
      <c r="Z29" s="85">
        <f t="shared" si="15"/>
        <v>4</v>
      </c>
      <c r="AA29" s="86" t="s">
        <v>19</v>
      </c>
      <c r="AB29" s="85">
        <f t="shared" si="16"/>
        <v>40</v>
      </c>
      <c r="AC29" s="3" t="s">
        <v>210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99" t="s">
        <v>17</v>
      </c>
      <c r="B30" s="99" t="s">
        <v>15</v>
      </c>
      <c r="D30" s="102" t="s">
        <v>216</v>
      </c>
      <c r="E30" s="105">
        <v>6</v>
      </c>
      <c r="F30" s="104">
        <f t="shared" si="17"/>
        <v>180</v>
      </c>
      <c r="G30" s="104">
        <f t="shared" si="18"/>
        <v>72</v>
      </c>
      <c r="H30" s="104">
        <v>36</v>
      </c>
      <c r="I30" s="104"/>
      <c r="J30" s="104">
        <v>36</v>
      </c>
      <c r="K30" s="104">
        <f t="shared" si="19"/>
        <v>108</v>
      </c>
      <c r="L30" s="105">
        <f t="shared" si="20"/>
        <v>4</v>
      </c>
      <c r="M30" s="104" t="s">
        <v>19</v>
      </c>
      <c r="N30" s="105">
        <f t="shared" si="21"/>
        <v>40</v>
      </c>
      <c r="O30" s="3" t="s">
        <v>210</v>
      </c>
      <c r="P30" s="1" t="s">
        <v>17</v>
      </c>
      <c r="Q30" s="1" t="s">
        <v>15</v>
      </c>
      <c r="R30" s="4" t="s">
        <v>31</v>
      </c>
      <c r="S30" s="85">
        <v>4</v>
      </c>
      <c r="T30" s="86">
        <f t="shared" si="12"/>
        <v>120</v>
      </c>
      <c r="U30" s="86">
        <f t="shared" si="13"/>
        <v>54</v>
      </c>
      <c r="V30" s="86">
        <v>18</v>
      </c>
      <c r="W30" s="86"/>
      <c r="X30" s="86">
        <v>36</v>
      </c>
      <c r="Y30" s="86">
        <f t="shared" si="14"/>
        <v>66</v>
      </c>
      <c r="Z30" s="85">
        <f t="shared" si="15"/>
        <v>3</v>
      </c>
      <c r="AA30" s="86" t="s">
        <v>19</v>
      </c>
      <c r="AB30" s="85">
        <f t="shared" si="16"/>
        <v>45</v>
      </c>
      <c r="AC30" s="3" t="s">
        <v>209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99" t="s">
        <v>17</v>
      </c>
      <c r="B31" s="99" t="s">
        <v>15</v>
      </c>
      <c r="D31" s="102" t="s">
        <v>31</v>
      </c>
      <c r="E31" s="105">
        <v>4</v>
      </c>
      <c r="F31" s="104">
        <f t="shared" si="17"/>
        <v>120</v>
      </c>
      <c r="G31" s="104">
        <f t="shared" si="18"/>
        <v>54</v>
      </c>
      <c r="H31" s="104">
        <v>18</v>
      </c>
      <c r="I31" s="104"/>
      <c r="J31" s="104">
        <v>36</v>
      </c>
      <c r="K31" s="104">
        <f t="shared" si="19"/>
        <v>66</v>
      </c>
      <c r="L31" s="105">
        <f t="shared" si="20"/>
        <v>3</v>
      </c>
      <c r="M31" s="104" t="s">
        <v>19</v>
      </c>
      <c r="N31" s="105">
        <f t="shared" si="21"/>
        <v>45</v>
      </c>
      <c r="O31" s="3" t="s">
        <v>213</v>
      </c>
      <c r="P31" s="1" t="s">
        <v>17</v>
      </c>
      <c r="Q31" s="1" t="s">
        <v>15</v>
      </c>
      <c r="R31" s="4" t="s">
        <v>189</v>
      </c>
      <c r="S31" s="85">
        <v>4.5</v>
      </c>
      <c r="T31" s="86">
        <f t="shared" si="12"/>
        <v>135</v>
      </c>
      <c r="U31" s="86">
        <f t="shared" si="13"/>
        <v>18</v>
      </c>
      <c r="V31" s="86"/>
      <c r="W31" s="86"/>
      <c r="X31" s="86">
        <v>18</v>
      </c>
      <c r="Y31" s="86">
        <f t="shared" si="14"/>
        <v>117</v>
      </c>
      <c r="Z31" s="85">
        <f t="shared" si="15"/>
        <v>1</v>
      </c>
      <c r="AA31" s="86" t="s">
        <v>17</v>
      </c>
      <c r="AB31" s="85">
        <f t="shared" si="16"/>
        <v>13.333333333333334</v>
      </c>
      <c r="AC31" s="3" t="s">
        <v>211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99" t="s">
        <v>17</v>
      </c>
      <c r="B32" s="99" t="s">
        <v>15</v>
      </c>
      <c r="D32" s="102" t="s">
        <v>189</v>
      </c>
      <c r="E32" s="105">
        <v>4.5</v>
      </c>
      <c r="F32" s="104">
        <f t="shared" si="17"/>
        <v>135</v>
      </c>
      <c r="G32" s="104">
        <f t="shared" si="18"/>
        <v>18</v>
      </c>
      <c r="H32" s="104"/>
      <c r="I32" s="104"/>
      <c r="J32" s="104">
        <v>18</v>
      </c>
      <c r="K32" s="104">
        <f t="shared" si="19"/>
        <v>117</v>
      </c>
      <c r="L32" s="105">
        <f t="shared" si="20"/>
        <v>1</v>
      </c>
      <c r="M32" s="104" t="s">
        <v>17</v>
      </c>
      <c r="N32" s="105">
        <f t="shared" si="21"/>
        <v>13.333333333333334</v>
      </c>
      <c r="O32" s="3" t="s">
        <v>211</v>
      </c>
      <c r="P32" s="1" t="s">
        <v>17</v>
      </c>
      <c r="Q32" s="1" t="s">
        <v>15</v>
      </c>
      <c r="R32" s="4" t="s">
        <v>33</v>
      </c>
      <c r="S32" s="85">
        <v>3.5</v>
      </c>
      <c r="T32" s="86">
        <f t="shared" si="12"/>
        <v>105</v>
      </c>
      <c r="U32" s="86">
        <f t="shared" si="13"/>
        <v>36</v>
      </c>
      <c r="V32" s="86">
        <v>18</v>
      </c>
      <c r="W32" s="86"/>
      <c r="X32" s="86">
        <v>18</v>
      </c>
      <c r="Y32" s="86">
        <f t="shared" si="14"/>
        <v>69</v>
      </c>
      <c r="Z32" s="85">
        <f t="shared" si="15"/>
        <v>2</v>
      </c>
      <c r="AA32" s="86" t="s">
        <v>30</v>
      </c>
      <c r="AB32" s="85">
        <f t="shared" si="16"/>
        <v>34.285714285714285</v>
      </c>
      <c r="AC32" s="3" t="s">
        <v>261</v>
      </c>
      <c r="AD32" s="3" t="s">
        <v>283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99" t="s">
        <v>17</v>
      </c>
      <c r="B33" s="99" t="s">
        <v>15</v>
      </c>
      <c r="D33" s="102" t="s">
        <v>33</v>
      </c>
      <c r="E33" s="105">
        <v>3</v>
      </c>
      <c r="F33" s="104">
        <f t="shared" si="17"/>
        <v>90</v>
      </c>
      <c r="G33" s="104">
        <f t="shared" si="18"/>
        <v>36</v>
      </c>
      <c r="H33" s="104">
        <v>18</v>
      </c>
      <c r="I33" s="104"/>
      <c r="J33" s="104">
        <v>18</v>
      </c>
      <c r="K33" s="104">
        <f t="shared" si="19"/>
        <v>54</v>
      </c>
      <c r="L33" s="105">
        <f t="shared" si="20"/>
        <v>2</v>
      </c>
      <c r="M33" s="104" t="s">
        <v>30</v>
      </c>
      <c r="N33" s="105">
        <f t="shared" si="21"/>
        <v>40</v>
      </c>
      <c r="O33" s="3" t="s">
        <v>213</v>
      </c>
      <c r="P33" s="1"/>
      <c r="Q33" s="1"/>
      <c r="R33" s="4"/>
      <c r="S33" s="85"/>
      <c r="T33" s="86"/>
      <c r="U33" s="86"/>
      <c r="V33" s="86"/>
      <c r="W33" s="86"/>
      <c r="X33" s="86"/>
      <c r="Y33" s="86"/>
      <c r="Z33" s="85"/>
      <c r="AA33" s="86"/>
      <c r="AB33" s="8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102"/>
      <c r="E34" s="105"/>
      <c r="F34" s="104">
        <f t="shared" si="17"/>
        <v>0</v>
      </c>
      <c r="G34" s="104">
        <f t="shared" si="18"/>
        <v>0</v>
      </c>
      <c r="H34" s="104"/>
      <c r="I34" s="104"/>
      <c r="J34" s="104"/>
      <c r="K34" s="104">
        <f t="shared" si="19"/>
        <v>0</v>
      </c>
      <c r="L34" s="105">
        <f t="shared" si="20"/>
        <v>0</v>
      </c>
      <c r="M34" s="104"/>
      <c r="N34" s="105" t="e">
        <f t="shared" si="21"/>
        <v>#DIV/0!</v>
      </c>
      <c r="P34" s="1"/>
      <c r="Q34" s="1"/>
      <c r="R34" s="6" t="s">
        <v>23</v>
      </c>
      <c r="S34" s="81">
        <f>SUM(S26:S33)</f>
        <v>30</v>
      </c>
      <c r="T34" s="91">
        <f t="shared" ref="T34:Z34" si="22">SUM(T26:T33)</f>
        <v>900</v>
      </c>
      <c r="U34" s="91">
        <f t="shared" si="22"/>
        <v>324</v>
      </c>
      <c r="V34" s="91">
        <f t="shared" si="22"/>
        <v>126</v>
      </c>
      <c r="W34" s="91">
        <f t="shared" si="22"/>
        <v>36</v>
      </c>
      <c r="X34" s="91">
        <f t="shared" si="22"/>
        <v>162</v>
      </c>
      <c r="Y34" s="91">
        <f t="shared" si="22"/>
        <v>576</v>
      </c>
      <c r="Z34" s="91">
        <f t="shared" si="22"/>
        <v>18</v>
      </c>
      <c r="AA34" s="91"/>
      <c r="AB34" s="9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106" t="s">
        <v>23</v>
      </c>
      <c r="E35" s="107">
        <f>SUM(E27:E34)</f>
        <v>30</v>
      </c>
      <c r="F35" s="108">
        <f t="shared" ref="F35:L35" si="23">SUM(F27:F34)</f>
        <v>900</v>
      </c>
      <c r="G35" s="108">
        <f t="shared" si="23"/>
        <v>360</v>
      </c>
      <c r="H35" s="108">
        <f t="shared" si="23"/>
        <v>108</v>
      </c>
      <c r="I35" s="108">
        <f t="shared" si="23"/>
        <v>0</v>
      </c>
      <c r="J35" s="108">
        <f t="shared" si="23"/>
        <v>252</v>
      </c>
      <c r="K35" s="108">
        <f t="shared" si="23"/>
        <v>540</v>
      </c>
      <c r="L35" s="108">
        <f t="shared" si="23"/>
        <v>20</v>
      </c>
      <c r="M35" s="108"/>
      <c r="N35" s="108"/>
      <c r="P35" s="1"/>
      <c r="Q35" s="1"/>
      <c r="R35" s="7" t="s">
        <v>24</v>
      </c>
      <c r="S35" s="9">
        <f>30-S34</f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109" t="s">
        <v>24</v>
      </c>
      <c r="E36" s="111">
        <f>30-E35</f>
        <v>0</v>
      </c>
      <c r="P36" s="1"/>
      <c r="Q36" s="1"/>
      <c r="R36" s="7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109"/>
      <c r="E37" s="111"/>
      <c r="P37" s="1"/>
      <c r="Q37" s="1"/>
      <c r="R37" s="7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109"/>
      <c r="E38" s="111"/>
      <c r="P38" s="1"/>
      <c r="Q38" s="1"/>
      <c r="R38" s="7"/>
      <c r="S38" s="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109"/>
      <c r="E39" s="110"/>
      <c r="P39" s="1"/>
      <c r="Q39" s="1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100" t="s">
        <v>181</v>
      </c>
      <c r="P40" s="1"/>
      <c r="Q40" s="1"/>
      <c r="R40" s="638" t="s">
        <v>0</v>
      </c>
      <c r="S40" s="639" t="s">
        <v>1</v>
      </c>
      <c r="T40" s="640" t="s">
        <v>2</v>
      </c>
      <c r="U40" s="640"/>
      <c r="V40" s="640"/>
      <c r="W40" s="640"/>
      <c r="X40" s="640"/>
      <c r="Y40" s="546"/>
      <c r="Z40" s="639" t="s">
        <v>3</v>
      </c>
      <c r="AA40" s="639" t="s">
        <v>4</v>
      </c>
      <c r="AB40" s="639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645" t="s">
        <v>0</v>
      </c>
      <c r="E41" s="646" t="s">
        <v>1</v>
      </c>
      <c r="F41" s="647" t="s">
        <v>2</v>
      </c>
      <c r="G41" s="647"/>
      <c r="H41" s="647"/>
      <c r="I41" s="647"/>
      <c r="J41" s="647"/>
      <c r="K41" s="648"/>
      <c r="L41" s="646" t="s">
        <v>3</v>
      </c>
      <c r="M41" s="646" t="s">
        <v>4</v>
      </c>
      <c r="N41" s="646" t="s">
        <v>5</v>
      </c>
      <c r="P41" s="1"/>
      <c r="Q41" s="1"/>
      <c r="R41" s="638"/>
      <c r="S41" s="639"/>
      <c r="T41" s="639" t="s">
        <v>6</v>
      </c>
      <c r="U41" s="642" t="s">
        <v>7</v>
      </c>
      <c r="V41" s="642"/>
      <c r="W41" s="642"/>
      <c r="X41" s="642"/>
      <c r="Y41" s="639" t="s">
        <v>26</v>
      </c>
      <c r="Z41" s="639"/>
      <c r="AA41" s="639"/>
      <c r="AB41" s="639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645"/>
      <c r="E42" s="646"/>
      <c r="F42" s="646" t="s">
        <v>6</v>
      </c>
      <c r="G42" s="649" t="s">
        <v>7</v>
      </c>
      <c r="H42" s="649"/>
      <c r="I42" s="649"/>
      <c r="J42" s="649"/>
      <c r="K42" s="646" t="s">
        <v>26</v>
      </c>
      <c r="L42" s="646"/>
      <c r="M42" s="646"/>
      <c r="N42" s="646"/>
      <c r="P42" s="1"/>
      <c r="Q42" s="1"/>
      <c r="R42" s="638"/>
      <c r="S42" s="639"/>
      <c r="T42" s="546"/>
      <c r="U42" s="639" t="s">
        <v>9</v>
      </c>
      <c r="V42" s="640" t="s">
        <v>10</v>
      </c>
      <c r="W42" s="546"/>
      <c r="X42" s="546"/>
      <c r="Y42" s="546"/>
      <c r="Z42" s="639"/>
      <c r="AA42" s="639"/>
      <c r="AB42" s="639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645"/>
      <c r="E43" s="646"/>
      <c r="F43" s="648"/>
      <c r="G43" s="646" t="s">
        <v>9</v>
      </c>
      <c r="H43" s="647" t="s">
        <v>10</v>
      </c>
      <c r="I43" s="648"/>
      <c r="J43" s="648"/>
      <c r="K43" s="648"/>
      <c r="L43" s="646"/>
      <c r="M43" s="646"/>
      <c r="N43" s="646"/>
      <c r="P43" s="1"/>
      <c r="Q43" s="1"/>
      <c r="R43" s="638"/>
      <c r="S43" s="639"/>
      <c r="T43" s="546"/>
      <c r="U43" s="643"/>
      <c r="V43" s="639" t="s">
        <v>27</v>
      </c>
      <c r="W43" s="639" t="s">
        <v>28</v>
      </c>
      <c r="X43" s="639" t="s">
        <v>29</v>
      </c>
      <c r="Y43" s="546"/>
      <c r="Z43" s="639"/>
      <c r="AA43" s="639"/>
      <c r="AB43" s="639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645"/>
      <c r="E44" s="646"/>
      <c r="F44" s="648"/>
      <c r="G44" s="650"/>
      <c r="H44" s="646" t="s">
        <v>27</v>
      </c>
      <c r="I44" s="646" t="s">
        <v>28</v>
      </c>
      <c r="J44" s="646" t="s">
        <v>29</v>
      </c>
      <c r="K44" s="648"/>
      <c r="L44" s="646"/>
      <c r="M44" s="646"/>
      <c r="N44" s="646"/>
      <c r="P44" s="1"/>
      <c r="Q44" s="1"/>
      <c r="R44" s="638"/>
      <c r="S44" s="639"/>
      <c r="T44" s="546"/>
      <c r="U44" s="643"/>
      <c r="V44" s="639"/>
      <c r="W44" s="639"/>
      <c r="X44" s="639"/>
      <c r="Y44" s="546"/>
      <c r="Z44" s="639"/>
      <c r="AA44" s="639"/>
      <c r="AB44" s="639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645"/>
      <c r="E45" s="646"/>
      <c r="F45" s="648"/>
      <c r="G45" s="650"/>
      <c r="H45" s="646"/>
      <c r="I45" s="646"/>
      <c r="J45" s="646"/>
      <c r="K45" s="648"/>
      <c r="L45" s="646"/>
      <c r="M45" s="646"/>
      <c r="N45" s="646"/>
      <c r="P45" s="1"/>
      <c r="Q45" s="1"/>
      <c r="R45" s="638"/>
      <c r="S45" s="639"/>
      <c r="T45" s="546"/>
      <c r="U45" s="643"/>
      <c r="V45" s="639"/>
      <c r="W45" s="639"/>
      <c r="X45" s="639"/>
      <c r="Y45" s="546"/>
      <c r="Z45" s="639"/>
      <c r="AA45" s="639"/>
      <c r="AB45" s="639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645"/>
      <c r="E46" s="646"/>
      <c r="F46" s="648"/>
      <c r="G46" s="650"/>
      <c r="H46" s="646"/>
      <c r="I46" s="646"/>
      <c r="J46" s="646"/>
      <c r="K46" s="648"/>
      <c r="L46" s="646"/>
      <c r="M46" s="646"/>
      <c r="N46" s="646"/>
      <c r="P46" s="1"/>
      <c r="Q46" s="1"/>
      <c r="R46" s="638"/>
      <c r="S46" s="639"/>
      <c r="T46" s="546"/>
      <c r="U46" s="643"/>
      <c r="V46" s="639"/>
      <c r="W46" s="639"/>
      <c r="X46" s="639"/>
      <c r="Y46" s="546"/>
      <c r="Z46" s="639"/>
      <c r="AA46" s="639"/>
      <c r="AB46" s="639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645"/>
      <c r="E47" s="646"/>
      <c r="F47" s="648"/>
      <c r="G47" s="650"/>
      <c r="H47" s="646"/>
      <c r="I47" s="646"/>
      <c r="J47" s="646"/>
      <c r="K47" s="648"/>
      <c r="L47" s="646"/>
      <c r="M47" s="646"/>
      <c r="N47" s="646"/>
      <c r="P47" s="1" t="s">
        <v>17</v>
      </c>
      <c r="Q47" s="1" t="s">
        <v>15</v>
      </c>
      <c r="R47" s="4"/>
      <c r="S47" s="5"/>
      <c r="T47" s="86"/>
      <c r="U47" s="86"/>
      <c r="V47" s="86"/>
      <c r="W47" s="86"/>
      <c r="X47" s="86"/>
      <c r="Y47" s="86"/>
      <c r="Z47" s="85"/>
      <c r="AA47" s="86"/>
      <c r="AB47" s="85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99" t="s">
        <v>17</v>
      </c>
      <c r="B48" s="99" t="s">
        <v>15</v>
      </c>
      <c r="D48" s="102" t="s">
        <v>34</v>
      </c>
      <c r="E48" s="103">
        <v>3</v>
      </c>
      <c r="F48" s="104">
        <f>E48*30</f>
        <v>90</v>
      </c>
      <c r="G48" s="104">
        <f>H48+I48+J48</f>
        <v>45</v>
      </c>
      <c r="H48" s="104"/>
      <c r="I48" s="104"/>
      <c r="J48" s="104">
        <v>45</v>
      </c>
      <c r="K48" s="104">
        <f>F48-G48</f>
        <v>45</v>
      </c>
      <c r="L48" s="105">
        <f>G48/15</f>
        <v>3</v>
      </c>
      <c r="M48" s="104" t="s">
        <v>17</v>
      </c>
      <c r="N48" s="105">
        <f>G48/F48*100</f>
        <v>50</v>
      </c>
      <c r="O48" s="3" t="s">
        <v>213</v>
      </c>
      <c r="P48" s="1" t="s">
        <v>17</v>
      </c>
      <c r="Q48" s="1" t="s">
        <v>15</v>
      </c>
      <c r="R48" s="4" t="s">
        <v>34</v>
      </c>
      <c r="S48" s="5">
        <v>4</v>
      </c>
      <c r="T48" s="86">
        <f>S48*30</f>
        <v>120</v>
      </c>
      <c r="U48" s="86">
        <f>V48+W48+X48</f>
        <v>45</v>
      </c>
      <c r="V48" s="86"/>
      <c r="W48" s="86"/>
      <c r="X48" s="86">
        <v>45</v>
      </c>
      <c r="Y48" s="86">
        <f>T48-U48</f>
        <v>75</v>
      </c>
      <c r="Z48" s="85">
        <f>U48/15</f>
        <v>3</v>
      </c>
      <c r="AA48" s="86" t="s">
        <v>17</v>
      </c>
      <c r="AB48" s="85">
        <f>U48/T48*100</f>
        <v>37.5</v>
      </c>
      <c r="AC48" s="3" t="s">
        <v>261</v>
      </c>
      <c r="AD48" s="3" t="s">
        <v>280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99" t="s">
        <v>17</v>
      </c>
      <c r="B49" s="99" t="s">
        <v>15</v>
      </c>
      <c r="D49" s="102" t="s">
        <v>18</v>
      </c>
      <c r="E49" s="105">
        <v>3</v>
      </c>
      <c r="F49" s="104">
        <f t="shared" ref="F49:F55" si="24">E49*30</f>
        <v>90</v>
      </c>
      <c r="G49" s="104">
        <f t="shared" ref="G49:G55" si="25">H49+I49+J49</f>
        <v>60</v>
      </c>
      <c r="H49" s="104"/>
      <c r="I49" s="104"/>
      <c r="J49" s="104">
        <v>60</v>
      </c>
      <c r="K49" s="104">
        <f t="shared" ref="K49:K55" si="26">F49-G49</f>
        <v>30</v>
      </c>
      <c r="L49" s="105">
        <f t="shared" ref="L49:L53" si="27">G49/15</f>
        <v>4</v>
      </c>
      <c r="M49" s="104" t="s">
        <v>17</v>
      </c>
      <c r="N49" s="105">
        <f t="shared" ref="N49:N55" si="28">G49/F49*100</f>
        <v>66.666666666666657</v>
      </c>
      <c r="O49" s="3" t="s">
        <v>213</v>
      </c>
      <c r="P49" s="1" t="s">
        <v>13</v>
      </c>
      <c r="Q49" s="1" t="s">
        <v>15</v>
      </c>
      <c r="R49" s="4" t="s">
        <v>255</v>
      </c>
      <c r="S49" s="85">
        <v>6</v>
      </c>
      <c r="T49" s="86">
        <f t="shared" ref="T49:T53" si="29">S49*30</f>
        <v>180</v>
      </c>
      <c r="U49" s="86">
        <f t="shared" ref="U49:U53" si="30">V49+W49+X49</f>
        <v>75</v>
      </c>
      <c r="V49" s="86">
        <v>30</v>
      </c>
      <c r="W49" s="86"/>
      <c r="X49" s="86">
        <v>45</v>
      </c>
      <c r="Y49" s="86">
        <f t="shared" ref="Y49:Y53" si="31">T49-U49</f>
        <v>105</v>
      </c>
      <c r="Z49" s="85">
        <f t="shared" ref="Z49:Z52" si="32">U49/15</f>
        <v>5</v>
      </c>
      <c r="AA49" s="86" t="s">
        <v>30</v>
      </c>
      <c r="AB49" s="85">
        <f t="shared" ref="AB49:AB53" si="33">U49/T49*100</f>
        <v>41.666666666666671</v>
      </c>
      <c r="AC49" s="3" t="s">
        <v>211</v>
      </c>
      <c r="AD49" s="3" t="s">
        <v>284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99" t="s">
        <v>13</v>
      </c>
      <c r="B50" s="99" t="s">
        <v>32</v>
      </c>
      <c r="D50" s="102" t="s">
        <v>251</v>
      </c>
      <c r="E50" s="105">
        <v>5</v>
      </c>
      <c r="F50" s="104">
        <f t="shared" si="24"/>
        <v>150</v>
      </c>
      <c r="G50" s="104">
        <f t="shared" si="25"/>
        <v>60</v>
      </c>
      <c r="H50" s="104">
        <v>30</v>
      </c>
      <c r="I50" s="104"/>
      <c r="J50" s="104">
        <v>30</v>
      </c>
      <c r="K50" s="104">
        <f t="shared" si="26"/>
        <v>90</v>
      </c>
      <c r="L50" s="105">
        <f t="shared" si="27"/>
        <v>4</v>
      </c>
      <c r="M50" s="104" t="s">
        <v>30</v>
      </c>
      <c r="N50" s="105">
        <f t="shared" si="28"/>
        <v>40</v>
      </c>
      <c r="O50" s="3" t="s">
        <v>213</v>
      </c>
      <c r="P50" s="1" t="s">
        <v>13</v>
      </c>
      <c r="Q50" s="1" t="s">
        <v>15</v>
      </c>
      <c r="R50" s="4" t="s">
        <v>42</v>
      </c>
      <c r="S50" s="85">
        <v>5</v>
      </c>
      <c r="T50" s="86">
        <f t="shared" si="29"/>
        <v>150</v>
      </c>
      <c r="U50" s="86">
        <f t="shared" si="30"/>
        <v>60</v>
      </c>
      <c r="V50" s="86">
        <v>30</v>
      </c>
      <c r="W50" s="86"/>
      <c r="X50" s="86">
        <v>30</v>
      </c>
      <c r="Y50" s="86">
        <f t="shared" si="31"/>
        <v>90</v>
      </c>
      <c r="Z50" s="85">
        <f t="shared" si="32"/>
        <v>4</v>
      </c>
      <c r="AA50" s="86" t="s">
        <v>19</v>
      </c>
      <c r="AB50" s="85">
        <f t="shared" si="33"/>
        <v>40</v>
      </c>
      <c r="AC50" s="3" t="s">
        <v>210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99" t="s">
        <v>13</v>
      </c>
      <c r="B51" s="99" t="s">
        <v>15</v>
      </c>
      <c r="D51" s="102" t="s">
        <v>42</v>
      </c>
      <c r="E51" s="105">
        <v>5</v>
      </c>
      <c r="F51" s="104">
        <f t="shared" si="24"/>
        <v>150</v>
      </c>
      <c r="G51" s="104">
        <f t="shared" si="25"/>
        <v>60</v>
      </c>
      <c r="H51" s="104">
        <v>30</v>
      </c>
      <c r="I51" s="104"/>
      <c r="J51" s="104">
        <v>30</v>
      </c>
      <c r="K51" s="104">
        <f t="shared" si="26"/>
        <v>90</v>
      </c>
      <c r="L51" s="105">
        <f t="shared" si="27"/>
        <v>4</v>
      </c>
      <c r="M51" s="104" t="s">
        <v>19</v>
      </c>
      <c r="N51" s="105">
        <f t="shared" si="28"/>
        <v>40</v>
      </c>
      <c r="O51" s="3" t="s">
        <v>210</v>
      </c>
      <c r="P51" s="1" t="s">
        <v>13</v>
      </c>
      <c r="Q51" s="1" t="s">
        <v>15</v>
      </c>
      <c r="R51" s="4" t="s">
        <v>124</v>
      </c>
      <c r="S51" s="85">
        <v>6</v>
      </c>
      <c r="T51" s="86">
        <f t="shared" si="29"/>
        <v>180</v>
      </c>
      <c r="U51" s="86">
        <f t="shared" si="30"/>
        <v>90</v>
      </c>
      <c r="V51" s="86">
        <v>45</v>
      </c>
      <c r="W51" s="86"/>
      <c r="X51" s="86">
        <v>45</v>
      </c>
      <c r="Y51" s="86">
        <f t="shared" si="31"/>
        <v>90</v>
      </c>
      <c r="Z51" s="85">
        <f t="shared" si="32"/>
        <v>6</v>
      </c>
      <c r="AA51" s="86" t="s">
        <v>19</v>
      </c>
      <c r="AB51" s="85">
        <f t="shared" si="33"/>
        <v>50</v>
      </c>
      <c r="AC51" s="3" t="s">
        <v>211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99" t="s">
        <v>13</v>
      </c>
      <c r="B52" s="99" t="s">
        <v>15</v>
      </c>
      <c r="D52" s="102" t="s">
        <v>124</v>
      </c>
      <c r="E52" s="105">
        <v>6</v>
      </c>
      <c r="F52" s="104">
        <f t="shared" si="24"/>
        <v>180</v>
      </c>
      <c r="G52" s="104">
        <f t="shared" si="25"/>
        <v>90</v>
      </c>
      <c r="H52" s="104">
        <v>45</v>
      </c>
      <c r="I52" s="104"/>
      <c r="J52" s="104">
        <v>45</v>
      </c>
      <c r="K52" s="104">
        <f t="shared" si="26"/>
        <v>90</v>
      </c>
      <c r="L52" s="105">
        <f t="shared" si="27"/>
        <v>6</v>
      </c>
      <c r="M52" s="104" t="s">
        <v>19</v>
      </c>
      <c r="N52" s="105">
        <f t="shared" si="28"/>
        <v>50</v>
      </c>
      <c r="O52" s="3" t="s">
        <v>211</v>
      </c>
      <c r="P52" s="1" t="s">
        <v>17</v>
      </c>
      <c r="Q52" s="1" t="s">
        <v>15</v>
      </c>
      <c r="R52" s="4" t="s">
        <v>37</v>
      </c>
      <c r="S52" s="85">
        <v>5</v>
      </c>
      <c r="T52" s="86">
        <f t="shared" si="29"/>
        <v>150</v>
      </c>
      <c r="U52" s="86">
        <f t="shared" si="30"/>
        <v>60</v>
      </c>
      <c r="V52" s="86">
        <v>30</v>
      </c>
      <c r="W52" s="86"/>
      <c r="X52" s="86">
        <v>30</v>
      </c>
      <c r="Y52" s="86">
        <f t="shared" si="31"/>
        <v>90</v>
      </c>
      <c r="Z52" s="85">
        <f t="shared" si="32"/>
        <v>4</v>
      </c>
      <c r="AA52" s="86" t="s">
        <v>19</v>
      </c>
      <c r="AB52" s="85">
        <f t="shared" si="33"/>
        <v>40</v>
      </c>
      <c r="AC52" s="3" t="s">
        <v>212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99" t="s">
        <v>17</v>
      </c>
      <c r="B53" s="99" t="s">
        <v>15</v>
      </c>
      <c r="D53" s="102" t="s">
        <v>37</v>
      </c>
      <c r="E53" s="105">
        <v>5</v>
      </c>
      <c r="F53" s="104">
        <f t="shared" si="24"/>
        <v>150</v>
      </c>
      <c r="G53" s="104">
        <f t="shared" si="25"/>
        <v>60</v>
      </c>
      <c r="H53" s="104">
        <v>30</v>
      </c>
      <c r="I53" s="104"/>
      <c r="J53" s="104">
        <v>30</v>
      </c>
      <c r="K53" s="104">
        <f t="shared" si="26"/>
        <v>90</v>
      </c>
      <c r="L53" s="105">
        <f t="shared" si="27"/>
        <v>4</v>
      </c>
      <c r="M53" s="104" t="s">
        <v>19</v>
      </c>
      <c r="N53" s="105">
        <f t="shared" si="28"/>
        <v>40</v>
      </c>
      <c r="O53" s="3" t="s">
        <v>212</v>
      </c>
      <c r="P53" s="1" t="s">
        <v>17</v>
      </c>
      <c r="Q53" s="1" t="s">
        <v>32</v>
      </c>
      <c r="R53" s="4" t="s">
        <v>174</v>
      </c>
      <c r="S53" s="85">
        <v>4</v>
      </c>
      <c r="T53" s="86">
        <f t="shared" si="29"/>
        <v>120</v>
      </c>
      <c r="U53" s="86">
        <f t="shared" si="30"/>
        <v>45</v>
      </c>
      <c r="V53" s="86">
        <v>15</v>
      </c>
      <c r="W53" s="86"/>
      <c r="X53" s="86">
        <v>30</v>
      </c>
      <c r="Y53" s="86">
        <f t="shared" si="31"/>
        <v>75</v>
      </c>
      <c r="Z53" s="85">
        <f>U53/15</f>
        <v>3</v>
      </c>
      <c r="AA53" s="86" t="s">
        <v>17</v>
      </c>
      <c r="AB53" s="85">
        <f t="shared" si="33"/>
        <v>37.5</v>
      </c>
      <c r="AC53" s="3" t="s">
        <v>210</v>
      </c>
      <c r="AD53" s="3" t="s">
        <v>280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99" t="s">
        <v>17</v>
      </c>
      <c r="B54" s="99" t="s">
        <v>32</v>
      </c>
      <c r="D54" s="102" t="s">
        <v>174</v>
      </c>
      <c r="E54" s="105">
        <v>3</v>
      </c>
      <c r="F54" s="104">
        <f t="shared" si="24"/>
        <v>90</v>
      </c>
      <c r="G54" s="104">
        <f t="shared" si="25"/>
        <v>30</v>
      </c>
      <c r="H54" s="104">
        <v>15</v>
      </c>
      <c r="I54" s="104"/>
      <c r="J54" s="104">
        <v>15</v>
      </c>
      <c r="K54" s="104">
        <f t="shared" si="26"/>
        <v>60</v>
      </c>
      <c r="L54" s="105">
        <f>G54/15</f>
        <v>2</v>
      </c>
      <c r="M54" s="104" t="s">
        <v>17</v>
      </c>
      <c r="N54" s="105">
        <f t="shared" si="28"/>
        <v>33.333333333333329</v>
      </c>
      <c r="O54" s="3" t="s">
        <v>212</v>
      </c>
      <c r="P54" s="1"/>
      <c r="Q54" s="1"/>
      <c r="R54" s="6"/>
      <c r="S54" s="81"/>
      <c r="T54" s="91"/>
      <c r="U54" s="91"/>
      <c r="V54" s="91"/>
      <c r="W54" s="91"/>
      <c r="X54" s="91"/>
      <c r="Y54" s="91"/>
      <c r="Z54" s="91"/>
      <c r="AA54" s="91"/>
      <c r="AB54" s="91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102"/>
      <c r="E55" s="105"/>
      <c r="F55" s="104">
        <f t="shared" si="24"/>
        <v>0</v>
      </c>
      <c r="G55" s="104">
        <f t="shared" si="25"/>
        <v>0</v>
      </c>
      <c r="H55" s="104"/>
      <c r="I55" s="104"/>
      <c r="J55" s="104"/>
      <c r="K55" s="104">
        <f t="shared" si="26"/>
        <v>0</v>
      </c>
      <c r="L55" s="105">
        <f t="shared" ref="L55" si="34">G55/18</f>
        <v>0</v>
      </c>
      <c r="M55" s="104"/>
      <c r="N55" s="105" t="e">
        <f t="shared" si="28"/>
        <v>#DIV/0!</v>
      </c>
      <c r="P55" s="1"/>
      <c r="Q55" s="1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106" t="s">
        <v>23</v>
      </c>
      <c r="E56" s="107">
        <f>SUM(E48:E55)</f>
        <v>30</v>
      </c>
      <c r="F56" s="108">
        <f>SUM(F48:F55)</f>
        <v>900</v>
      </c>
      <c r="G56" s="108">
        <f t="shared" ref="G56:M56" si="35">SUM(G48:G55)</f>
        <v>405</v>
      </c>
      <c r="H56" s="108">
        <f t="shared" si="35"/>
        <v>150</v>
      </c>
      <c r="I56" s="108">
        <f t="shared" si="35"/>
        <v>0</v>
      </c>
      <c r="J56" s="108">
        <f t="shared" si="35"/>
        <v>255</v>
      </c>
      <c r="K56" s="108">
        <f t="shared" si="35"/>
        <v>495</v>
      </c>
      <c r="L56" s="108">
        <f>SUM(L48:L55)</f>
        <v>27</v>
      </c>
      <c r="M56" s="108">
        <f t="shared" si="35"/>
        <v>0</v>
      </c>
      <c r="N56" s="108"/>
      <c r="P56" s="1"/>
      <c r="Q56" s="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109" t="s">
        <v>24</v>
      </c>
      <c r="E57" s="110">
        <f>30-E56</f>
        <v>0</v>
      </c>
      <c r="F57" s="110"/>
      <c r="G57" s="110"/>
      <c r="H57" s="110"/>
      <c r="I57" s="110"/>
      <c r="J57" s="110"/>
      <c r="K57" s="110"/>
      <c r="L57" s="110"/>
      <c r="M57" s="110"/>
      <c r="N57" s="110"/>
      <c r="P57" s="1"/>
      <c r="Q57" s="1"/>
      <c r="R57" s="123"/>
      <c r="S57" s="96"/>
      <c r="T57" s="125"/>
      <c r="U57" s="125"/>
      <c r="V57" s="125"/>
      <c r="W57" s="125"/>
      <c r="X57" s="125"/>
      <c r="Y57" s="124"/>
      <c r="Z57" s="96"/>
      <c r="AA57" s="96"/>
      <c r="AB57" s="96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100" t="s">
        <v>182</v>
      </c>
      <c r="P58" s="1"/>
      <c r="Q58" s="1"/>
      <c r="R58" s="2" t="s">
        <v>182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645" t="s">
        <v>0</v>
      </c>
      <c r="E59" s="646" t="s">
        <v>1</v>
      </c>
      <c r="F59" s="647" t="s">
        <v>2</v>
      </c>
      <c r="G59" s="647"/>
      <c r="H59" s="647"/>
      <c r="I59" s="647"/>
      <c r="J59" s="647"/>
      <c r="K59" s="648"/>
      <c r="L59" s="646" t="s">
        <v>3</v>
      </c>
      <c r="M59" s="646" t="s">
        <v>4</v>
      </c>
      <c r="N59" s="646" t="s">
        <v>5</v>
      </c>
      <c r="P59" s="1"/>
      <c r="Q59" s="1"/>
      <c r="R59" s="638" t="s">
        <v>0</v>
      </c>
      <c r="S59" s="639" t="s">
        <v>1</v>
      </c>
      <c r="T59" s="640" t="s">
        <v>2</v>
      </c>
      <c r="U59" s="640"/>
      <c r="V59" s="640"/>
      <c r="W59" s="640"/>
      <c r="X59" s="640"/>
      <c r="Y59" s="546"/>
      <c r="Z59" s="639" t="s">
        <v>3</v>
      </c>
      <c r="AA59" s="639" t="s">
        <v>4</v>
      </c>
      <c r="AB59" s="639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645"/>
      <c r="E60" s="646"/>
      <c r="F60" s="646" t="s">
        <v>6</v>
      </c>
      <c r="G60" s="649" t="s">
        <v>7</v>
      </c>
      <c r="H60" s="649"/>
      <c r="I60" s="649"/>
      <c r="J60" s="649"/>
      <c r="K60" s="646" t="s">
        <v>26</v>
      </c>
      <c r="L60" s="646"/>
      <c r="M60" s="646"/>
      <c r="N60" s="646"/>
      <c r="P60" s="1"/>
      <c r="Q60" s="1"/>
      <c r="R60" s="638"/>
      <c r="S60" s="639"/>
      <c r="T60" s="639" t="s">
        <v>6</v>
      </c>
      <c r="U60" s="642" t="s">
        <v>7</v>
      </c>
      <c r="V60" s="642"/>
      <c r="W60" s="642"/>
      <c r="X60" s="642"/>
      <c r="Y60" s="639" t="s">
        <v>26</v>
      </c>
      <c r="Z60" s="639"/>
      <c r="AA60" s="639"/>
      <c r="AB60" s="639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645"/>
      <c r="E61" s="646"/>
      <c r="F61" s="648"/>
      <c r="G61" s="646" t="s">
        <v>9</v>
      </c>
      <c r="H61" s="647" t="s">
        <v>10</v>
      </c>
      <c r="I61" s="648"/>
      <c r="J61" s="648"/>
      <c r="K61" s="648"/>
      <c r="L61" s="646"/>
      <c r="M61" s="646"/>
      <c r="N61" s="646"/>
      <c r="P61" s="1"/>
      <c r="Q61" s="1"/>
      <c r="R61" s="638"/>
      <c r="S61" s="639"/>
      <c r="T61" s="546"/>
      <c r="U61" s="639" t="s">
        <v>9</v>
      </c>
      <c r="V61" s="640" t="s">
        <v>10</v>
      </c>
      <c r="W61" s="546"/>
      <c r="X61" s="546"/>
      <c r="Y61" s="546"/>
      <c r="Z61" s="639"/>
      <c r="AA61" s="639"/>
      <c r="AB61" s="639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645"/>
      <c r="E62" s="646"/>
      <c r="F62" s="648"/>
      <c r="G62" s="650"/>
      <c r="H62" s="646" t="s">
        <v>27</v>
      </c>
      <c r="I62" s="646" t="s">
        <v>28</v>
      </c>
      <c r="J62" s="646" t="s">
        <v>29</v>
      </c>
      <c r="K62" s="648"/>
      <c r="L62" s="646"/>
      <c r="M62" s="646"/>
      <c r="N62" s="646"/>
      <c r="P62" s="1"/>
      <c r="Q62" s="1"/>
      <c r="R62" s="638"/>
      <c r="S62" s="639"/>
      <c r="T62" s="546"/>
      <c r="U62" s="643"/>
      <c r="V62" s="639" t="s">
        <v>27</v>
      </c>
      <c r="W62" s="639" t="s">
        <v>28</v>
      </c>
      <c r="X62" s="639" t="s">
        <v>29</v>
      </c>
      <c r="Y62" s="546"/>
      <c r="Z62" s="639"/>
      <c r="AA62" s="639"/>
      <c r="AB62" s="639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645"/>
      <c r="E63" s="646"/>
      <c r="F63" s="648"/>
      <c r="G63" s="650"/>
      <c r="H63" s="646"/>
      <c r="I63" s="646"/>
      <c r="J63" s="646"/>
      <c r="K63" s="648"/>
      <c r="L63" s="646"/>
      <c r="M63" s="646"/>
      <c r="N63" s="646"/>
      <c r="P63" s="1"/>
      <c r="Q63" s="1"/>
      <c r="R63" s="638"/>
      <c r="S63" s="639"/>
      <c r="T63" s="546"/>
      <c r="U63" s="643"/>
      <c r="V63" s="639"/>
      <c r="W63" s="639"/>
      <c r="X63" s="639"/>
      <c r="Y63" s="546"/>
      <c r="Z63" s="639"/>
      <c r="AA63" s="639"/>
      <c r="AB63" s="639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645"/>
      <c r="E64" s="646"/>
      <c r="F64" s="648"/>
      <c r="G64" s="650"/>
      <c r="H64" s="646"/>
      <c r="I64" s="646"/>
      <c r="J64" s="646"/>
      <c r="K64" s="648"/>
      <c r="L64" s="646"/>
      <c r="M64" s="646"/>
      <c r="N64" s="646"/>
      <c r="P64" s="1"/>
      <c r="Q64" s="1"/>
      <c r="R64" s="638"/>
      <c r="S64" s="639"/>
      <c r="T64" s="546"/>
      <c r="U64" s="643"/>
      <c r="V64" s="639"/>
      <c r="W64" s="639"/>
      <c r="X64" s="639"/>
      <c r="Y64" s="546"/>
      <c r="Z64" s="639"/>
      <c r="AA64" s="639"/>
      <c r="AB64" s="639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645"/>
      <c r="E65" s="646"/>
      <c r="F65" s="648"/>
      <c r="G65" s="650"/>
      <c r="H65" s="646"/>
      <c r="I65" s="646"/>
      <c r="J65" s="646"/>
      <c r="K65" s="648"/>
      <c r="L65" s="646"/>
      <c r="M65" s="646"/>
      <c r="N65" s="646"/>
      <c r="P65" s="1"/>
      <c r="Q65" s="1"/>
      <c r="R65" s="638"/>
      <c r="S65" s="639"/>
      <c r="T65" s="546"/>
      <c r="U65" s="643"/>
      <c r="V65" s="639"/>
      <c r="W65" s="639"/>
      <c r="X65" s="639"/>
      <c r="Y65" s="546"/>
      <c r="Z65" s="639"/>
      <c r="AA65" s="639"/>
      <c r="AB65" s="639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99" t="s">
        <v>13</v>
      </c>
      <c r="B66" s="99" t="s">
        <v>15</v>
      </c>
      <c r="D66" s="106" t="s">
        <v>198</v>
      </c>
      <c r="E66" s="103">
        <v>4.5</v>
      </c>
      <c r="F66" s="104">
        <f>E66*30</f>
        <v>135</v>
      </c>
      <c r="G66" s="104">
        <f>H66+I66+J66</f>
        <v>0</v>
      </c>
      <c r="H66" s="104"/>
      <c r="I66" s="104"/>
      <c r="J66" s="104"/>
      <c r="K66" s="104">
        <f>F66-G66</f>
        <v>135</v>
      </c>
      <c r="L66" s="105">
        <f>G66/18</f>
        <v>0</v>
      </c>
      <c r="M66" s="104" t="s">
        <v>30</v>
      </c>
      <c r="N66" s="105">
        <f>G66/F66*100</f>
        <v>0</v>
      </c>
      <c r="O66" s="3" t="s">
        <v>211</v>
      </c>
      <c r="P66" s="1" t="s">
        <v>13</v>
      </c>
      <c r="Q66" s="1" t="s">
        <v>15</v>
      </c>
      <c r="R66" s="6" t="s">
        <v>198</v>
      </c>
      <c r="S66" s="5">
        <v>4.5</v>
      </c>
      <c r="T66" s="86">
        <f>S66*30</f>
        <v>135</v>
      </c>
      <c r="U66" s="86">
        <f>V66+W66+X66</f>
        <v>0</v>
      </c>
      <c r="V66" s="86"/>
      <c r="W66" s="86"/>
      <c r="X66" s="86"/>
      <c r="Y66" s="86">
        <f>T66-U66</f>
        <v>135</v>
      </c>
      <c r="Z66" s="85">
        <f>U66/18</f>
        <v>0</v>
      </c>
      <c r="AA66" s="86" t="s">
        <v>30</v>
      </c>
      <c r="AB66" s="85">
        <f>U66/T66*100</f>
        <v>0</v>
      </c>
      <c r="AC66" s="3" t="s">
        <v>211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99" t="s">
        <v>17</v>
      </c>
      <c r="B67" s="99" t="s">
        <v>15</v>
      </c>
      <c r="D67" s="102" t="s">
        <v>16</v>
      </c>
      <c r="E67" s="105">
        <v>4</v>
      </c>
      <c r="F67" s="104">
        <f t="shared" ref="F67:F73" si="36">E67*30</f>
        <v>120</v>
      </c>
      <c r="G67" s="104">
        <f t="shared" ref="G67:G73" si="37">H67+I67+J67</f>
        <v>54</v>
      </c>
      <c r="H67" s="104"/>
      <c r="I67" s="104"/>
      <c r="J67" s="104">
        <v>54</v>
      </c>
      <c r="K67" s="104">
        <f t="shared" ref="K67:K73" si="38">F67-G67</f>
        <v>66</v>
      </c>
      <c r="L67" s="105">
        <f t="shared" ref="L67:L73" si="39">G67/18</f>
        <v>3</v>
      </c>
      <c r="M67" s="104" t="s">
        <v>30</v>
      </c>
      <c r="N67" s="105">
        <f t="shared" ref="N67:N73" si="40">G67/F67*100</f>
        <v>45</v>
      </c>
      <c r="O67" s="3" t="s">
        <v>213</v>
      </c>
      <c r="P67" s="1" t="s">
        <v>17</v>
      </c>
      <c r="Q67" s="1" t="s">
        <v>15</v>
      </c>
      <c r="R67" s="4" t="s">
        <v>16</v>
      </c>
      <c r="S67" s="85">
        <v>4</v>
      </c>
      <c r="T67" s="86">
        <f t="shared" ref="T67:T73" si="41">S67*30</f>
        <v>120</v>
      </c>
      <c r="U67" s="86">
        <f t="shared" ref="U67:U73" si="42">V67+W67+X67</f>
        <v>54</v>
      </c>
      <c r="V67" s="86"/>
      <c r="W67" s="86"/>
      <c r="X67" s="86">
        <v>54</v>
      </c>
      <c r="Y67" s="86">
        <f t="shared" ref="Y67:Y73" si="43">T67-U67</f>
        <v>66</v>
      </c>
      <c r="Z67" s="85">
        <f t="shared" ref="Z67:Z73" si="44">U67/18</f>
        <v>3</v>
      </c>
      <c r="AA67" s="86" t="s">
        <v>30</v>
      </c>
      <c r="AB67" s="85">
        <f t="shared" ref="AB67:AB73" si="45">U67/T67*100</f>
        <v>45</v>
      </c>
      <c r="AC67" s="3" t="s">
        <v>261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99" t="s">
        <v>17</v>
      </c>
      <c r="B68" s="99" t="s">
        <v>15</v>
      </c>
      <c r="D68" s="102" t="s">
        <v>18</v>
      </c>
      <c r="E68" s="105">
        <v>4</v>
      </c>
      <c r="F68" s="104">
        <f t="shared" si="36"/>
        <v>120</v>
      </c>
      <c r="G68" s="104">
        <f t="shared" si="37"/>
        <v>72</v>
      </c>
      <c r="H68" s="104"/>
      <c r="I68" s="104"/>
      <c r="J68" s="104">
        <v>72</v>
      </c>
      <c r="K68" s="104">
        <f t="shared" si="38"/>
        <v>48</v>
      </c>
      <c r="L68" s="105">
        <f t="shared" si="39"/>
        <v>4</v>
      </c>
      <c r="M68" s="104" t="s">
        <v>30</v>
      </c>
      <c r="N68" s="105">
        <f t="shared" si="40"/>
        <v>60</v>
      </c>
      <c r="O68" s="3" t="s">
        <v>213</v>
      </c>
      <c r="P68" s="1" t="s">
        <v>13</v>
      </c>
      <c r="Q68" s="1" t="s">
        <v>15</v>
      </c>
      <c r="R68" s="4" t="s">
        <v>38</v>
      </c>
      <c r="S68" s="85">
        <v>4</v>
      </c>
      <c r="T68" s="86">
        <f t="shared" si="41"/>
        <v>120</v>
      </c>
      <c r="U68" s="86">
        <f t="shared" si="42"/>
        <v>54</v>
      </c>
      <c r="V68" s="86">
        <v>18</v>
      </c>
      <c r="W68" s="86"/>
      <c r="X68" s="86">
        <v>36</v>
      </c>
      <c r="Y68" s="86">
        <f t="shared" si="43"/>
        <v>66</v>
      </c>
      <c r="Z68" s="85">
        <f t="shared" si="44"/>
        <v>3</v>
      </c>
      <c r="AA68" s="86" t="s">
        <v>19</v>
      </c>
      <c r="AB68" s="85">
        <f t="shared" si="45"/>
        <v>45</v>
      </c>
      <c r="AC68" s="3" t="s">
        <v>211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99" t="s">
        <v>13</v>
      </c>
      <c r="B69" s="99" t="s">
        <v>15</v>
      </c>
      <c r="D69" s="102" t="s">
        <v>38</v>
      </c>
      <c r="E69" s="105">
        <v>4</v>
      </c>
      <c r="F69" s="104">
        <f t="shared" si="36"/>
        <v>120</v>
      </c>
      <c r="G69" s="104">
        <f t="shared" si="37"/>
        <v>54</v>
      </c>
      <c r="H69" s="104">
        <v>18</v>
      </c>
      <c r="I69" s="104"/>
      <c r="J69" s="104">
        <v>36</v>
      </c>
      <c r="K69" s="104">
        <f t="shared" si="38"/>
        <v>66</v>
      </c>
      <c r="L69" s="105">
        <f t="shared" si="39"/>
        <v>3</v>
      </c>
      <c r="M69" s="104" t="s">
        <v>19</v>
      </c>
      <c r="N69" s="105">
        <f t="shared" si="40"/>
        <v>45</v>
      </c>
      <c r="O69" s="3" t="s">
        <v>211</v>
      </c>
      <c r="P69" s="1" t="s">
        <v>13</v>
      </c>
      <c r="Q69" s="1" t="s">
        <v>15</v>
      </c>
      <c r="R69" s="4" t="s">
        <v>193</v>
      </c>
      <c r="S69" s="85">
        <v>5</v>
      </c>
      <c r="T69" s="86">
        <f t="shared" si="41"/>
        <v>150</v>
      </c>
      <c r="U69" s="86">
        <f t="shared" si="42"/>
        <v>72</v>
      </c>
      <c r="V69" s="86">
        <v>36</v>
      </c>
      <c r="W69" s="86"/>
      <c r="X69" s="86">
        <v>36</v>
      </c>
      <c r="Y69" s="86">
        <f t="shared" si="43"/>
        <v>78</v>
      </c>
      <c r="Z69" s="85">
        <f t="shared" si="44"/>
        <v>4</v>
      </c>
      <c r="AA69" s="86" t="s">
        <v>19</v>
      </c>
      <c r="AB69" s="85">
        <f t="shared" si="45"/>
        <v>48</v>
      </c>
      <c r="AC69" s="3" t="s">
        <v>212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99" t="s">
        <v>13</v>
      </c>
      <c r="B70" s="99" t="s">
        <v>15</v>
      </c>
      <c r="D70" s="102" t="s">
        <v>193</v>
      </c>
      <c r="E70" s="105">
        <v>5</v>
      </c>
      <c r="F70" s="104">
        <f t="shared" si="36"/>
        <v>150</v>
      </c>
      <c r="G70" s="104">
        <f t="shared" si="37"/>
        <v>72</v>
      </c>
      <c r="H70" s="104">
        <v>36</v>
      </c>
      <c r="I70" s="104"/>
      <c r="J70" s="104">
        <v>36</v>
      </c>
      <c r="K70" s="104">
        <f t="shared" si="38"/>
        <v>78</v>
      </c>
      <c r="L70" s="105">
        <f t="shared" si="39"/>
        <v>4</v>
      </c>
      <c r="M70" s="104" t="s">
        <v>19</v>
      </c>
      <c r="N70" s="105">
        <f t="shared" si="40"/>
        <v>48</v>
      </c>
      <c r="O70" s="3" t="s">
        <v>212</v>
      </c>
      <c r="P70" s="1" t="s">
        <v>13</v>
      </c>
      <c r="Q70" s="1" t="s">
        <v>15</v>
      </c>
      <c r="R70" s="4" t="s">
        <v>39</v>
      </c>
      <c r="S70" s="85">
        <v>4</v>
      </c>
      <c r="T70" s="86">
        <f t="shared" si="41"/>
        <v>120</v>
      </c>
      <c r="U70" s="86">
        <f t="shared" si="42"/>
        <v>54</v>
      </c>
      <c r="V70" s="86">
        <v>36</v>
      </c>
      <c r="W70" s="86"/>
      <c r="X70" s="86">
        <v>18</v>
      </c>
      <c r="Y70" s="86">
        <f t="shared" si="43"/>
        <v>66</v>
      </c>
      <c r="Z70" s="85">
        <f t="shared" si="44"/>
        <v>3</v>
      </c>
      <c r="AA70" s="86" t="s">
        <v>19</v>
      </c>
      <c r="AB70" s="85">
        <f t="shared" si="45"/>
        <v>45</v>
      </c>
      <c r="AC70" s="3" t="s">
        <v>269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99" t="s">
        <v>13</v>
      </c>
      <c r="B71" s="99" t="s">
        <v>15</v>
      </c>
      <c r="D71" s="102" t="s">
        <v>39</v>
      </c>
      <c r="E71" s="105">
        <v>4</v>
      </c>
      <c r="F71" s="104">
        <f t="shared" si="36"/>
        <v>120</v>
      </c>
      <c r="G71" s="104">
        <f t="shared" si="37"/>
        <v>54</v>
      </c>
      <c r="H71" s="104">
        <v>36</v>
      </c>
      <c r="I71" s="104"/>
      <c r="J71" s="104">
        <v>18</v>
      </c>
      <c r="K71" s="104">
        <f t="shared" si="38"/>
        <v>66</v>
      </c>
      <c r="L71" s="105">
        <f t="shared" si="39"/>
        <v>3</v>
      </c>
      <c r="M71" s="104" t="s">
        <v>19</v>
      </c>
      <c r="N71" s="105">
        <f t="shared" si="40"/>
        <v>45</v>
      </c>
      <c r="O71" s="3" t="s">
        <v>209</v>
      </c>
      <c r="P71" s="1" t="s">
        <v>17</v>
      </c>
      <c r="Q71" s="1" t="s">
        <v>32</v>
      </c>
      <c r="R71" s="4" t="s">
        <v>231</v>
      </c>
      <c r="S71" s="85">
        <v>3.5</v>
      </c>
      <c r="T71" s="86">
        <f t="shared" si="41"/>
        <v>105</v>
      </c>
      <c r="U71" s="86">
        <f t="shared" si="42"/>
        <v>36</v>
      </c>
      <c r="V71" s="86">
        <v>18</v>
      </c>
      <c r="W71" s="86"/>
      <c r="X71" s="86">
        <v>18</v>
      </c>
      <c r="Y71" s="86">
        <f t="shared" si="43"/>
        <v>69</v>
      </c>
      <c r="Z71" s="85">
        <f t="shared" si="44"/>
        <v>2</v>
      </c>
      <c r="AA71" s="86" t="s">
        <v>17</v>
      </c>
      <c r="AB71" s="85">
        <f t="shared" si="45"/>
        <v>34.285714285714285</v>
      </c>
      <c r="AC71" s="3" t="s">
        <v>210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99" t="s">
        <v>17</v>
      </c>
      <c r="B72" s="99" t="s">
        <v>32</v>
      </c>
      <c r="D72" s="102" t="s">
        <v>231</v>
      </c>
      <c r="E72" s="105">
        <v>3.5</v>
      </c>
      <c r="F72" s="104">
        <f t="shared" si="36"/>
        <v>105</v>
      </c>
      <c r="G72" s="104">
        <f t="shared" si="37"/>
        <v>36</v>
      </c>
      <c r="H72" s="104">
        <v>18</v>
      </c>
      <c r="I72" s="104"/>
      <c r="J72" s="104">
        <v>18</v>
      </c>
      <c r="K72" s="104">
        <f t="shared" si="38"/>
        <v>69</v>
      </c>
      <c r="L72" s="105">
        <f t="shared" si="39"/>
        <v>2</v>
      </c>
      <c r="M72" s="104" t="s">
        <v>17</v>
      </c>
      <c r="N72" s="105">
        <f t="shared" si="40"/>
        <v>34.285714285714285</v>
      </c>
      <c r="O72" s="3" t="s">
        <v>212</v>
      </c>
      <c r="P72" s="1" t="s">
        <v>13</v>
      </c>
      <c r="Q72" s="1" t="s">
        <v>15</v>
      </c>
      <c r="R72" s="4" t="s">
        <v>256</v>
      </c>
      <c r="S72" s="85">
        <v>4</v>
      </c>
      <c r="T72" s="86">
        <f t="shared" si="41"/>
        <v>120</v>
      </c>
      <c r="U72" s="86">
        <f t="shared" si="42"/>
        <v>54</v>
      </c>
      <c r="V72" s="86">
        <v>18</v>
      </c>
      <c r="W72" s="86"/>
      <c r="X72" s="86">
        <v>36</v>
      </c>
      <c r="Y72" s="86">
        <f t="shared" si="43"/>
        <v>66</v>
      </c>
      <c r="Z72" s="85">
        <f t="shared" si="44"/>
        <v>3</v>
      </c>
      <c r="AA72" s="86" t="s">
        <v>19</v>
      </c>
      <c r="AB72" s="85">
        <f t="shared" si="45"/>
        <v>45</v>
      </c>
      <c r="AC72" s="3" t="s">
        <v>211</v>
      </c>
      <c r="AD72" s="3" t="s">
        <v>285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99" t="s">
        <v>13</v>
      </c>
      <c r="B73" s="99" t="s">
        <v>15</v>
      </c>
      <c r="D73" s="102" t="s">
        <v>194</v>
      </c>
      <c r="E73" s="105">
        <v>1</v>
      </c>
      <c r="F73" s="104">
        <f t="shared" si="36"/>
        <v>30</v>
      </c>
      <c r="G73" s="104">
        <f t="shared" si="37"/>
        <v>0</v>
      </c>
      <c r="H73" s="104"/>
      <c r="I73" s="104"/>
      <c r="J73" s="104"/>
      <c r="K73" s="104">
        <f t="shared" si="38"/>
        <v>30</v>
      </c>
      <c r="L73" s="105">
        <f t="shared" si="39"/>
        <v>0</v>
      </c>
      <c r="M73" s="104" t="s">
        <v>30</v>
      </c>
      <c r="N73" s="105">
        <f t="shared" si="40"/>
        <v>0</v>
      </c>
      <c r="O73" s="3" t="s">
        <v>211</v>
      </c>
      <c r="P73" s="1" t="s">
        <v>13</v>
      </c>
      <c r="Q73" s="1" t="s">
        <v>15</v>
      </c>
      <c r="R73" s="4" t="s">
        <v>194</v>
      </c>
      <c r="S73" s="85">
        <v>1</v>
      </c>
      <c r="T73" s="86">
        <f t="shared" si="41"/>
        <v>30</v>
      </c>
      <c r="U73" s="86">
        <f t="shared" si="42"/>
        <v>0</v>
      </c>
      <c r="V73" s="86"/>
      <c r="W73" s="86"/>
      <c r="X73" s="86"/>
      <c r="Y73" s="86">
        <f t="shared" si="43"/>
        <v>30</v>
      </c>
      <c r="Z73" s="85">
        <f t="shared" si="44"/>
        <v>0</v>
      </c>
      <c r="AA73" s="86" t="s">
        <v>30</v>
      </c>
      <c r="AB73" s="85">
        <f t="shared" si="45"/>
        <v>0</v>
      </c>
      <c r="AC73" s="3" t="s">
        <v>211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106" t="s">
        <v>23</v>
      </c>
      <c r="E74" s="107">
        <f t="shared" ref="E74:L74" si="46">SUM(E66:E73)</f>
        <v>30</v>
      </c>
      <c r="F74" s="108">
        <f t="shared" si="46"/>
        <v>900</v>
      </c>
      <c r="G74" s="108">
        <f t="shared" si="46"/>
        <v>342</v>
      </c>
      <c r="H74" s="108">
        <f t="shared" si="46"/>
        <v>108</v>
      </c>
      <c r="I74" s="108">
        <f t="shared" si="46"/>
        <v>0</v>
      </c>
      <c r="J74" s="108">
        <f t="shared" si="46"/>
        <v>234</v>
      </c>
      <c r="K74" s="108">
        <f t="shared" si="46"/>
        <v>558</v>
      </c>
      <c r="L74" s="108">
        <f t="shared" si="46"/>
        <v>19</v>
      </c>
      <c r="M74" s="108"/>
      <c r="N74" s="108"/>
      <c r="P74" s="1"/>
      <c r="Q74" s="1"/>
      <c r="R74" s="6" t="s">
        <v>23</v>
      </c>
      <c r="S74" s="81">
        <f t="shared" ref="S74:Z74" si="47">SUM(S66:S73)</f>
        <v>30</v>
      </c>
      <c r="T74" s="91">
        <f t="shared" si="47"/>
        <v>900</v>
      </c>
      <c r="U74" s="91">
        <f t="shared" si="47"/>
        <v>324</v>
      </c>
      <c r="V74" s="91">
        <f t="shared" si="47"/>
        <v>126</v>
      </c>
      <c r="W74" s="91">
        <f t="shared" si="47"/>
        <v>0</v>
      </c>
      <c r="X74" s="91">
        <f t="shared" si="47"/>
        <v>198</v>
      </c>
      <c r="Y74" s="91">
        <f t="shared" si="47"/>
        <v>576</v>
      </c>
      <c r="Z74" s="91">
        <f t="shared" si="47"/>
        <v>18</v>
      </c>
      <c r="AA74" s="91"/>
      <c r="AB74" s="91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109" t="s">
        <v>24</v>
      </c>
      <c r="E75" s="111">
        <f>30-E74</f>
        <v>0</v>
      </c>
      <c r="F75" s="110"/>
      <c r="G75" s="110"/>
      <c r="H75" s="110"/>
      <c r="I75" s="110"/>
      <c r="J75" s="110"/>
      <c r="K75" s="110"/>
      <c r="L75" s="110"/>
      <c r="M75" s="110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109"/>
      <c r="E76" s="111"/>
      <c r="F76" s="110"/>
      <c r="G76" s="110"/>
      <c r="H76" s="110"/>
      <c r="I76" s="110"/>
      <c r="J76" s="110"/>
      <c r="K76" s="110"/>
      <c r="L76" s="110"/>
      <c r="M76" s="110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109"/>
      <c r="E77" s="111"/>
      <c r="F77" s="110"/>
      <c r="G77" s="110"/>
      <c r="H77" s="110"/>
      <c r="I77" s="110"/>
      <c r="J77" s="110"/>
      <c r="K77" s="110"/>
      <c r="L77" s="110"/>
      <c r="M77" s="110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109"/>
      <c r="E78" s="111"/>
      <c r="F78" s="110"/>
      <c r="G78" s="110"/>
      <c r="H78" s="110"/>
      <c r="I78" s="110"/>
      <c r="J78" s="110"/>
      <c r="K78" s="110"/>
      <c r="L78" s="110"/>
      <c r="M78" s="110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109"/>
      <c r="E79" s="111"/>
      <c r="F79" s="110"/>
      <c r="G79" s="110"/>
      <c r="H79" s="110"/>
      <c r="I79" s="110"/>
      <c r="J79" s="110"/>
      <c r="K79" s="110"/>
      <c r="L79" s="110"/>
      <c r="M79" s="110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109"/>
      <c r="E80" s="111"/>
      <c r="F80" s="110"/>
      <c r="G80" s="110"/>
      <c r="H80" s="110"/>
      <c r="I80" s="110"/>
      <c r="J80" s="110"/>
      <c r="K80" s="110"/>
      <c r="L80" s="110"/>
      <c r="M80" s="110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100" t="s">
        <v>183</v>
      </c>
      <c r="R81" s="100" t="s">
        <v>183</v>
      </c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645" t="s">
        <v>0</v>
      </c>
      <c r="E82" s="646" t="s">
        <v>1</v>
      </c>
      <c r="F82" s="647" t="s">
        <v>2</v>
      </c>
      <c r="G82" s="647"/>
      <c r="H82" s="647"/>
      <c r="I82" s="647"/>
      <c r="J82" s="647"/>
      <c r="K82" s="648"/>
      <c r="L82" s="646" t="s">
        <v>3</v>
      </c>
      <c r="M82" s="646" t="s">
        <v>4</v>
      </c>
      <c r="N82" s="646" t="s">
        <v>5</v>
      </c>
      <c r="R82" s="645" t="s">
        <v>0</v>
      </c>
      <c r="S82" s="646" t="s">
        <v>1</v>
      </c>
      <c r="T82" s="647" t="s">
        <v>2</v>
      </c>
      <c r="U82" s="647"/>
      <c r="V82" s="647"/>
      <c r="W82" s="647"/>
      <c r="X82" s="647"/>
      <c r="Y82" s="648"/>
      <c r="Z82" s="646" t="s">
        <v>3</v>
      </c>
      <c r="AA82" s="646" t="s">
        <v>4</v>
      </c>
      <c r="AB82" s="646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645"/>
      <c r="E83" s="646"/>
      <c r="F83" s="646" t="s">
        <v>6</v>
      </c>
      <c r="G83" s="649" t="s">
        <v>7</v>
      </c>
      <c r="H83" s="649"/>
      <c r="I83" s="649"/>
      <c r="J83" s="649"/>
      <c r="K83" s="646" t="s">
        <v>26</v>
      </c>
      <c r="L83" s="646"/>
      <c r="M83" s="646"/>
      <c r="N83" s="646"/>
      <c r="R83" s="645"/>
      <c r="S83" s="646"/>
      <c r="T83" s="646" t="s">
        <v>6</v>
      </c>
      <c r="U83" s="649" t="s">
        <v>7</v>
      </c>
      <c r="V83" s="649"/>
      <c r="W83" s="649"/>
      <c r="X83" s="649"/>
      <c r="Y83" s="646" t="s">
        <v>26</v>
      </c>
      <c r="Z83" s="646"/>
      <c r="AA83" s="646"/>
      <c r="AB83" s="646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645"/>
      <c r="E84" s="646"/>
      <c r="F84" s="648"/>
      <c r="G84" s="646" t="s">
        <v>9</v>
      </c>
      <c r="H84" s="647" t="s">
        <v>10</v>
      </c>
      <c r="I84" s="648"/>
      <c r="J84" s="648"/>
      <c r="K84" s="648"/>
      <c r="L84" s="646"/>
      <c r="M84" s="646"/>
      <c r="N84" s="646"/>
      <c r="R84" s="645"/>
      <c r="S84" s="646"/>
      <c r="T84" s="648"/>
      <c r="U84" s="646" t="s">
        <v>9</v>
      </c>
      <c r="V84" s="647" t="s">
        <v>10</v>
      </c>
      <c r="W84" s="648"/>
      <c r="X84" s="648"/>
      <c r="Y84" s="648"/>
      <c r="Z84" s="646"/>
      <c r="AA84" s="646"/>
      <c r="AB84" s="646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645"/>
      <c r="E85" s="646"/>
      <c r="F85" s="648"/>
      <c r="G85" s="650"/>
      <c r="H85" s="646" t="s">
        <v>27</v>
      </c>
      <c r="I85" s="646" t="s">
        <v>28</v>
      </c>
      <c r="J85" s="646" t="s">
        <v>29</v>
      </c>
      <c r="K85" s="648"/>
      <c r="L85" s="646"/>
      <c r="M85" s="646"/>
      <c r="N85" s="646"/>
      <c r="R85" s="645"/>
      <c r="S85" s="646"/>
      <c r="T85" s="648"/>
      <c r="U85" s="650"/>
      <c r="V85" s="646" t="s">
        <v>27</v>
      </c>
      <c r="W85" s="646" t="s">
        <v>28</v>
      </c>
      <c r="X85" s="646" t="s">
        <v>29</v>
      </c>
      <c r="Y85" s="648"/>
      <c r="Z85" s="646"/>
      <c r="AA85" s="646"/>
      <c r="AB85" s="64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645"/>
      <c r="E86" s="646"/>
      <c r="F86" s="648"/>
      <c r="G86" s="650"/>
      <c r="H86" s="646"/>
      <c r="I86" s="646"/>
      <c r="J86" s="646"/>
      <c r="K86" s="648"/>
      <c r="L86" s="646"/>
      <c r="M86" s="646"/>
      <c r="N86" s="646"/>
      <c r="R86" s="645"/>
      <c r="S86" s="646"/>
      <c r="T86" s="648"/>
      <c r="U86" s="650"/>
      <c r="V86" s="646"/>
      <c r="W86" s="646"/>
      <c r="X86" s="646"/>
      <c r="Y86" s="648"/>
      <c r="Z86" s="646"/>
      <c r="AA86" s="646"/>
      <c r="AB86" s="64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645"/>
      <c r="E87" s="646"/>
      <c r="F87" s="648"/>
      <c r="G87" s="650"/>
      <c r="H87" s="646"/>
      <c r="I87" s="646"/>
      <c r="J87" s="646"/>
      <c r="K87" s="648"/>
      <c r="L87" s="646"/>
      <c r="M87" s="646"/>
      <c r="N87" s="646"/>
      <c r="R87" s="645"/>
      <c r="S87" s="646"/>
      <c r="T87" s="648"/>
      <c r="U87" s="650"/>
      <c r="V87" s="646"/>
      <c r="W87" s="646"/>
      <c r="X87" s="646"/>
      <c r="Y87" s="648"/>
      <c r="Z87" s="646"/>
      <c r="AA87" s="646"/>
      <c r="AB87" s="64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645"/>
      <c r="E88" s="646"/>
      <c r="F88" s="648"/>
      <c r="G88" s="650"/>
      <c r="H88" s="646"/>
      <c r="I88" s="646"/>
      <c r="J88" s="646"/>
      <c r="K88" s="648"/>
      <c r="L88" s="646"/>
      <c r="M88" s="646"/>
      <c r="N88" s="646"/>
      <c r="R88" s="645"/>
      <c r="S88" s="646"/>
      <c r="T88" s="648"/>
      <c r="U88" s="650"/>
      <c r="V88" s="646"/>
      <c r="W88" s="646"/>
      <c r="X88" s="646"/>
      <c r="Y88" s="648"/>
      <c r="Z88" s="646"/>
      <c r="AA88" s="646"/>
      <c r="AB88" s="64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99" t="s">
        <v>17</v>
      </c>
      <c r="B89" s="99" t="s">
        <v>32</v>
      </c>
      <c r="C89" s="99" t="s">
        <v>290</v>
      </c>
      <c r="D89" s="102" t="s">
        <v>170</v>
      </c>
      <c r="E89" s="103">
        <v>3</v>
      </c>
      <c r="F89" s="104">
        <f>E89*30</f>
        <v>90</v>
      </c>
      <c r="G89" s="104">
        <f>H89+I89+J89</f>
        <v>45</v>
      </c>
      <c r="H89" s="104"/>
      <c r="I89" s="104"/>
      <c r="J89" s="104">
        <v>45</v>
      </c>
      <c r="K89" s="104">
        <f>F89-G89</f>
        <v>45</v>
      </c>
      <c r="L89" s="105">
        <f>G89/15</f>
        <v>3</v>
      </c>
      <c r="M89" s="104" t="s">
        <v>17</v>
      </c>
      <c r="N89" s="105">
        <f>G89/F89*100</f>
        <v>50</v>
      </c>
      <c r="O89" s="3" t="s">
        <v>210</v>
      </c>
      <c r="P89" s="1" t="s">
        <v>17</v>
      </c>
      <c r="Q89" s="1" t="s">
        <v>32</v>
      </c>
      <c r="R89" s="4" t="s">
        <v>171</v>
      </c>
      <c r="S89" s="5">
        <v>3</v>
      </c>
      <c r="T89" s="86">
        <f>S89*30</f>
        <v>90</v>
      </c>
      <c r="U89" s="86">
        <f>V89+W89+X89</f>
        <v>45</v>
      </c>
      <c r="V89" s="86"/>
      <c r="W89" s="86"/>
      <c r="X89" s="86">
        <v>45</v>
      </c>
      <c r="Y89" s="86">
        <f>T89-U89</f>
        <v>45</v>
      </c>
      <c r="Z89" s="85">
        <f>U89/15</f>
        <v>3</v>
      </c>
      <c r="AA89" s="86" t="s">
        <v>17</v>
      </c>
      <c r="AB89" s="85">
        <f>U89/T89*100</f>
        <v>50</v>
      </c>
      <c r="AC89" s="95" t="s">
        <v>213</v>
      </c>
      <c r="AD89" s="3" t="s">
        <v>286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99" t="s">
        <v>13</v>
      </c>
      <c r="B90" s="99" t="s">
        <v>15</v>
      </c>
      <c r="D90" s="102" t="s">
        <v>41</v>
      </c>
      <c r="E90" s="105">
        <v>5</v>
      </c>
      <c r="F90" s="104">
        <f t="shared" ref="F90:F94" si="48">E90*30</f>
        <v>150</v>
      </c>
      <c r="G90" s="104">
        <f t="shared" ref="G90:G94" si="49">H90+I90+J90</f>
        <v>60</v>
      </c>
      <c r="H90" s="104">
        <v>30</v>
      </c>
      <c r="I90" s="104"/>
      <c r="J90" s="104">
        <v>30</v>
      </c>
      <c r="K90" s="104">
        <f t="shared" ref="K90:K94" si="50">F90-G90</f>
        <v>90</v>
      </c>
      <c r="L90" s="105">
        <f t="shared" ref="L90:L95" si="51">G90/15</f>
        <v>4</v>
      </c>
      <c r="M90" s="104" t="s">
        <v>19</v>
      </c>
      <c r="N90" s="105">
        <f t="shared" ref="N90:N94" si="52">G90/F90*100</f>
        <v>40</v>
      </c>
      <c r="O90" s="3" t="s">
        <v>209</v>
      </c>
      <c r="P90" s="1" t="s">
        <v>13</v>
      </c>
      <c r="Q90" s="1" t="s">
        <v>15</v>
      </c>
      <c r="R90" s="4" t="s">
        <v>41</v>
      </c>
      <c r="S90" s="85">
        <v>5</v>
      </c>
      <c r="T90" s="86">
        <f t="shared" ref="T90:T93" si="53">S90*30</f>
        <v>150</v>
      </c>
      <c r="U90" s="86">
        <f t="shared" ref="U90:U93" si="54">V90+W90+X90</f>
        <v>60</v>
      </c>
      <c r="V90" s="86">
        <v>30</v>
      </c>
      <c r="W90" s="86"/>
      <c r="X90" s="86">
        <v>30</v>
      </c>
      <c r="Y90" s="86">
        <f t="shared" ref="Y90:Y93" si="55">T90-U90</f>
        <v>90</v>
      </c>
      <c r="Z90" s="85">
        <f t="shared" ref="Z90:Z95" si="56">U90/15</f>
        <v>4</v>
      </c>
      <c r="AA90" s="86" t="s">
        <v>19</v>
      </c>
      <c r="AB90" s="85">
        <f t="shared" ref="AB90:AB93" si="57">U90/T90*100</f>
        <v>40</v>
      </c>
      <c r="AC90" s="3" t="s">
        <v>269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99" t="s">
        <v>13</v>
      </c>
      <c r="B91" s="99" t="s">
        <v>15</v>
      </c>
      <c r="C91" s="99" t="s">
        <v>287</v>
      </c>
      <c r="D91" s="102" t="s">
        <v>214</v>
      </c>
      <c r="E91" s="105">
        <v>3</v>
      </c>
      <c r="F91" s="104">
        <f t="shared" si="48"/>
        <v>90</v>
      </c>
      <c r="G91" s="104">
        <f t="shared" si="49"/>
        <v>30</v>
      </c>
      <c r="H91" s="104">
        <v>15</v>
      </c>
      <c r="I91" s="104"/>
      <c r="J91" s="104">
        <v>15</v>
      </c>
      <c r="K91" s="104">
        <f t="shared" si="50"/>
        <v>60</v>
      </c>
      <c r="L91" s="105">
        <f t="shared" si="51"/>
        <v>2</v>
      </c>
      <c r="M91" s="104" t="s">
        <v>17</v>
      </c>
      <c r="N91" s="105">
        <f t="shared" si="52"/>
        <v>33.333333333333329</v>
      </c>
      <c r="O91" s="3" t="s">
        <v>211</v>
      </c>
      <c r="P91" s="1" t="s">
        <v>13</v>
      </c>
      <c r="Q91" s="1" t="s">
        <v>15</v>
      </c>
      <c r="R91" s="4" t="s">
        <v>217</v>
      </c>
      <c r="S91" s="85">
        <v>4</v>
      </c>
      <c r="T91" s="86">
        <f t="shared" si="53"/>
        <v>120</v>
      </c>
      <c r="U91" s="86">
        <f t="shared" si="54"/>
        <v>45</v>
      </c>
      <c r="V91" s="86">
        <v>30</v>
      </c>
      <c r="W91" s="86"/>
      <c r="X91" s="86">
        <v>15</v>
      </c>
      <c r="Y91" s="86">
        <f t="shared" si="55"/>
        <v>75</v>
      </c>
      <c r="Z91" s="85">
        <f t="shared" si="56"/>
        <v>3</v>
      </c>
      <c r="AA91" s="86" t="s">
        <v>30</v>
      </c>
      <c r="AB91" s="85">
        <f t="shared" si="57"/>
        <v>37.5</v>
      </c>
      <c r="AC91" s="3" t="s">
        <v>210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99" t="s">
        <v>13</v>
      </c>
      <c r="B92" s="99" t="s">
        <v>15</v>
      </c>
      <c r="D92" s="102" t="s">
        <v>217</v>
      </c>
      <c r="E92" s="105">
        <v>4</v>
      </c>
      <c r="F92" s="104">
        <f t="shared" si="48"/>
        <v>120</v>
      </c>
      <c r="G92" s="104">
        <f t="shared" si="49"/>
        <v>45</v>
      </c>
      <c r="H92" s="104">
        <v>30</v>
      </c>
      <c r="I92" s="104"/>
      <c r="J92" s="104">
        <v>15</v>
      </c>
      <c r="K92" s="104">
        <f t="shared" si="50"/>
        <v>75</v>
      </c>
      <c r="L92" s="105">
        <f t="shared" si="51"/>
        <v>3</v>
      </c>
      <c r="M92" s="104" t="s">
        <v>30</v>
      </c>
      <c r="N92" s="105">
        <f t="shared" si="52"/>
        <v>37.5</v>
      </c>
      <c r="O92" s="3" t="s">
        <v>210</v>
      </c>
      <c r="P92" s="1" t="s">
        <v>13</v>
      </c>
      <c r="Q92" s="1" t="s">
        <v>32</v>
      </c>
      <c r="R92" s="87" t="s">
        <v>197</v>
      </c>
      <c r="S92" s="85">
        <v>5</v>
      </c>
      <c r="T92" s="86">
        <f t="shared" si="53"/>
        <v>150</v>
      </c>
      <c r="U92" s="86">
        <f t="shared" si="54"/>
        <v>60</v>
      </c>
      <c r="V92" s="86">
        <v>30</v>
      </c>
      <c r="W92" s="86"/>
      <c r="X92" s="86">
        <v>30</v>
      </c>
      <c r="Y92" s="86">
        <f t="shared" si="55"/>
        <v>90</v>
      </c>
      <c r="Z92" s="85">
        <f t="shared" si="56"/>
        <v>4</v>
      </c>
      <c r="AA92" s="86" t="s">
        <v>19</v>
      </c>
      <c r="AB92" s="85">
        <f t="shared" si="57"/>
        <v>40</v>
      </c>
      <c r="AC92" s="3" t="s">
        <v>211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99" t="s">
        <v>13</v>
      </c>
      <c r="B93" s="99" t="s">
        <v>32</v>
      </c>
      <c r="D93" s="112" t="s">
        <v>197</v>
      </c>
      <c r="E93" s="105">
        <v>5</v>
      </c>
      <c r="F93" s="104">
        <f t="shared" si="48"/>
        <v>150</v>
      </c>
      <c r="G93" s="104">
        <f t="shared" si="49"/>
        <v>60</v>
      </c>
      <c r="H93" s="104">
        <v>30</v>
      </c>
      <c r="I93" s="104"/>
      <c r="J93" s="104">
        <v>30</v>
      </c>
      <c r="K93" s="104">
        <f t="shared" si="50"/>
        <v>90</v>
      </c>
      <c r="L93" s="105">
        <f t="shared" si="51"/>
        <v>4</v>
      </c>
      <c r="M93" s="104" t="s">
        <v>19</v>
      </c>
      <c r="N93" s="105">
        <f t="shared" si="52"/>
        <v>40</v>
      </c>
      <c r="O93" s="3" t="s">
        <v>211</v>
      </c>
      <c r="P93" s="1" t="s">
        <v>13</v>
      </c>
      <c r="Q93" s="1" t="s">
        <v>15</v>
      </c>
      <c r="R93" s="4" t="s">
        <v>258</v>
      </c>
      <c r="S93" s="85">
        <v>4</v>
      </c>
      <c r="T93" s="86">
        <f t="shared" si="53"/>
        <v>120</v>
      </c>
      <c r="U93" s="86">
        <f t="shared" si="54"/>
        <v>45</v>
      </c>
      <c r="V93" s="86">
        <v>15</v>
      </c>
      <c r="W93" s="86"/>
      <c r="X93" s="86">
        <v>30</v>
      </c>
      <c r="Y93" s="86">
        <f t="shared" si="55"/>
        <v>75</v>
      </c>
      <c r="Z93" s="85">
        <f t="shared" si="56"/>
        <v>3</v>
      </c>
      <c r="AA93" s="86" t="s">
        <v>19</v>
      </c>
      <c r="AB93" s="85">
        <f t="shared" si="57"/>
        <v>37.5</v>
      </c>
      <c r="AC93" s="3" t="s">
        <v>211</v>
      </c>
      <c r="AD93" s="3" t="s">
        <v>281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99" t="s">
        <v>13</v>
      </c>
      <c r="B94" s="99" t="s">
        <v>15</v>
      </c>
      <c r="C94" s="99" t="s">
        <v>289</v>
      </c>
      <c r="D94" s="102" t="s">
        <v>203</v>
      </c>
      <c r="E94" s="105">
        <v>7</v>
      </c>
      <c r="F94" s="104">
        <f t="shared" si="48"/>
        <v>210</v>
      </c>
      <c r="G94" s="104">
        <f t="shared" si="49"/>
        <v>90</v>
      </c>
      <c r="H94" s="104">
        <v>45</v>
      </c>
      <c r="I94" s="104"/>
      <c r="J94" s="104">
        <v>45</v>
      </c>
      <c r="K94" s="104">
        <f t="shared" si="50"/>
        <v>120</v>
      </c>
      <c r="L94" s="105">
        <f t="shared" si="51"/>
        <v>6</v>
      </c>
      <c r="M94" s="104" t="s">
        <v>19</v>
      </c>
      <c r="N94" s="105">
        <f t="shared" si="52"/>
        <v>42.857142857142854</v>
      </c>
      <c r="O94" s="3" t="s">
        <v>211</v>
      </c>
      <c r="P94" s="1" t="s">
        <v>13</v>
      </c>
      <c r="Q94" s="1" t="s">
        <v>32</v>
      </c>
      <c r="R94" s="98" t="s">
        <v>259</v>
      </c>
      <c r="S94" s="85">
        <v>5</v>
      </c>
      <c r="T94" s="86">
        <f>S94*30</f>
        <v>150</v>
      </c>
      <c r="U94" s="86">
        <f>V94+W94+X94</f>
        <v>60</v>
      </c>
      <c r="V94" s="86">
        <v>30</v>
      </c>
      <c r="W94" s="86"/>
      <c r="X94" s="86">
        <v>30</v>
      </c>
      <c r="Y94" s="86">
        <f>T94-U94</f>
        <v>90</v>
      </c>
      <c r="Z94" s="85">
        <f>U94/18</f>
        <v>3.3333333333333335</v>
      </c>
      <c r="AA94" s="86" t="s">
        <v>19</v>
      </c>
      <c r="AB94" s="85">
        <f>U94/T94*100</f>
        <v>40</v>
      </c>
      <c r="AC94" s="3" t="s">
        <v>211</v>
      </c>
      <c r="AD94" s="3" t="s">
        <v>281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99" t="s">
        <v>13</v>
      </c>
      <c r="B95" s="99" t="s">
        <v>15</v>
      </c>
      <c r="C95" s="99" t="s">
        <v>288</v>
      </c>
      <c r="D95" s="102" t="s">
        <v>196</v>
      </c>
      <c r="E95" s="105">
        <v>3</v>
      </c>
      <c r="F95" s="104">
        <f>E95*30</f>
        <v>90</v>
      </c>
      <c r="G95" s="104">
        <f>H95+I95+J95</f>
        <v>30</v>
      </c>
      <c r="H95" s="104">
        <v>15</v>
      </c>
      <c r="I95" s="104"/>
      <c r="J95" s="104">
        <v>15</v>
      </c>
      <c r="K95" s="104">
        <f>F95-G95</f>
        <v>60</v>
      </c>
      <c r="L95" s="105">
        <f t="shared" si="51"/>
        <v>2</v>
      </c>
      <c r="M95" s="104" t="s">
        <v>30</v>
      </c>
      <c r="N95" s="105">
        <f>G95/F95*100</f>
        <v>33.333333333333329</v>
      </c>
      <c r="O95" s="3" t="s">
        <v>211</v>
      </c>
      <c r="P95" s="1" t="s">
        <v>17</v>
      </c>
      <c r="Q95" s="1" t="s">
        <v>15</v>
      </c>
      <c r="R95" s="4" t="s">
        <v>257</v>
      </c>
      <c r="S95" s="85">
        <v>4</v>
      </c>
      <c r="T95" s="86">
        <f>S95*30</f>
        <v>120</v>
      </c>
      <c r="U95" s="86">
        <f>V95+W95+X95</f>
        <v>45</v>
      </c>
      <c r="V95" s="86">
        <v>30</v>
      </c>
      <c r="W95" s="86"/>
      <c r="X95" s="86">
        <v>15</v>
      </c>
      <c r="Y95" s="86">
        <f>T95-U95</f>
        <v>75</v>
      </c>
      <c r="Z95" s="85">
        <f t="shared" si="56"/>
        <v>3</v>
      </c>
      <c r="AA95" s="86" t="s">
        <v>30</v>
      </c>
      <c r="AB95" s="85">
        <f>U95/T95*100</f>
        <v>37.5</v>
      </c>
      <c r="AC95" s="3" t="s">
        <v>211</v>
      </c>
      <c r="AD95" s="3" t="s">
        <v>281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106" t="s">
        <v>23</v>
      </c>
      <c r="E96" s="107">
        <f t="shared" ref="E96:N96" si="58">SUM(E89:E95)</f>
        <v>30</v>
      </c>
      <c r="F96" s="108">
        <f t="shared" si="58"/>
        <v>900</v>
      </c>
      <c r="G96" s="108">
        <f t="shared" si="58"/>
        <v>360</v>
      </c>
      <c r="H96" s="108">
        <f t="shared" si="58"/>
        <v>165</v>
      </c>
      <c r="I96" s="108">
        <f t="shared" si="58"/>
        <v>0</v>
      </c>
      <c r="J96" s="108">
        <f t="shared" si="58"/>
        <v>195</v>
      </c>
      <c r="K96" s="108">
        <f t="shared" si="58"/>
        <v>540</v>
      </c>
      <c r="L96" s="108">
        <f>SUM(L89:L95)</f>
        <v>24</v>
      </c>
      <c r="M96" s="108">
        <f t="shared" si="58"/>
        <v>0</v>
      </c>
      <c r="N96" s="108">
        <f t="shared" si="58"/>
        <v>277.02380952380952</v>
      </c>
      <c r="P96" s="1"/>
      <c r="Q96" s="1"/>
      <c r="R96" s="6" t="s">
        <v>23</v>
      </c>
      <c r="S96" s="81">
        <f t="shared" ref="S96:AB96" si="59">SUM(S89:S95)</f>
        <v>30</v>
      </c>
      <c r="T96" s="91">
        <f t="shared" si="59"/>
        <v>900</v>
      </c>
      <c r="U96" s="91">
        <f t="shared" si="59"/>
        <v>360</v>
      </c>
      <c r="V96" s="91">
        <f t="shared" si="59"/>
        <v>165</v>
      </c>
      <c r="W96" s="91">
        <f t="shared" si="59"/>
        <v>0</v>
      </c>
      <c r="X96" s="91">
        <f t="shared" si="59"/>
        <v>195</v>
      </c>
      <c r="Y96" s="91">
        <f t="shared" si="59"/>
        <v>540</v>
      </c>
      <c r="Z96" s="91">
        <f t="shared" si="59"/>
        <v>23.333333333333332</v>
      </c>
      <c r="AA96" s="91">
        <f t="shared" si="59"/>
        <v>0</v>
      </c>
      <c r="AB96" s="91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109" t="s">
        <v>24</v>
      </c>
      <c r="E97" s="110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100" t="s">
        <v>184</v>
      </c>
      <c r="R98" s="100" t="s">
        <v>184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645" t="s">
        <v>0</v>
      </c>
      <c r="E99" s="646" t="s">
        <v>1</v>
      </c>
      <c r="F99" s="647" t="s">
        <v>2</v>
      </c>
      <c r="G99" s="647"/>
      <c r="H99" s="647"/>
      <c r="I99" s="647"/>
      <c r="J99" s="647"/>
      <c r="K99" s="648"/>
      <c r="L99" s="646" t="s">
        <v>3</v>
      </c>
      <c r="M99" s="646" t="s">
        <v>4</v>
      </c>
      <c r="N99" s="646" t="s">
        <v>5</v>
      </c>
      <c r="R99" s="638" t="s">
        <v>0</v>
      </c>
      <c r="S99" s="639" t="s">
        <v>1</v>
      </c>
      <c r="T99" s="640" t="s">
        <v>2</v>
      </c>
      <c r="U99" s="640"/>
      <c r="V99" s="640"/>
      <c r="W99" s="640"/>
      <c r="X99" s="640"/>
      <c r="Y99" s="546"/>
      <c r="Z99" s="639" t="s">
        <v>3</v>
      </c>
      <c r="AA99" s="639" t="s">
        <v>4</v>
      </c>
      <c r="AB99" s="639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645"/>
      <c r="E100" s="646"/>
      <c r="F100" s="646" t="s">
        <v>6</v>
      </c>
      <c r="G100" s="649" t="s">
        <v>7</v>
      </c>
      <c r="H100" s="649"/>
      <c r="I100" s="649"/>
      <c r="J100" s="649"/>
      <c r="K100" s="646" t="s">
        <v>26</v>
      </c>
      <c r="L100" s="646"/>
      <c r="M100" s="646"/>
      <c r="N100" s="646"/>
      <c r="R100" s="638"/>
      <c r="S100" s="639"/>
      <c r="T100" s="639" t="s">
        <v>6</v>
      </c>
      <c r="U100" s="642" t="s">
        <v>7</v>
      </c>
      <c r="V100" s="642"/>
      <c r="W100" s="642"/>
      <c r="X100" s="642"/>
      <c r="Y100" s="639" t="s">
        <v>26</v>
      </c>
      <c r="Z100" s="639"/>
      <c r="AA100" s="639"/>
      <c r="AB100" s="639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645"/>
      <c r="E101" s="646"/>
      <c r="F101" s="648"/>
      <c r="G101" s="646" t="s">
        <v>9</v>
      </c>
      <c r="H101" s="647" t="s">
        <v>10</v>
      </c>
      <c r="I101" s="648"/>
      <c r="J101" s="648"/>
      <c r="K101" s="648"/>
      <c r="L101" s="646"/>
      <c r="M101" s="646"/>
      <c r="N101" s="646"/>
      <c r="R101" s="638"/>
      <c r="S101" s="639"/>
      <c r="T101" s="546"/>
      <c r="U101" s="639" t="s">
        <v>9</v>
      </c>
      <c r="V101" s="640" t="s">
        <v>10</v>
      </c>
      <c r="W101" s="546"/>
      <c r="X101" s="546"/>
      <c r="Y101" s="546"/>
      <c r="Z101" s="639"/>
      <c r="AA101" s="639"/>
      <c r="AB101" s="639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645"/>
      <c r="E102" s="646"/>
      <c r="F102" s="648"/>
      <c r="G102" s="650"/>
      <c r="H102" s="646" t="s">
        <v>27</v>
      </c>
      <c r="I102" s="646" t="s">
        <v>28</v>
      </c>
      <c r="J102" s="646" t="s">
        <v>29</v>
      </c>
      <c r="K102" s="648"/>
      <c r="L102" s="646"/>
      <c r="M102" s="646"/>
      <c r="N102" s="646"/>
      <c r="R102" s="638"/>
      <c r="S102" s="639"/>
      <c r="T102" s="546"/>
      <c r="U102" s="643"/>
      <c r="V102" s="639" t="s">
        <v>27</v>
      </c>
      <c r="W102" s="639" t="s">
        <v>28</v>
      </c>
      <c r="X102" s="639" t="s">
        <v>29</v>
      </c>
      <c r="Y102" s="546"/>
      <c r="Z102" s="639"/>
      <c r="AA102" s="639"/>
      <c r="AB102" s="639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645"/>
      <c r="E103" s="646"/>
      <c r="F103" s="648"/>
      <c r="G103" s="650"/>
      <c r="H103" s="646"/>
      <c r="I103" s="646"/>
      <c r="J103" s="646"/>
      <c r="K103" s="648"/>
      <c r="L103" s="646"/>
      <c r="M103" s="646"/>
      <c r="N103" s="646"/>
      <c r="R103" s="638"/>
      <c r="S103" s="639"/>
      <c r="T103" s="546"/>
      <c r="U103" s="643"/>
      <c r="V103" s="639"/>
      <c r="W103" s="639"/>
      <c r="X103" s="639"/>
      <c r="Y103" s="546"/>
      <c r="Z103" s="639"/>
      <c r="AA103" s="639"/>
      <c r="AB103" s="639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645"/>
      <c r="E104" s="646"/>
      <c r="F104" s="648"/>
      <c r="G104" s="650"/>
      <c r="H104" s="646"/>
      <c r="I104" s="646"/>
      <c r="J104" s="646"/>
      <c r="K104" s="648"/>
      <c r="L104" s="646"/>
      <c r="M104" s="646"/>
      <c r="N104" s="646"/>
      <c r="R104" s="638"/>
      <c r="S104" s="639"/>
      <c r="T104" s="546"/>
      <c r="U104" s="643"/>
      <c r="V104" s="639"/>
      <c r="W104" s="639"/>
      <c r="X104" s="639"/>
      <c r="Y104" s="546"/>
      <c r="Z104" s="639"/>
      <c r="AA104" s="639"/>
      <c r="AB104" s="639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645"/>
      <c r="E105" s="646"/>
      <c r="F105" s="648"/>
      <c r="G105" s="650"/>
      <c r="H105" s="646"/>
      <c r="I105" s="646"/>
      <c r="J105" s="646"/>
      <c r="K105" s="648"/>
      <c r="L105" s="646"/>
      <c r="M105" s="646"/>
      <c r="N105" s="646"/>
      <c r="R105" s="638"/>
      <c r="S105" s="639"/>
      <c r="T105" s="546"/>
      <c r="U105" s="643"/>
      <c r="V105" s="639"/>
      <c r="W105" s="639"/>
      <c r="X105" s="639"/>
      <c r="Y105" s="546"/>
      <c r="Z105" s="639"/>
      <c r="AA105" s="639"/>
      <c r="AB105" s="639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99" t="s">
        <v>13</v>
      </c>
      <c r="B106" s="99" t="s">
        <v>15</v>
      </c>
      <c r="D106" s="106" t="s">
        <v>199</v>
      </c>
      <c r="E106" s="103">
        <v>4.5</v>
      </c>
      <c r="F106" s="104">
        <f>E106*30</f>
        <v>135</v>
      </c>
      <c r="G106" s="104">
        <f>H106+I106+J106</f>
        <v>0</v>
      </c>
      <c r="H106" s="104"/>
      <c r="I106" s="104"/>
      <c r="J106" s="104"/>
      <c r="K106" s="104">
        <f>F106-G106</f>
        <v>135</v>
      </c>
      <c r="L106" s="105">
        <f>G106/18</f>
        <v>0</v>
      </c>
      <c r="M106" s="104" t="s">
        <v>30</v>
      </c>
      <c r="N106" s="105">
        <f>G106/F106*100</f>
        <v>0</v>
      </c>
      <c r="O106" s="3" t="s">
        <v>211</v>
      </c>
      <c r="P106" s="1" t="s">
        <v>13</v>
      </c>
      <c r="Q106" s="1" t="s">
        <v>15</v>
      </c>
      <c r="R106" s="6" t="s">
        <v>199</v>
      </c>
      <c r="S106" s="5">
        <v>4.5</v>
      </c>
      <c r="T106" s="86">
        <f>S106*30</f>
        <v>135</v>
      </c>
      <c r="U106" s="86">
        <f>V106+W106+X106</f>
        <v>0</v>
      </c>
      <c r="V106" s="86"/>
      <c r="W106" s="86"/>
      <c r="X106" s="86"/>
      <c r="Y106" s="86">
        <f>T106-U106</f>
        <v>135</v>
      </c>
      <c r="Z106" s="85">
        <f>U106/18</f>
        <v>0</v>
      </c>
      <c r="AA106" s="86" t="s">
        <v>30</v>
      </c>
      <c r="AB106" s="85">
        <f>U106/T106*100</f>
        <v>0</v>
      </c>
      <c r="AC106" s="3" t="s">
        <v>211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99" t="s">
        <v>17</v>
      </c>
      <c r="B107" s="99" t="s">
        <v>32</v>
      </c>
      <c r="C107" s="99" t="s">
        <v>292</v>
      </c>
      <c r="D107" s="102" t="s">
        <v>40</v>
      </c>
      <c r="E107" s="105">
        <v>4</v>
      </c>
      <c r="F107" s="104">
        <f t="shared" ref="F107:F112" si="60">E107*30</f>
        <v>120</v>
      </c>
      <c r="G107" s="104">
        <f t="shared" ref="G107:G112" si="61">H107+I107+J107</f>
        <v>54</v>
      </c>
      <c r="H107" s="104"/>
      <c r="I107" s="104"/>
      <c r="J107" s="104">
        <v>54</v>
      </c>
      <c r="K107" s="104">
        <f t="shared" ref="K107:K112" si="62">F107-G107</f>
        <v>66</v>
      </c>
      <c r="L107" s="105">
        <f t="shared" ref="L107:L112" si="63">G107/18</f>
        <v>3</v>
      </c>
      <c r="M107" s="104" t="s">
        <v>17</v>
      </c>
      <c r="N107" s="105">
        <f t="shared" ref="N107:N112" si="64">G107/F107*100</f>
        <v>45</v>
      </c>
      <c r="O107" s="3" t="s">
        <v>213</v>
      </c>
      <c r="P107" s="1" t="s">
        <v>17</v>
      </c>
      <c r="Q107" s="1" t="s">
        <v>32</v>
      </c>
      <c r="R107" s="4" t="s">
        <v>170</v>
      </c>
      <c r="S107" s="85">
        <v>4</v>
      </c>
      <c r="T107" s="86">
        <f t="shared" ref="T107:T112" si="65">S107*30</f>
        <v>120</v>
      </c>
      <c r="U107" s="86">
        <f t="shared" ref="U107:U112" si="66">V107+W107+X107</f>
        <v>54</v>
      </c>
      <c r="V107" s="86"/>
      <c r="W107" s="86"/>
      <c r="X107" s="86">
        <v>54</v>
      </c>
      <c r="Y107" s="86">
        <f t="shared" ref="Y107:Y112" si="67">T107-U107</f>
        <v>66</v>
      </c>
      <c r="Z107" s="85">
        <f t="shared" ref="Z107:Z112" si="68">U107/18</f>
        <v>3</v>
      </c>
      <c r="AA107" s="86" t="s">
        <v>17</v>
      </c>
      <c r="AB107" s="85">
        <f t="shared" ref="AB107:AB112" si="69">U107/T107*100</f>
        <v>45</v>
      </c>
      <c r="AC107" s="95" t="s">
        <v>213</v>
      </c>
      <c r="AD107" s="3" t="s">
        <v>291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99" t="s">
        <v>13</v>
      </c>
      <c r="B108" s="99" t="s">
        <v>15</v>
      </c>
      <c r="C108" s="99" t="s">
        <v>293</v>
      </c>
      <c r="D108" s="102" t="s">
        <v>206</v>
      </c>
      <c r="E108" s="105">
        <v>7</v>
      </c>
      <c r="F108" s="104">
        <f t="shared" si="60"/>
        <v>210</v>
      </c>
      <c r="G108" s="104">
        <f t="shared" si="61"/>
        <v>90</v>
      </c>
      <c r="H108" s="104">
        <v>36</v>
      </c>
      <c r="I108" s="104"/>
      <c r="J108" s="104">
        <v>54</v>
      </c>
      <c r="K108" s="104">
        <f t="shared" si="62"/>
        <v>120</v>
      </c>
      <c r="L108" s="105">
        <f t="shared" si="63"/>
        <v>5</v>
      </c>
      <c r="M108" s="104" t="s">
        <v>19</v>
      </c>
      <c r="N108" s="105">
        <f t="shared" si="64"/>
        <v>42.857142857142854</v>
      </c>
      <c r="O108" s="3" t="s">
        <v>211</v>
      </c>
      <c r="P108" s="1" t="s">
        <v>13</v>
      </c>
      <c r="Q108" s="1" t="s">
        <v>15</v>
      </c>
      <c r="R108" s="4" t="s">
        <v>206</v>
      </c>
      <c r="S108" s="85">
        <v>6</v>
      </c>
      <c r="T108" s="86">
        <f t="shared" si="65"/>
        <v>180</v>
      </c>
      <c r="U108" s="86">
        <f t="shared" si="66"/>
        <v>72</v>
      </c>
      <c r="V108" s="86">
        <v>36</v>
      </c>
      <c r="W108" s="86"/>
      <c r="X108" s="86">
        <v>36</v>
      </c>
      <c r="Y108" s="86">
        <f t="shared" si="67"/>
        <v>108</v>
      </c>
      <c r="Z108" s="85">
        <f t="shared" si="68"/>
        <v>4</v>
      </c>
      <c r="AA108" s="86" t="s">
        <v>19</v>
      </c>
      <c r="AB108" s="85">
        <f t="shared" si="69"/>
        <v>40</v>
      </c>
      <c r="AC108" s="3" t="s">
        <v>211</v>
      </c>
      <c r="AD108" s="3" t="s">
        <v>294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99" t="s">
        <v>13</v>
      </c>
      <c r="B109" s="99" t="s">
        <v>32</v>
      </c>
      <c r="C109" s="99" t="s">
        <v>295</v>
      </c>
      <c r="D109" s="102" t="s">
        <v>200</v>
      </c>
      <c r="E109" s="105">
        <v>5</v>
      </c>
      <c r="F109" s="104">
        <f t="shared" si="60"/>
        <v>150</v>
      </c>
      <c r="G109" s="104">
        <f t="shared" si="61"/>
        <v>72</v>
      </c>
      <c r="H109" s="104">
        <v>36</v>
      </c>
      <c r="I109" s="104"/>
      <c r="J109" s="104">
        <v>36</v>
      </c>
      <c r="K109" s="104">
        <f t="shared" si="62"/>
        <v>78</v>
      </c>
      <c r="L109" s="105">
        <f t="shared" si="63"/>
        <v>4</v>
      </c>
      <c r="M109" s="104" t="s">
        <v>19</v>
      </c>
      <c r="N109" s="105">
        <f t="shared" si="64"/>
        <v>48</v>
      </c>
      <c r="O109" s="3" t="s">
        <v>211</v>
      </c>
      <c r="P109" s="1" t="s">
        <v>13</v>
      </c>
      <c r="Q109" s="1" t="s">
        <v>15</v>
      </c>
      <c r="R109" s="4" t="s">
        <v>203</v>
      </c>
      <c r="S109" s="85">
        <v>5</v>
      </c>
      <c r="T109" s="86">
        <f t="shared" si="65"/>
        <v>150</v>
      </c>
      <c r="U109" s="86">
        <f t="shared" si="66"/>
        <v>72</v>
      </c>
      <c r="V109" s="86">
        <v>36</v>
      </c>
      <c r="W109" s="86"/>
      <c r="X109" s="86">
        <v>36</v>
      </c>
      <c r="Y109" s="86">
        <f t="shared" si="67"/>
        <v>78</v>
      </c>
      <c r="Z109" s="85">
        <f t="shared" ref="Z109" si="70">U109/15</f>
        <v>4.8</v>
      </c>
      <c r="AA109" s="97" t="s">
        <v>19</v>
      </c>
      <c r="AB109" s="85">
        <f t="shared" si="69"/>
        <v>48</v>
      </c>
      <c r="AC109" s="3" t="s">
        <v>211</v>
      </c>
      <c r="AD109" s="3" t="s">
        <v>296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99" t="s">
        <v>13</v>
      </c>
      <c r="B110" s="99" t="s">
        <v>32</v>
      </c>
      <c r="C110" s="99" t="s">
        <v>297</v>
      </c>
      <c r="D110" s="102" t="s">
        <v>201</v>
      </c>
      <c r="E110" s="113">
        <v>5</v>
      </c>
      <c r="F110" s="104">
        <f t="shared" si="60"/>
        <v>150</v>
      </c>
      <c r="G110" s="104">
        <f t="shared" si="61"/>
        <v>72</v>
      </c>
      <c r="H110" s="104">
        <v>36</v>
      </c>
      <c r="I110" s="104"/>
      <c r="J110" s="104">
        <v>36</v>
      </c>
      <c r="K110" s="104">
        <f t="shared" si="62"/>
        <v>78</v>
      </c>
      <c r="L110" s="105">
        <f t="shared" si="63"/>
        <v>4</v>
      </c>
      <c r="M110" s="104" t="s">
        <v>19</v>
      </c>
      <c r="N110" s="105">
        <f t="shared" si="64"/>
        <v>48</v>
      </c>
      <c r="O110" s="3" t="s">
        <v>211</v>
      </c>
      <c r="P110" s="1" t="s">
        <v>13</v>
      </c>
      <c r="Q110" s="1" t="s">
        <v>32</v>
      </c>
      <c r="R110" s="6" t="s">
        <v>260</v>
      </c>
      <c r="S110" s="89">
        <v>5</v>
      </c>
      <c r="T110" s="86">
        <f t="shared" si="65"/>
        <v>150</v>
      </c>
      <c r="U110" s="86">
        <f t="shared" si="66"/>
        <v>72</v>
      </c>
      <c r="V110" s="86">
        <v>36</v>
      </c>
      <c r="W110" s="86"/>
      <c r="X110" s="86">
        <v>36</v>
      </c>
      <c r="Y110" s="86">
        <f t="shared" si="67"/>
        <v>78</v>
      </c>
      <c r="Z110" s="85">
        <f t="shared" si="68"/>
        <v>4</v>
      </c>
      <c r="AA110" s="86" t="s">
        <v>19</v>
      </c>
      <c r="AB110" s="85">
        <f t="shared" si="69"/>
        <v>48</v>
      </c>
      <c r="AC110" s="3" t="s">
        <v>211</v>
      </c>
      <c r="AD110" s="3" t="s">
        <v>297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99" t="s">
        <v>13</v>
      </c>
      <c r="B111" s="99" t="s">
        <v>15</v>
      </c>
      <c r="D111" s="102" t="s">
        <v>244</v>
      </c>
      <c r="E111" s="113">
        <v>1</v>
      </c>
      <c r="F111" s="104">
        <f t="shared" si="60"/>
        <v>30</v>
      </c>
      <c r="G111" s="104"/>
      <c r="H111" s="104"/>
      <c r="I111" s="104"/>
      <c r="J111" s="104"/>
      <c r="K111" s="104">
        <f t="shared" si="62"/>
        <v>30</v>
      </c>
      <c r="L111" s="105"/>
      <c r="M111" s="104" t="s">
        <v>30</v>
      </c>
      <c r="N111" s="105"/>
      <c r="O111" s="3" t="s">
        <v>211</v>
      </c>
      <c r="P111" s="1" t="s">
        <v>13</v>
      </c>
      <c r="Q111" s="1" t="s">
        <v>15</v>
      </c>
      <c r="R111" s="4" t="s">
        <v>244</v>
      </c>
      <c r="S111" s="89">
        <v>1</v>
      </c>
      <c r="T111" s="86">
        <f t="shared" si="65"/>
        <v>30</v>
      </c>
      <c r="U111" s="86"/>
      <c r="V111" s="86"/>
      <c r="W111" s="86"/>
      <c r="X111" s="86"/>
      <c r="Y111" s="86">
        <f t="shared" si="67"/>
        <v>30</v>
      </c>
      <c r="Z111" s="85"/>
      <c r="AA111" s="86" t="s">
        <v>30</v>
      </c>
      <c r="AB111" s="85"/>
      <c r="AC111" s="3" t="s">
        <v>211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99" t="s">
        <v>13</v>
      </c>
      <c r="B112" s="99" t="s">
        <v>15</v>
      </c>
      <c r="C112" s="99" t="s">
        <v>298</v>
      </c>
      <c r="D112" s="114" t="s">
        <v>240</v>
      </c>
      <c r="E112" s="105">
        <v>3.5</v>
      </c>
      <c r="F112" s="104">
        <f t="shared" si="60"/>
        <v>105</v>
      </c>
      <c r="G112" s="104">
        <f t="shared" si="61"/>
        <v>45</v>
      </c>
      <c r="H112" s="104">
        <v>18</v>
      </c>
      <c r="I112" s="104"/>
      <c r="J112" s="104">
        <v>27</v>
      </c>
      <c r="K112" s="104">
        <f t="shared" si="62"/>
        <v>60</v>
      </c>
      <c r="L112" s="105">
        <f t="shared" si="63"/>
        <v>2.5</v>
      </c>
      <c r="M112" s="104" t="s">
        <v>17</v>
      </c>
      <c r="N112" s="105">
        <f t="shared" si="64"/>
        <v>42.857142857142854</v>
      </c>
      <c r="O112" s="3" t="s">
        <v>211</v>
      </c>
      <c r="P112" s="1" t="s">
        <v>13</v>
      </c>
      <c r="Q112" s="1" t="s">
        <v>15</v>
      </c>
      <c r="R112" s="88" t="s">
        <v>262</v>
      </c>
      <c r="S112" s="85">
        <v>4.5</v>
      </c>
      <c r="T112" s="86">
        <f t="shared" si="65"/>
        <v>135</v>
      </c>
      <c r="U112" s="86">
        <f t="shared" si="66"/>
        <v>54</v>
      </c>
      <c r="V112" s="86">
        <v>36</v>
      </c>
      <c r="W112" s="86"/>
      <c r="X112" s="86">
        <v>18</v>
      </c>
      <c r="Y112" s="86">
        <f t="shared" si="67"/>
        <v>81</v>
      </c>
      <c r="Z112" s="85">
        <f t="shared" si="68"/>
        <v>3</v>
      </c>
      <c r="AA112" s="86" t="s">
        <v>17</v>
      </c>
      <c r="AB112" s="85">
        <f t="shared" si="69"/>
        <v>40</v>
      </c>
      <c r="AC112" s="3" t="s">
        <v>211</v>
      </c>
      <c r="AD112" s="3" t="s">
        <v>299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106" t="s">
        <v>23</v>
      </c>
      <c r="E113" s="107">
        <f t="shared" ref="E113:L113" si="71">SUM(E106:E112)</f>
        <v>30</v>
      </c>
      <c r="F113" s="108">
        <f t="shared" si="71"/>
        <v>900</v>
      </c>
      <c r="G113" s="108">
        <f t="shared" si="71"/>
        <v>333</v>
      </c>
      <c r="H113" s="108">
        <f t="shared" si="71"/>
        <v>126</v>
      </c>
      <c r="I113" s="108">
        <f t="shared" si="71"/>
        <v>0</v>
      </c>
      <c r="J113" s="108">
        <f t="shared" si="71"/>
        <v>207</v>
      </c>
      <c r="K113" s="108">
        <f t="shared" si="71"/>
        <v>567</v>
      </c>
      <c r="L113" s="107">
        <f t="shared" si="71"/>
        <v>18.5</v>
      </c>
      <c r="M113" s="108"/>
      <c r="N113" s="108"/>
      <c r="P113" s="1"/>
      <c r="Q113" s="1"/>
      <c r="R113" s="6" t="s">
        <v>23</v>
      </c>
      <c r="S113" s="81">
        <f t="shared" ref="S113:Z113" si="72">SUM(S106:S112)</f>
        <v>30</v>
      </c>
      <c r="T113" s="91">
        <f t="shared" si="72"/>
        <v>900</v>
      </c>
      <c r="U113" s="91">
        <f t="shared" si="72"/>
        <v>324</v>
      </c>
      <c r="V113" s="91">
        <f t="shared" si="72"/>
        <v>144</v>
      </c>
      <c r="W113" s="91">
        <f t="shared" si="72"/>
        <v>0</v>
      </c>
      <c r="X113" s="91">
        <f t="shared" si="72"/>
        <v>180</v>
      </c>
      <c r="Y113" s="91">
        <f t="shared" si="72"/>
        <v>576</v>
      </c>
      <c r="Z113" s="81">
        <f t="shared" si="72"/>
        <v>18.8</v>
      </c>
      <c r="AA113" s="91"/>
      <c r="AB113" s="91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109" t="s">
        <v>24</v>
      </c>
      <c r="E114" s="110">
        <f>30-E113</f>
        <v>0</v>
      </c>
      <c r="F114" s="110"/>
      <c r="G114" s="110"/>
      <c r="H114" s="110"/>
      <c r="I114" s="110"/>
      <c r="J114" s="110"/>
      <c r="K114" s="110"/>
      <c r="L114" s="110"/>
      <c r="M114" s="110"/>
      <c r="N114" s="110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109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109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100" t="s">
        <v>185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645" t="s">
        <v>0</v>
      </c>
      <c r="E119" s="646" t="s">
        <v>1</v>
      </c>
      <c r="F119" s="647" t="s">
        <v>2</v>
      </c>
      <c r="G119" s="647"/>
      <c r="H119" s="647"/>
      <c r="I119" s="647"/>
      <c r="J119" s="647"/>
      <c r="K119" s="648"/>
      <c r="L119" s="646" t="s">
        <v>3</v>
      </c>
      <c r="M119" s="646" t="s">
        <v>4</v>
      </c>
      <c r="N119" s="646" t="s">
        <v>5</v>
      </c>
      <c r="R119" s="638" t="s">
        <v>0</v>
      </c>
      <c r="S119" s="639" t="s">
        <v>1</v>
      </c>
      <c r="T119" s="640" t="s">
        <v>2</v>
      </c>
      <c r="U119" s="640"/>
      <c r="V119" s="640"/>
      <c r="W119" s="640"/>
      <c r="X119" s="640"/>
      <c r="Y119" s="546"/>
      <c r="Z119" s="639" t="s">
        <v>3</v>
      </c>
      <c r="AA119" s="639" t="s">
        <v>4</v>
      </c>
      <c r="AB119" s="639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645"/>
      <c r="E120" s="646"/>
      <c r="F120" s="646" t="s">
        <v>6</v>
      </c>
      <c r="G120" s="649" t="s">
        <v>7</v>
      </c>
      <c r="H120" s="649"/>
      <c r="I120" s="649"/>
      <c r="J120" s="649"/>
      <c r="K120" s="646" t="s">
        <v>26</v>
      </c>
      <c r="L120" s="646"/>
      <c r="M120" s="646"/>
      <c r="N120" s="646"/>
      <c r="R120" s="638"/>
      <c r="S120" s="639"/>
      <c r="T120" s="639" t="s">
        <v>6</v>
      </c>
      <c r="U120" s="642" t="s">
        <v>7</v>
      </c>
      <c r="V120" s="642"/>
      <c r="W120" s="642"/>
      <c r="X120" s="642"/>
      <c r="Y120" s="639" t="s">
        <v>26</v>
      </c>
      <c r="Z120" s="639"/>
      <c r="AA120" s="639"/>
      <c r="AB120" s="639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645"/>
      <c r="E121" s="646"/>
      <c r="F121" s="648"/>
      <c r="G121" s="646" t="s">
        <v>9</v>
      </c>
      <c r="H121" s="647" t="s">
        <v>10</v>
      </c>
      <c r="I121" s="648"/>
      <c r="J121" s="648"/>
      <c r="K121" s="648"/>
      <c r="L121" s="646"/>
      <c r="M121" s="646"/>
      <c r="N121" s="646"/>
      <c r="R121" s="638"/>
      <c r="S121" s="639"/>
      <c r="T121" s="546"/>
      <c r="U121" s="639" t="s">
        <v>9</v>
      </c>
      <c r="V121" s="640" t="s">
        <v>10</v>
      </c>
      <c r="W121" s="546"/>
      <c r="X121" s="546"/>
      <c r="Y121" s="546"/>
      <c r="Z121" s="639"/>
      <c r="AA121" s="639"/>
      <c r="AB121" s="639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645"/>
      <c r="E122" s="646"/>
      <c r="F122" s="648"/>
      <c r="G122" s="650"/>
      <c r="H122" s="646" t="s">
        <v>27</v>
      </c>
      <c r="I122" s="646" t="s">
        <v>28</v>
      </c>
      <c r="J122" s="646" t="s">
        <v>29</v>
      </c>
      <c r="K122" s="648"/>
      <c r="L122" s="646"/>
      <c r="M122" s="646"/>
      <c r="N122" s="646"/>
      <c r="R122" s="638"/>
      <c r="S122" s="639"/>
      <c r="T122" s="546"/>
      <c r="U122" s="643"/>
      <c r="V122" s="639" t="s">
        <v>27</v>
      </c>
      <c r="W122" s="639" t="s">
        <v>28</v>
      </c>
      <c r="X122" s="639" t="s">
        <v>29</v>
      </c>
      <c r="Y122" s="546"/>
      <c r="Z122" s="639"/>
      <c r="AA122" s="639"/>
      <c r="AB122" s="639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645"/>
      <c r="E123" s="646"/>
      <c r="F123" s="648"/>
      <c r="G123" s="650"/>
      <c r="H123" s="646"/>
      <c r="I123" s="646"/>
      <c r="J123" s="646"/>
      <c r="K123" s="648"/>
      <c r="L123" s="646"/>
      <c r="M123" s="646"/>
      <c r="N123" s="646"/>
      <c r="R123" s="638"/>
      <c r="S123" s="639"/>
      <c r="T123" s="546"/>
      <c r="U123" s="643"/>
      <c r="V123" s="639"/>
      <c r="W123" s="639"/>
      <c r="X123" s="639"/>
      <c r="Y123" s="546"/>
      <c r="Z123" s="639"/>
      <c r="AA123" s="639"/>
      <c r="AB123" s="639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645"/>
      <c r="E124" s="646"/>
      <c r="F124" s="648"/>
      <c r="G124" s="650"/>
      <c r="H124" s="646"/>
      <c r="I124" s="646"/>
      <c r="J124" s="646"/>
      <c r="K124" s="648"/>
      <c r="L124" s="646"/>
      <c r="M124" s="646"/>
      <c r="N124" s="646"/>
      <c r="R124" s="638"/>
      <c r="S124" s="639"/>
      <c r="T124" s="546"/>
      <c r="U124" s="643"/>
      <c r="V124" s="639"/>
      <c r="W124" s="639"/>
      <c r="X124" s="639"/>
      <c r="Y124" s="546"/>
      <c r="Z124" s="639"/>
      <c r="AA124" s="639"/>
      <c r="AB124" s="639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645"/>
      <c r="E125" s="646"/>
      <c r="F125" s="648"/>
      <c r="G125" s="650"/>
      <c r="H125" s="646"/>
      <c r="I125" s="646"/>
      <c r="J125" s="646"/>
      <c r="K125" s="648"/>
      <c r="L125" s="646"/>
      <c r="M125" s="646"/>
      <c r="N125" s="646"/>
      <c r="R125" s="638"/>
      <c r="S125" s="639"/>
      <c r="T125" s="546"/>
      <c r="U125" s="643"/>
      <c r="V125" s="639"/>
      <c r="W125" s="639"/>
      <c r="X125" s="639"/>
      <c r="Y125" s="546"/>
      <c r="Z125" s="639"/>
      <c r="AA125" s="639"/>
      <c r="AB125" s="639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99" t="s">
        <v>17</v>
      </c>
      <c r="B126" s="99" t="s">
        <v>32</v>
      </c>
      <c r="D126" s="102" t="s">
        <v>171</v>
      </c>
      <c r="E126" s="103">
        <v>3</v>
      </c>
      <c r="F126" s="104">
        <f>E126*30</f>
        <v>90</v>
      </c>
      <c r="G126" s="104">
        <f>H126+I126+J126</f>
        <v>45</v>
      </c>
      <c r="H126" s="104"/>
      <c r="I126" s="104"/>
      <c r="J126" s="104">
        <v>45</v>
      </c>
      <c r="K126" s="104">
        <f>F126-G126</f>
        <v>45</v>
      </c>
      <c r="L126" s="105">
        <f>G126/15</f>
        <v>3</v>
      </c>
      <c r="M126" s="104" t="s">
        <v>17</v>
      </c>
      <c r="N126" s="105">
        <f>G126/F126*100</f>
        <v>50</v>
      </c>
      <c r="O126" s="3" t="s">
        <v>213</v>
      </c>
      <c r="P126" s="1" t="s">
        <v>17</v>
      </c>
      <c r="Q126" s="1" t="s">
        <v>32</v>
      </c>
      <c r="R126" s="4" t="s">
        <v>218</v>
      </c>
      <c r="S126" s="5">
        <v>3</v>
      </c>
      <c r="T126" s="86">
        <f>S126*30</f>
        <v>90</v>
      </c>
      <c r="U126" s="86">
        <f>V126+W126+X126</f>
        <v>45</v>
      </c>
      <c r="V126" s="86"/>
      <c r="W126" s="86"/>
      <c r="X126" s="86">
        <v>45</v>
      </c>
      <c r="Y126" s="86">
        <f>T126-U126</f>
        <v>45</v>
      </c>
      <c r="Z126" s="85">
        <f>U126/15</f>
        <v>3</v>
      </c>
      <c r="AA126" s="86" t="s">
        <v>17</v>
      </c>
      <c r="AB126" s="85">
        <f>U126/T126*100</f>
        <v>50</v>
      </c>
      <c r="AD126" s="3" t="s">
        <v>300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99" t="s">
        <v>13</v>
      </c>
      <c r="B127" s="99" t="s">
        <v>15</v>
      </c>
      <c r="D127" s="102" t="s">
        <v>204</v>
      </c>
      <c r="E127" s="105">
        <v>3</v>
      </c>
      <c r="F127" s="104">
        <f t="shared" ref="F127:F132" si="73">E127*30</f>
        <v>90</v>
      </c>
      <c r="G127" s="104">
        <f t="shared" ref="G127:G132" si="74">H127+I127+J127</f>
        <v>30</v>
      </c>
      <c r="H127" s="115">
        <v>15</v>
      </c>
      <c r="I127" s="105"/>
      <c r="J127" s="115">
        <v>15</v>
      </c>
      <c r="K127" s="104">
        <f t="shared" ref="K127:K132" si="75">F127-G127</f>
        <v>60</v>
      </c>
      <c r="L127" s="105">
        <f t="shared" ref="L127:L132" si="76">G127/15</f>
        <v>2</v>
      </c>
      <c r="M127" s="104" t="s">
        <v>30</v>
      </c>
      <c r="N127" s="105">
        <f t="shared" ref="N127:N132" si="77">G127/F127*100</f>
        <v>33.333333333333329</v>
      </c>
      <c r="O127" s="3" t="s">
        <v>211</v>
      </c>
      <c r="P127" s="1" t="s">
        <v>13</v>
      </c>
      <c r="Q127" s="1" t="s">
        <v>15</v>
      </c>
      <c r="R127" s="4" t="s">
        <v>204</v>
      </c>
      <c r="S127" s="85">
        <v>4</v>
      </c>
      <c r="T127" s="86">
        <f t="shared" ref="T127:T132" si="78">S127*30</f>
        <v>120</v>
      </c>
      <c r="U127" s="86">
        <f t="shared" ref="U127:U132" si="79">V127+W127+X127</f>
        <v>45</v>
      </c>
      <c r="V127" s="90">
        <v>15</v>
      </c>
      <c r="W127" s="85"/>
      <c r="X127" s="90">
        <v>30</v>
      </c>
      <c r="Y127" s="86">
        <f t="shared" ref="Y127:Y132" si="80">T127-U127</f>
        <v>75</v>
      </c>
      <c r="Z127" s="85">
        <f t="shared" ref="Z127:Z132" si="81">U127/15</f>
        <v>3</v>
      </c>
      <c r="AA127" s="97" t="s">
        <v>30</v>
      </c>
      <c r="AB127" s="85">
        <f>U127/T127*100</f>
        <v>37.5</v>
      </c>
      <c r="AD127" s="3" t="s">
        <v>280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99" t="s">
        <v>13</v>
      </c>
      <c r="B128" s="99" t="s">
        <v>32</v>
      </c>
      <c r="D128" s="102" t="s">
        <v>207</v>
      </c>
      <c r="E128" s="105">
        <v>6</v>
      </c>
      <c r="F128" s="104">
        <f t="shared" si="73"/>
        <v>180</v>
      </c>
      <c r="G128" s="104">
        <f t="shared" si="74"/>
        <v>90</v>
      </c>
      <c r="H128" s="104">
        <v>45</v>
      </c>
      <c r="I128" s="104"/>
      <c r="J128" s="104">
        <v>45</v>
      </c>
      <c r="K128" s="104">
        <f t="shared" si="75"/>
        <v>90</v>
      </c>
      <c r="L128" s="105">
        <f t="shared" si="76"/>
        <v>6</v>
      </c>
      <c r="M128" s="104" t="s">
        <v>19</v>
      </c>
      <c r="N128" s="105">
        <f t="shared" si="77"/>
        <v>50</v>
      </c>
      <c r="O128" s="3" t="s">
        <v>211</v>
      </c>
      <c r="P128" s="1" t="s">
        <v>13</v>
      </c>
      <c r="Q128" s="1" t="s">
        <v>32</v>
      </c>
      <c r="R128" s="4" t="s">
        <v>264</v>
      </c>
      <c r="S128" s="85">
        <v>5</v>
      </c>
      <c r="T128" s="86">
        <f t="shared" si="78"/>
        <v>150</v>
      </c>
      <c r="U128" s="86">
        <f t="shared" si="79"/>
        <v>60</v>
      </c>
      <c r="V128" s="86">
        <v>30</v>
      </c>
      <c r="W128" s="86"/>
      <c r="X128" s="86">
        <v>30</v>
      </c>
      <c r="Y128" s="86">
        <f t="shared" si="80"/>
        <v>90</v>
      </c>
      <c r="Z128" s="85">
        <f t="shared" si="81"/>
        <v>4</v>
      </c>
      <c r="AA128" s="97" t="s">
        <v>19</v>
      </c>
      <c r="AB128" s="85">
        <f t="shared" ref="AB128:AB132" si="82">U128/T128*100</f>
        <v>40</v>
      </c>
      <c r="AD128" s="3" t="s">
        <v>301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99" t="s">
        <v>13</v>
      </c>
      <c r="B129" s="99" t="s">
        <v>32</v>
      </c>
      <c r="D129" s="102" t="s">
        <v>208</v>
      </c>
      <c r="E129" s="105">
        <v>5</v>
      </c>
      <c r="F129" s="104">
        <f t="shared" si="73"/>
        <v>150</v>
      </c>
      <c r="G129" s="104">
        <f t="shared" si="74"/>
        <v>75</v>
      </c>
      <c r="H129" s="104">
        <v>45</v>
      </c>
      <c r="I129" s="104"/>
      <c r="J129" s="104">
        <v>30</v>
      </c>
      <c r="K129" s="104">
        <f t="shared" si="75"/>
        <v>75</v>
      </c>
      <c r="L129" s="105">
        <f t="shared" si="76"/>
        <v>5</v>
      </c>
      <c r="M129" s="104" t="s">
        <v>30</v>
      </c>
      <c r="N129" s="105">
        <f t="shared" si="77"/>
        <v>50</v>
      </c>
      <c r="O129" s="3" t="s">
        <v>211</v>
      </c>
      <c r="P129" s="1" t="s">
        <v>13</v>
      </c>
      <c r="Q129" s="1" t="s">
        <v>32</v>
      </c>
      <c r="R129" s="4" t="s">
        <v>208</v>
      </c>
      <c r="S129" s="85">
        <v>5</v>
      </c>
      <c r="T129" s="86">
        <f t="shared" si="78"/>
        <v>150</v>
      </c>
      <c r="U129" s="86">
        <f t="shared" si="79"/>
        <v>60</v>
      </c>
      <c r="V129" s="86">
        <v>30</v>
      </c>
      <c r="W129" s="86"/>
      <c r="X129" s="86">
        <v>30</v>
      </c>
      <c r="Y129" s="86">
        <f t="shared" si="80"/>
        <v>90</v>
      </c>
      <c r="Z129" s="85">
        <f t="shared" si="81"/>
        <v>4</v>
      </c>
      <c r="AA129" s="86" t="s">
        <v>30</v>
      </c>
      <c r="AB129" s="85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99" t="s">
        <v>13</v>
      </c>
      <c r="B130" s="99" t="s">
        <v>32</v>
      </c>
      <c r="D130" s="102" t="s">
        <v>241</v>
      </c>
      <c r="E130" s="105">
        <v>5</v>
      </c>
      <c r="F130" s="104">
        <f t="shared" si="73"/>
        <v>150</v>
      </c>
      <c r="G130" s="104">
        <f t="shared" si="74"/>
        <v>60</v>
      </c>
      <c r="H130" s="104">
        <v>30</v>
      </c>
      <c r="I130" s="104"/>
      <c r="J130" s="104">
        <v>30</v>
      </c>
      <c r="K130" s="104">
        <f t="shared" si="75"/>
        <v>90</v>
      </c>
      <c r="L130" s="105">
        <f t="shared" si="76"/>
        <v>4</v>
      </c>
      <c r="M130" s="104" t="s">
        <v>19</v>
      </c>
      <c r="N130" s="105">
        <f t="shared" si="77"/>
        <v>40</v>
      </c>
      <c r="O130" s="3" t="s">
        <v>211</v>
      </c>
      <c r="P130" s="1" t="s">
        <v>13</v>
      </c>
      <c r="Q130" s="1" t="s">
        <v>32</v>
      </c>
      <c r="R130" s="4" t="s">
        <v>265</v>
      </c>
      <c r="S130" s="85">
        <v>5</v>
      </c>
      <c r="T130" s="86">
        <f t="shared" si="78"/>
        <v>150</v>
      </c>
      <c r="U130" s="86">
        <f t="shared" si="79"/>
        <v>60</v>
      </c>
      <c r="V130" s="86">
        <v>30</v>
      </c>
      <c r="W130" s="86">
        <v>30</v>
      </c>
      <c r="X130" s="86"/>
      <c r="Y130" s="86">
        <f t="shared" si="80"/>
        <v>90</v>
      </c>
      <c r="Z130" s="85">
        <f t="shared" si="81"/>
        <v>4</v>
      </c>
      <c r="AA130" s="86" t="s">
        <v>19</v>
      </c>
      <c r="AB130" s="85">
        <f t="shared" si="82"/>
        <v>40</v>
      </c>
      <c r="AD130" s="3" t="s">
        <v>301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99" t="s">
        <v>13</v>
      </c>
      <c r="B131" s="99" t="s">
        <v>15</v>
      </c>
      <c r="D131" s="102" t="s">
        <v>245</v>
      </c>
      <c r="E131" s="105">
        <v>5</v>
      </c>
      <c r="F131" s="104">
        <f t="shared" si="73"/>
        <v>150</v>
      </c>
      <c r="G131" s="104">
        <f t="shared" si="74"/>
        <v>75</v>
      </c>
      <c r="H131" s="104">
        <v>45</v>
      </c>
      <c r="I131" s="104"/>
      <c r="J131" s="104">
        <v>30</v>
      </c>
      <c r="K131" s="104">
        <f t="shared" si="75"/>
        <v>75</v>
      </c>
      <c r="L131" s="105">
        <f t="shared" si="76"/>
        <v>5</v>
      </c>
      <c r="M131" s="104" t="s">
        <v>19</v>
      </c>
      <c r="N131" s="105">
        <f t="shared" si="77"/>
        <v>50</v>
      </c>
      <c r="O131" s="3" t="s">
        <v>211</v>
      </c>
      <c r="P131" s="1" t="s">
        <v>13</v>
      </c>
      <c r="Q131" s="1" t="s">
        <v>15</v>
      </c>
      <c r="R131" s="4" t="s">
        <v>245</v>
      </c>
      <c r="S131" s="85">
        <v>5</v>
      </c>
      <c r="T131" s="86">
        <f t="shared" si="78"/>
        <v>150</v>
      </c>
      <c r="U131" s="86">
        <f t="shared" si="79"/>
        <v>60</v>
      </c>
      <c r="V131" s="86">
        <v>30</v>
      </c>
      <c r="W131" s="86"/>
      <c r="X131" s="86">
        <v>30</v>
      </c>
      <c r="Y131" s="86">
        <f t="shared" si="80"/>
        <v>90</v>
      </c>
      <c r="Z131" s="85">
        <f t="shared" si="81"/>
        <v>4</v>
      </c>
      <c r="AA131" s="86" t="s">
        <v>19</v>
      </c>
      <c r="AB131" s="85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99" t="s">
        <v>17</v>
      </c>
      <c r="B132" s="99" t="s">
        <v>15</v>
      </c>
      <c r="D132" s="102" t="s">
        <v>43</v>
      </c>
      <c r="E132" s="105">
        <v>3</v>
      </c>
      <c r="F132" s="104">
        <f t="shared" si="73"/>
        <v>90</v>
      </c>
      <c r="G132" s="104">
        <f t="shared" si="74"/>
        <v>30</v>
      </c>
      <c r="H132" s="104">
        <v>15</v>
      </c>
      <c r="I132" s="104">
        <v>8</v>
      </c>
      <c r="J132" s="104">
        <v>7</v>
      </c>
      <c r="K132" s="104">
        <f t="shared" si="75"/>
        <v>60</v>
      </c>
      <c r="L132" s="105">
        <f t="shared" si="76"/>
        <v>2</v>
      </c>
      <c r="M132" s="104" t="s">
        <v>30</v>
      </c>
      <c r="N132" s="105">
        <f t="shared" si="77"/>
        <v>33.333333333333329</v>
      </c>
      <c r="O132" s="3" t="s">
        <v>213</v>
      </c>
      <c r="P132" s="1" t="s">
        <v>17</v>
      </c>
      <c r="Q132" s="1" t="s">
        <v>15</v>
      </c>
      <c r="R132" s="4" t="s">
        <v>43</v>
      </c>
      <c r="S132" s="85">
        <v>3</v>
      </c>
      <c r="T132" s="86">
        <f t="shared" si="78"/>
        <v>90</v>
      </c>
      <c r="U132" s="86">
        <f t="shared" si="79"/>
        <v>30</v>
      </c>
      <c r="V132" s="86">
        <v>15</v>
      </c>
      <c r="W132" s="86">
        <v>8</v>
      </c>
      <c r="X132" s="86">
        <v>7</v>
      </c>
      <c r="Y132" s="86">
        <f t="shared" si="80"/>
        <v>60</v>
      </c>
      <c r="Z132" s="85">
        <f t="shared" si="81"/>
        <v>2</v>
      </c>
      <c r="AA132" s="86" t="s">
        <v>30</v>
      </c>
      <c r="AB132" s="85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106" t="s">
        <v>23</v>
      </c>
      <c r="E133" s="107">
        <f>SUM(E126:E132)</f>
        <v>30</v>
      </c>
      <c r="F133" s="108">
        <f>SUM(F126:F132)</f>
        <v>900</v>
      </c>
      <c r="G133" s="108">
        <f t="shared" ref="G133:N133" si="83">SUM(G126:G132)</f>
        <v>405</v>
      </c>
      <c r="H133" s="108">
        <f t="shared" si="83"/>
        <v>195</v>
      </c>
      <c r="I133" s="108">
        <f t="shared" si="83"/>
        <v>8</v>
      </c>
      <c r="J133" s="108">
        <f t="shared" si="83"/>
        <v>202</v>
      </c>
      <c r="K133" s="108">
        <f t="shared" si="83"/>
        <v>495</v>
      </c>
      <c r="L133" s="108">
        <f t="shared" si="83"/>
        <v>27</v>
      </c>
      <c r="M133" s="108">
        <f t="shared" si="83"/>
        <v>0</v>
      </c>
      <c r="N133" s="108">
        <f t="shared" si="83"/>
        <v>306.66666666666663</v>
      </c>
      <c r="P133" s="1"/>
      <c r="Q133" s="1"/>
      <c r="R133" s="6" t="s">
        <v>23</v>
      </c>
      <c r="S133" s="81">
        <f>SUM(S126:S132)</f>
        <v>30</v>
      </c>
      <c r="T133" s="91">
        <f>SUM(T126:T132)</f>
        <v>900</v>
      </c>
      <c r="U133" s="91">
        <f t="shared" ref="U133:AB133" si="84">SUM(U126:U132)</f>
        <v>360</v>
      </c>
      <c r="V133" s="91">
        <f t="shared" si="84"/>
        <v>150</v>
      </c>
      <c r="W133" s="91">
        <f t="shared" si="84"/>
        <v>38</v>
      </c>
      <c r="X133" s="91">
        <f t="shared" si="84"/>
        <v>172</v>
      </c>
      <c r="Y133" s="91">
        <f t="shared" si="84"/>
        <v>540</v>
      </c>
      <c r="Z133" s="91">
        <f t="shared" si="84"/>
        <v>24</v>
      </c>
      <c r="AA133" s="91">
        <f t="shared" si="84"/>
        <v>0</v>
      </c>
      <c r="AB133" s="91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109" t="s">
        <v>24</v>
      </c>
      <c r="E134" s="110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100" t="s">
        <v>186</v>
      </c>
      <c r="R135" s="100" t="s">
        <v>186</v>
      </c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645" t="s">
        <v>0</v>
      </c>
      <c r="E136" s="646" t="s">
        <v>1</v>
      </c>
      <c r="F136" s="647" t="s">
        <v>2</v>
      </c>
      <c r="G136" s="647"/>
      <c r="H136" s="647"/>
      <c r="I136" s="647"/>
      <c r="J136" s="647"/>
      <c r="K136" s="648"/>
      <c r="L136" s="646" t="s">
        <v>3</v>
      </c>
      <c r="M136" s="646" t="s">
        <v>4</v>
      </c>
      <c r="N136" s="646" t="s">
        <v>5</v>
      </c>
      <c r="R136" s="645" t="s">
        <v>0</v>
      </c>
      <c r="S136" s="646" t="s">
        <v>1</v>
      </c>
      <c r="T136" s="647" t="s">
        <v>2</v>
      </c>
      <c r="U136" s="647"/>
      <c r="V136" s="647"/>
      <c r="W136" s="647"/>
      <c r="X136" s="647"/>
      <c r="Y136" s="648"/>
      <c r="Z136" s="646" t="s">
        <v>3</v>
      </c>
      <c r="AA136" s="646" t="s">
        <v>4</v>
      </c>
      <c r="AB136" s="646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645"/>
      <c r="E137" s="646"/>
      <c r="F137" s="646" t="s">
        <v>6</v>
      </c>
      <c r="G137" s="649" t="s">
        <v>7</v>
      </c>
      <c r="H137" s="649"/>
      <c r="I137" s="649"/>
      <c r="J137" s="649"/>
      <c r="K137" s="646" t="s">
        <v>26</v>
      </c>
      <c r="L137" s="646"/>
      <c r="M137" s="646"/>
      <c r="N137" s="646"/>
      <c r="R137" s="645"/>
      <c r="S137" s="646"/>
      <c r="T137" s="646" t="s">
        <v>6</v>
      </c>
      <c r="U137" s="649" t="s">
        <v>7</v>
      </c>
      <c r="V137" s="649"/>
      <c r="W137" s="649"/>
      <c r="X137" s="649"/>
      <c r="Y137" s="646" t="s">
        <v>26</v>
      </c>
      <c r="Z137" s="646"/>
      <c r="AA137" s="646"/>
      <c r="AB137" s="646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645"/>
      <c r="E138" s="646"/>
      <c r="F138" s="648"/>
      <c r="G138" s="646" t="s">
        <v>9</v>
      </c>
      <c r="H138" s="647" t="s">
        <v>10</v>
      </c>
      <c r="I138" s="648"/>
      <c r="J138" s="648"/>
      <c r="K138" s="648"/>
      <c r="L138" s="646"/>
      <c r="M138" s="646"/>
      <c r="N138" s="646"/>
      <c r="R138" s="645"/>
      <c r="S138" s="646"/>
      <c r="T138" s="648"/>
      <c r="U138" s="646" t="s">
        <v>9</v>
      </c>
      <c r="V138" s="647" t="s">
        <v>10</v>
      </c>
      <c r="W138" s="648"/>
      <c r="X138" s="648"/>
      <c r="Y138" s="648"/>
      <c r="Z138" s="646"/>
      <c r="AA138" s="646"/>
      <c r="AB138" s="646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645"/>
      <c r="E139" s="646"/>
      <c r="F139" s="648"/>
      <c r="G139" s="650"/>
      <c r="H139" s="646" t="s">
        <v>27</v>
      </c>
      <c r="I139" s="646" t="s">
        <v>28</v>
      </c>
      <c r="J139" s="646" t="s">
        <v>29</v>
      </c>
      <c r="K139" s="648"/>
      <c r="L139" s="646"/>
      <c r="M139" s="646"/>
      <c r="N139" s="646"/>
      <c r="R139" s="645"/>
      <c r="S139" s="646"/>
      <c r="T139" s="648"/>
      <c r="U139" s="650"/>
      <c r="V139" s="646" t="s">
        <v>27</v>
      </c>
      <c r="W139" s="646" t="s">
        <v>28</v>
      </c>
      <c r="X139" s="646" t="s">
        <v>29</v>
      </c>
      <c r="Y139" s="648"/>
      <c r="Z139" s="646"/>
      <c r="AA139" s="646"/>
      <c r="AB139" s="646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645"/>
      <c r="E140" s="646"/>
      <c r="F140" s="648"/>
      <c r="G140" s="650"/>
      <c r="H140" s="646"/>
      <c r="I140" s="646"/>
      <c r="J140" s="646"/>
      <c r="K140" s="648"/>
      <c r="L140" s="646"/>
      <c r="M140" s="646"/>
      <c r="N140" s="646"/>
      <c r="R140" s="645"/>
      <c r="S140" s="646"/>
      <c r="T140" s="648"/>
      <c r="U140" s="650"/>
      <c r="V140" s="646"/>
      <c r="W140" s="646"/>
      <c r="X140" s="646"/>
      <c r="Y140" s="648"/>
      <c r="Z140" s="646"/>
      <c r="AA140" s="646"/>
      <c r="AB140" s="646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645"/>
      <c r="E141" s="646"/>
      <c r="F141" s="648"/>
      <c r="G141" s="650"/>
      <c r="H141" s="646"/>
      <c r="I141" s="646"/>
      <c r="J141" s="646"/>
      <c r="K141" s="648"/>
      <c r="L141" s="646"/>
      <c r="M141" s="646"/>
      <c r="N141" s="646"/>
      <c r="R141" s="645"/>
      <c r="S141" s="646"/>
      <c r="T141" s="648"/>
      <c r="U141" s="650"/>
      <c r="V141" s="646"/>
      <c r="W141" s="646"/>
      <c r="X141" s="646"/>
      <c r="Y141" s="648"/>
      <c r="Z141" s="646"/>
      <c r="AA141" s="646"/>
      <c r="AB141" s="646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645"/>
      <c r="E142" s="646"/>
      <c r="F142" s="648"/>
      <c r="G142" s="650"/>
      <c r="H142" s="646"/>
      <c r="I142" s="646"/>
      <c r="J142" s="646"/>
      <c r="K142" s="648"/>
      <c r="L142" s="646"/>
      <c r="M142" s="646"/>
      <c r="N142" s="646"/>
      <c r="R142" s="645"/>
      <c r="S142" s="646"/>
      <c r="T142" s="648"/>
      <c r="U142" s="650"/>
      <c r="V142" s="646"/>
      <c r="W142" s="646"/>
      <c r="X142" s="646"/>
      <c r="Y142" s="648"/>
      <c r="Z142" s="646"/>
      <c r="AA142" s="646"/>
      <c r="AB142" s="646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99" t="s">
        <v>13</v>
      </c>
      <c r="B143" s="99" t="s">
        <v>15</v>
      </c>
      <c r="D143" s="106" t="s">
        <v>136</v>
      </c>
      <c r="E143" s="103">
        <v>6</v>
      </c>
      <c r="F143" s="104">
        <f>E143*30</f>
        <v>180</v>
      </c>
      <c r="G143" s="104">
        <f>H143+I143+J143</f>
        <v>0</v>
      </c>
      <c r="H143" s="104"/>
      <c r="I143" s="104"/>
      <c r="J143" s="104"/>
      <c r="K143" s="104">
        <f>F143-G143</f>
        <v>180</v>
      </c>
      <c r="L143" s="105">
        <f>G143/13</f>
        <v>0</v>
      </c>
      <c r="M143" s="104" t="s">
        <v>30</v>
      </c>
      <c r="N143" s="105">
        <f>G143/F143*100</f>
        <v>0</v>
      </c>
      <c r="O143" s="3" t="s">
        <v>211</v>
      </c>
      <c r="P143" s="1" t="s">
        <v>13</v>
      </c>
      <c r="Q143" s="1" t="s">
        <v>15</v>
      </c>
      <c r="R143" s="6" t="s">
        <v>136</v>
      </c>
      <c r="S143" s="5">
        <v>6</v>
      </c>
      <c r="T143" s="86">
        <f>S143*30</f>
        <v>180</v>
      </c>
      <c r="U143" s="86">
        <f>V143+W143+X143</f>
        <v>0</v>
      </c>
      <c r="V143" s="86"/>
      <c r="W143" s="86"/>
      <c r="X143" s="86"/>
      <c r="Y143" s="86">
        <f>T143-U143</f>
        <v>180</v>
      </c>
      <c r="Z143" s="85">
        <f>U143/13</f>
        <v>0</v>
      </c>
      <c r="AA143" s="86" t="s">
        <v>30</v>
      </c>
      <c r="AB143" s="85">
        <f>U143/T143*100</f>
        <v>0</v>
      </c>
      <c r="AC143" s="3" t="s">
        <v>211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99" t="s">
        <v>13</v>
      </c>
      <c r="B144" s="99" t="s">
        <v>15</v>
      </c>
      <c r="D144" s="102" t="s">
        <v>79</v>
      </c>
      <c r="E144" s="105">
        <v>3</v>
      </c>
      <c r="F144" s="104">
        <f t="shared" ref="F144:F150" si="85">E144*30</f>
        <v>90</v>
      </c>
      <c r="G144" s="104">
        <f t="shared" ref="G144:G150" si="86">H144+I144+J144</f>
        <v>0</v>
      </c>
      <c r="H144" s="104"/>
      <c r="I144" s="104"/>
      <c r="J144" s="104"/>
      <c r="K144" s="104">
        <f t="shared" ref="K144:K150" si="87">F144-G144</f>
        <v>90</v>
      </c>
      <c r="L144" s="105">
        <f t="shared" ref="L144:L150" si="88">G144/13</f>
        <v>0</v>
      </c>
      <c r="M144" s="104"/>
      <c r="N144" s="105">
        <f t="shared" ref="N144:N150" si="89">G144/F144*100</f>
        <v>0</v>
      </c>
      <c r="O144" s="3" t="s">
        <v>211</v>
      </c>
      <c r="P144" s="1" t="s">
        <v>13</v>
      </c>
      <c r="Q144" s="1" t="s">
        <v>15</v>
      </c>
      <c r="R144" s="4" t="s">
        <v>79</v>
      </c>
      <c r="S144" s="85">
        <v>3</v>
      </c>
      <c r="T144" s="86">
        <f t="shared" ref="T144:T150" si="90">S144*30</f>
        <v>90</v>
      </c>
      <c r="U144" s="86">
        <f t="shared" ref="U144:U150" si="91">V144+W144+X144</f>
        <v>0</v>
      </c>
      <c r="V144" s="86"/>
      <c r="W144" s="86"/>
      <c r="X144" s="86"/>
      <c r="Y144" s="86">
        <f t="shared" ref="Y144:Y150" si="92">T144-U144</f>
        <v>90</v>
      </c>
      <c r="Z144" s="85">
        <f t="shared" ref="Z144:Z150" si="93">U144/13</f>
        <v>0</v>
      </c>
      <c r="AA144" s="86"/>
      <c r="AB144" s="85">
        <f t="shared" ref="AB144:AB150" si="94">U144/T144*100</f>
        <v>0</v>
      </c>
      <c r="AC144" s="3" t="s">
        <v>211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99" t="s">
        <v>13</v>
      </c>
      <c r="B145" s="99" t="s">
        <v>15</v>
      </c>
      <c r="D145" s="102" t="s">
        <v>44</v>
      </c>
      <c r="E145" s="105">
        <v>3</v>
      </c>
      <c r="F145" s="104">
        <f t="shared" si="85"/>
        <v>90</v>
      </c>
      <c r="G145" s="104">
        <f t="shared" si="86"/>
        <v>0</v>
      </c>
      <c r="H145" s="104"/>
      <c r="I145" s="104"/>
      <c r="J145" s="104"/>
      <c r="K145" s="104">
        <f t="shared" si="87"/>
        <v>90</v>
      </c>
      <c r="L145" s="105">
        <f t="shared" si="88"/>
        <v>0</v>
      </c>
      <c r="M145" s="104"/>
      <c r="N145" s="105">
        <f t="shared" si="89"/>
        <v>0</v>
      </c>
      <c r="O145" s="3" t="s">
        <v>211</v>
      </c>
      <c r="P145" s="1" t="s">
        <v>13</v>
      </c>
      <c r="Q145" s="1" t="s">
        <v>15</v>
      </c>
      <c r="R145" s="4" t="s">
        <v>44</v>
      </c>
      <c r="S145" s="85">
        <v>3</v>
      </c>
      <c r="T145" s="86">
        <f t="shared" si="90"/>
        <v>90</v>
      </c>
      <c r="U145" s="86">
        <f t="shared" si="91"/>
        <v>0</v>
      </c>
      <c r="V145" s="86"/>
      <c r="W145" s="86"/>
      <c r="X145" s="86"/>
      <c r="Y145" s="86">
        <f t="shared" si="92"/>
        <v>90</v>
      </c>
      <c r="Z145" s="85">
        <f t="shared" si="93"/>
        <v>0</v>
      </c>
      <c r="AA145" s="86" t="s">
        <v>19</v>
      </c>
      <c r="AB145" s="85">
        <f t="shared" si="94"/>
        <v>0</v>
      </c>
      <c r="AC145" s="3" t="s">
        <v>211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99" t="s">
        <v>17</v>
      </c>
      <c r="B146" s="99" t="s">
        <v>32</v>
      </c>
      <c r="D146" s="102" t="s">
        <v>218</v>
      </c>
      <c r="E146" s="105">
        <v>3</v>
      </c>
      <c r="F146" s="104">
        <f t="shared" si="85"/>
        <v>90</v>
      </c>
      <c r="G146" s="104">
        <f t="shared" si="86"/>
        <v>39</v>
      </c>
      <c r="H146" s="104"/>
      <c r="I146" s="104"/>
      <c r="J146" s="104">
        <v>39</v>
      </c>
      <c r="K146" s="104">
        <f t="shared" si="87"/>
        <v>51</v>
      </c>
      <c r="L146" s="105">
        <f t="shared" si="88"/>
        <v>3</v>
      </c>
      <c r="M146" s="104" t="s">
        <v>30</v>
      </c>
      <c r="N146" s="105">
        <f t="shared" si="89"/>
        <v>43.333333333333336</v>
      </c>
      <c r="O146" s="3" t="s">
        <v>213</v>
      </c>
      <c r="P146" s="1" t="s">
        <v>17</v>
      </c>
      <c r="Q146" s="1" t="s">
        <v>32</v>
      </c>
      <c r="R146" s="4" t="s">
        <v>263</v>
      </c>
      <c r="S146" s="85">
        <v>3</v>
      </c>
      <c r="T146" s="86">
        <f t="shared" si="90"/>
        <v>90</v>
      </c>
      <c r="U146" s="86">
        <f t="shared" si="91"/>
        <v>39</v>
      </c>
      <c r="V146" s="86"/>
      <c r="W146" s="86"/>
      <c r="X146" s="86">
        <v>39</v>
      </c>
      <c r="Y146" s="86">
        <f t="shared" si="92"/>
        <v>51</v>
      </c>
      <c r="Z146" s="85">
        <f t="shared" si="93"/>
        <v>3</v>
      </c>
      <c r="AA146" s="86" t="s">
        <v>30</v>
      </c>
      <c r="AB146" s="85">
        <f t="shared" si="94"/>
        <v>43.333333333333336</v>
      </c>
      <c r="AC146" s="3" t="s">
        <v>213</v>
      </c>
      <c r="AD146" s="3" t="s">
        <v>302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99" t="s">
        <v>13</v>
      </c>
      <c r="B147" s="99" t="s">
        <v>15</v>
      </c>
      <c r="D147" s="102" t="s">
        <v>247</v>
      </c>
      <c r="E147" s="105">
        <v>5</v>
      </c>
      <c r="F147" s="104">
        <f t="shared" si="85"/>
        <v>150</v>
      </c>
      <c r="G147" s="104">
        <f t="shared" si="86"/>
        <v>65</v>
      </c>
      <c r="H147" s="104">
        <v>26</v>
      </c>
      <c r="I147" s="104"/>
      <c r="J147" s="104">
        <v>39</v>
      </c>
      <c r="K147" s="104">
        <f t="shared" si="87"/>
        <v>85</v>
      </c>
      <c r="L147" s="105">
        <f t="shared" si="88"/>
        <v>5</v>
      </c>
      <c r="M147" s="104" t="s">
        <v>19</v>
      </c>
      <c r="N147" s="105">
        <f t="shared" si="89"/>
        <v>43.333333333333336</v>
      </c>
      <c r="O147" s="3" t="s">
        <v>211</v>
      </c>
      <c r="P147" s="1" t="s">
        <v>13</v>
      </c>
      <c r="Q147" s="1" t="s">
        <v>15</v>
      </c>
      <c r="R147" s="4" t="s">
        <v>271</v>
      </c>
      <c r="S147" s="85">
        <v>4</v>
      </c>
      <c r="T147" s="86">
        <f t="shared" si="90"/>
        <v>120</v>
      </c>
      <c r="U147" s="86">
        <f t="shared" si="91"/>
        <v>52</v>
      </c>
      <c r="V147" s="86">
        <v>26</v>
      </c>
      <c r="W147" s="86">
        <v>26</v>
      </c>
      <c r="X147" s="86"/>
      <c r="Y147" s="86">
        <f t="shared" si="92"/>
        <v>68</v>
      </c>
      <c r="Z147" s="85">
        <f t="shared" si="93"/>
        <v>4</v>
      </c>
      <c r="AA147" s="86" t="s">
        <v>19</v>
      </c>
      <c r="AB147" s="85">
        <f t="shared" si="94"/>
        <v>43.333333333333336</v>
      </c>
      <c r="AC147" s="3" t="s">
        <v>211</v>
      </c>
      <c r="AD147" s="3" t="s">
        <v>294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99" t="s">
        <v>13</v>
      </c>
      <c r="B148" s="99" t="s">
        <v>15</v>
      </c>
      <c r="D148" s="102" t="s">
        <v>202</v>
      </c>
      <c r="E148" s="105">
        <v>1</v>
      </c>
      <c r="F148" s="104">
        <f>E148*30</f>
        <v>30</v>
      </c>
      <c r="G148" s="104">
        <f>H148+I148+J148</f>
        <v>0</v>
      </c>
      <c r="H148" s="104"/>
      <c r="I148" s="104"/>
      <c r="J148" s="104"/>
      <c r="K148" s="104">
        <f>F148-G148</f>
        <v>30</v>
      </c>
      <c r="L148" s="105">
        <f>G148/15</f>
        <v>0</v>
      </c>
      <c r="M148" s="104" t="s">
        <v>30</v>
      </c>
      <c r="N148" s="105">
        <f>G148/F148*100</f>
        <v>0</v>
      </c>
      <c r="O148" s="3" t="s">
        <v>211</v>
      </c>
      <c r="P148" s="1" t="s">
        <v>13</v>
      </c>
      <c r="Q148" s="1" t="s">
        <v>15</v>
      </c>
      <c r="R148" s="4" t="s">
        <v>202</v>
      </c>
      <c r="S148" s="85">
        <v>1</v>
      </c>
      <c r="T148" s="86">
        <f>S148*30</f>
        <v>30</v>
      </c>
      <c r="U148" s="86">
        <f>V148+W148+X148</f>
        <v>0</v>
      </c>
      <c r="V148" s="86"/>
      <c r="W148" s="86"/>
      <c r="X148" s="86"/>
      <c r="Y148" s="86">
        <f>T148-U148</f>
        <v>30</v>
      </c>
      <c r="Z148" s="85">
        <f>U148/15</f>
        <v>0</v>
      </c>
      <c r="AA148" s="86" t="s">
        <v>30</v>
      </c>
      <c r="AB148" s="85">
        <f>U148/T148*100</f>
        <v>0</v>
      </c>
      <c r="AC148" s="3" t="s">
        <v>211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99" t="s">
        <v>13</v>
      </c>
      <c r="B149" s="99" t="s">
        <v>32</v>
      </c>
      <c r="D149" s="102" t="s">
        <v>205</v>
      </c>
      <c r="E149" s="105">
        <v>4</v>
      </c>
      <c r="F149" s="104">
        <f t="shared" si="85"/>
        <v>120</v>
      </c>
      <c r="G149" s="104">
        <f t="shared" si="86"/>
        <v>52</v>
      </c>
      <c r="H149" s="104">
        <v>26</v>
      </c>
      <c r="I149" s="104">
        <v>26</v>
      </c>
      <c r="J149" s="104"/>
      <c r="K149" s="104">
        <f t="shared" si="87"/>
        <v>68</v>
      </c>
      <c r="L149" s="105">
        <f t="shared" si="88"/>
        <v>4</v>
      </c>
      <c r="M149" s="104" t="s">
        <v>19</v>
      </c>
      <c r="N149" s="105">
        <f t="shared" si="89"/>
        <v>43.333333333333336</v>
      </c>
      <c r="O149" s="3" t="s">
        <v>211</v>
      </c>
      <c r="P149" s="1" t="s">
        <v>13</v>
      </c>
      <c r="Q149" s="1" t="s">
        <v>32</v>
      </c>
      <c r="R149" s="4" t="s">
        <v>267</v>
      </c>
      <c r="S149" s="85">
        <v>5</v>
      </c>
      <c r="T149" s="86">
        <f t="shared" si="90"/>
        <v>150</v>
      </c>
      <c r="U149" s="86">
        <f t="shared" si="91"/>
        <v>52</v>
      </c>
      <c r="V149" s="86">
        <v>26</v>
      </c>
      <c r="W149" s="86"/>
      <c r="X149" s="86">
        <v>26</v>
      </c>
      <c r="Y149" s="86">
        <f t="shared" si="92"/>
        <v>98</v>
      </c>
      <c r="Z149" s="85">
        <f t="shared" si="93"/>
        <v>4</v>
      </c>
      <c r="AA149" s="86" t="s">
        <v>19</v>
      </c>
      <c r="AB149" s="85">
        <f t="shared" si="94"/>
        <v>34.666666666666671</v>
      </c>
      <c r="AC149" s="3" t="s">
        <v>211</v>
      </c>
      <c r="AD149" s="3" t="s">
        <v>303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99" t="s">
        <v>13</v>
      </c>
      <c r="B150" s="99" t="s">
        <v>32</v>
      </c>
      <c r="D150" s="102" t="s">
        <v>246</v>
      </c>
      <c r="E150" s="105">
        <v>5</v>
      </c>
      <c r="F150" s="104">
        <f t="shared" si="85"/>
        <v>150</v>
      </c>
      <c r="G150" s="104">
        <f t="shared" si="86"/>
        <v>65</v>
      </c>
      <c r="H150" s="104">
        <v>39</v>
      </c>
      <c r="I150" s="104"/>
      <c r="J150" s="104">
        <v>26</v>
      </c>
      <c r="K150" s="104">
        <f t="shared" si="87"/>
        <v>85</v>
      </c>
      <c r="L150" s="105">
        <f t="shared" si="88"/>
        <v>5</v>
      </c>
      <c r="M150" s="104" t="s">
        <v>19</v>
      </c>
      <c r="N150" s="105">
        <f t="shared" si="89"/>
        <v>43.333333333333336</v>
      </c>
      <c r="O150" s="3" t="s">
        <v>211</v>
      </c>
      <c r="P150" s="1" t="s">
        <v>13</v>
      </c>
      <c r="Q150" s="1" t="s">
        <v>32</v>
      </c>
      <c r="R150" s="4" t="s">
        <v>266</v>
      </c>
      <c r="S150" s="85">
        <v>5</v>
      </c>
      <c r="T150" s="86">
        <f t="shared" si="90"/>
        <v>150</v>
      </c>
      <c r="U150" s="86">
        <f t="shared" si="91"/>
        <v>52</v>
      </c>
      <c r="V150" s="86">
        <v>26</v>
      </c>
      <c r="W150" s="86"/>
      <c r="X150" s="86">
        <v>26</v>
      </c>
      <c r="Y150" s="86">
        <f t="shared" si="92"/>
        <v>98</v>
      </c>
      <c r="Z150" s="85">
        <f t="shared" si="93"/>
        <v>4</v>
      </c>
      <c r="AA150" s="86" t="s">
        <v>19</v>
      </c>
      <c r="AB150" s="85">
        <f t="shared" si="94"/>
        <v>34.666666666666671</v>
      </c>
      <c r="AC150" s="3" t="s">
        <v>211</v>
      </c>
      <c r="AD150" s="3" t="s">
        <v>280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106" t="s">
        <v>23</v>
      </c>
      <c r="E151" s="107">
        <f t="shared" ref="E151:N151" si="95">SUM(E143:E150)</f>
        <v>30</v>
      </c>
      <c r="F151" s="108">
        <f t="shared" si="95"/>
        <v>900</v>
      </c>
      <c r="G151" s="108">
        <f t="shared" si="95"/>
        <v>221</v>
      </c>
      <c r="H151" s="108">
        <f t="shared" si="95"/>
        <v>91</v>
      </c>
      <c r="I151" s="108">
        <f t="shared" si="95"/>
        <v>26</v>
      </c>
      <c r="J151" s="108">
        <f t="shared" si="95"/>
        <v>104</v>
      </c>
      <c r="K151" s="108">
        <f t="shared" si="95"/>
        <v>679</v>
      </c>
      <c r="L151" s="108">
        <f>SUM(L143:L150)</f>
        <v>17</v>
      </c>
      <c r="M151" s="108">
        <f t="shared" si="95"/>
        <v>0</v>
      </c>
      <c r="N151" s="108">
        <f t="shared" si="95"/>
        <v>173.33333333333334</v>
      </c>
      <c r="P151" s="1"/>
      <c r="Q151" s="1"/>
      <c r="R151" s="6" t="s">
        <v>23</v>
      </c>
      <c r="S151" s="81">
        <f t="shared" ref="S151:AB151" si="96">SUM(S143:S150)</f>
        <v>30</v>
      </c>
      <c r="T151" s="91">
        <f t="shared" si="96"/>
        <v>900</v>
      </c>
      <c r="U151" s="91">
        <f t="shared" si="96"/>
        <v>195</v>
      </c>
      <c r="V151" s="91">
        <f t="shared" si="96"/>
        <v>78</v>
      </c>
      <c r="W151" s="91">
        <f t="shared" si="96"/>
        <v>26</v>
      </c>
      <c r="X151" s="91">
        <f t="shared" si="96"/>
        <v>91</v>
      </c>
      <c r="Y151" s="91">
        <f t="shared" si="96"/>
        <v>705</v>
      </c>
      <c r="Z151" s="91">
        <f>SUM(Z143:Z150)</f>
        <v>15</v>
      </c>
      <c r="AA151" s="91">
        <f t="shared" si="96"/>
        <v>0</v>
      </c>
      <c r="AB151" s="91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109" t="s">
        <v>24</v>
      </c>
      <c r="E152" s="111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100" t="s">
        <v>23</v>
      </c>
      <c r="E154" s="116">
        <f>E155+E156</f>
        <v>240</v>
      </c>
      <c r="F154" s="116">
        <f>F155+F156</f>
        <v>7200</v>
      </c>
      <c r="G154" s="117">
        <f>F154/$F$154*100</f>
        <v>100</v>
      </c>
      <c r="H154" s="118"/>
      <c r="I154" s="119"/>
      <c r="J154" s="119"/>
      <c r="K154" s="119"/>
      <c r="O154" s="82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99" t="s">
        <v>15</v>
      </c>
      <c r="D155" s="100" t="s">
        <v>45</v>
      </c>
      <c r="E155" s="117">
        <f>SUMIF(B$10:B$150,B155,E$10:E$150)</f>
        <v>175.5</v>
      </c>
      <c r="F155" s="99">
        <f>E155*30</f>
        <v>5265</v>
      </c>
      <c r="G155" s="117">
        <f>F155/F$154*100</f>
        <v>73.125</v>
      </c>
      <c r="H155" s="99"/>
      <c r="J155" s="120"/>
      <c r="K155" s="120"/>
      <c r="O155" s="82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99" t="s">
        <v>32</v>
      </c>
      <c r="D156" s="100" t="s">
        <v>46</v>
      </c>
      <c r="E156" s="117">
        <f>SUMIF(B$10:B$150,B156,E$10:E$150)</f>
        <v>64.5</v>
      </c>
      <c r="F156" s="99">
        <f t="shared" ref="F156:F163" si="97">E156*30</f>
        <v>1935</v>
      </c>
      <c r="G156" s="117">
        <f>F156/F$154*100</f>
        <v>26.875</v>
      </c>
      <c r="H156" s="99"/>
      <c r="O156" s="82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99"/>
      <c r="F157" s="99"/>
      <c r="G157" s="99"/>
      <c r="H157" s="99"/>
      <c r="O157" s="82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100" t="s">
        <v>172</v>
      </c>
      <c r="E158" s="121">
        <f>E159+E160</f>
        <v>101.5</v>
      </c>
      <c r="F158" s="121">
        <f t="shared" ref="F158" si="98">F159+F160</f>
        <v>3045</v>
      </c>
      <c r="G158" s="117">
        <f>F158/$F$158*100</f>
        <v>100</v>
      </c>
      <c r="H158" s="99"/>
      <c r="O158" s="82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99" t="s">
        <v>17</v>
      </c>
      <c r="B159" s="99" t="s">
        <v>15</v>
      </c>
      <c r="D159" s="100" t="s">
        <v>45</v>
      </c>
      <c r="E159" s="99">
        <f>SUMIFS(E$10:E$150,A$10:A$150,A159,B$10:B$150,B159)</f>
        <v>82</v>
      </c>
      <c r="F159" s="99">
        <f t="shared" si="97"/>
        <v>2460</v>
      </c>
      <c r="G159" s="117">
        <f>F159/F$158*100</f>
        <v>80.78817733990148</v>
      </c>
      <c r="H159" s="99"/>
      <c r="O159" s="82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99" t="s">
        <v>17</v>
      </c>
      <c r="B160" s="99" t="s">
        <v>32</v>
      </c>
      <c r="D160" s="100" t="s">
        <v>46</v>
      </c>
      <c r="E160" s="99">
        <f>SUMIFS(E$10:E$150,A$10:A$150,A160,B$10:B$150,B160)</f>
        <v>19.5</v>
      </c>
      <c r="F160" s="99">
        <f>E160*30</f>
        <v>585</v>
      </c>
      <c r="G160" s="117">
        <f>F160/F$158*100</f>
        <v>19.21182266009852</v>
      </c>
      <c r="H160" s="99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100" t="s">
        <v>173</v>
      </c>
      <c r="E161" s="121">
        <f>E162+E163</f>
        <v>138.5</v>
      </c>
      <c r="F161" s="121">
        <f>F162+F163</f>
        <v>4155</v>
      </c>
      <c r="G161" s="121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99" t="s">
        <v>13</v>
      </c>
      <c r="B162" s="99" t="s">
        <v>15</v>
      </c>
      <c r="D162" s="100" t="s">
        <v>45</v>
      </c>
      <c r="E162" s="99">
        <f>SUMIFS(E$10:E$150,A$10:A$150,A162,B$10:B$150,B162)</f>
        <v>93.5</v>
      </c>
      <c r="F162" s="99">
        <f t="shared" si="97"/>
        <v>2805</v>
      </c>
      <c r="G162" s="101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99" t="s">
        <v>13</v>
      </c>
      <c r="B163" s="99" t="s">
        <v>32</v>
      </c>
      <c r="D163" s="100" t="s">
        <v>46</v>
      </c>
      <c r="E163" s="99">
        <f>SUMIFS(E$10:E$150,A$10:A$150,A163,B$10:B$150,B163)</f>
        <v>45</v>
      </c>
      <c r="F163" s="99">
        <f t="shared" si="97"/>
        <v>1350</v>
      </c>
      <c r="G163" s="101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Тітул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2020-06-24T02:49:38Z</cp:lastPrinted>
  <dcterms:created xsi:type="dcterms:W3CDTF">2018-09-25T13:00:18Z</dcterms:created>
  <dcterms:modified xsi:type="dcterms:W3CDTF">2024-06-26T08:30:53Z</dcterms:modified>
</cp:coreProperties>
</file>